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rmat\Translation\ONEPlanET_Model_Bani_V9\ONEPlanET_Model_Bani_V8\"/>
    </mc:Choice>
  </mc:AlternateContent>
  <xr:revisionPtr revIDLastSave="0" documentId="13_ncr:1_{0DDC2D32-FEC2-4CB4-A69C-B6C567A20545}" xr6:coauthVersionLast="36" xr6:coauthVersionMax="47" xr10:uidLastSave="{00000000-0000-0000-0000-000000000000}"/>
  <bookViews>
    <workbookView xWindow="0" yWindow="0" windowWidth="23040" windowHeight="8928" tabRatio="591" activeTab="2" xr2:uid="{DEB61CFA-533F-4792-910A-BAA35C142FF2}"/>
  </bookViews>
  <sheets>
    <sheet name="Readme" sheetId="3" r:id="rId1"/>
    <sheet name="population" sheetId="10" r:id="rId2"/>
    <sheet name="energy" sheetId="8" r:id="rId3"/>
    <sheet name="economy" sheetId="9" r:id="rId4"/>
    <sheet name="land_uses" sheetId="11" r:id="rId5"/>
    <sheet name="croplands" sheetId="12" r:id="rId6"/>
    <sheet name="Diet" sheetId="13" r:id="rId7"/>
    <sheet name="Intermodule_global_allocate" sheetId="14" r:id="rId8"/>
    <sheet name="Nutrition" sheetId="15" r:id="rId9"/>
    <sheet name="forest" sheetId="16" r:id="rId10"/>
    <sheet name="constants" sheetId="19" r:id="rId11"/>
    <sheet name="Emissions" sheetId="17" r:id="rId12"/>
    <sheet name="exogeneous_inputs" sheetId="18" r:id="rId13"/>
    <sheet name="WEF_INDICATORS" sheetId="20" r:id="rId14"/>
  </sheets>
  <externalReferences>
    <externalReference r:id="rId15"/>
    <externalReference r:id="rId16"/>
    <externalReference r:id="rId17"/>
  </externalReferences>
  <definedNames>
    <definedName name="A_CONSTANT">land_uses!$F$152</definedName>
    <definedName name="AGROFOOD_TRANSFORM_MATRIX" localSheetId="6">Diet!$B$4:$L$17</definedName>
    <definedName name="ALPHA_CONSTANT">land_uses!$D$152</definedName>
    <definedName name="ANIMALS_DISTRIBUTION_REGIONS" localSheetId="11">Emissions!$B$98:$F$98</definedName>
    <definedName name="ANNUAL_GROWTH_RATE_OF_FOREST_STOCKS_COEFFICIENT_0" localSheetId="9">forest!$B$66</definedName>
    <definedName name="ANNUAL_GROWTH_RATE_OF_FOREST_STOCKS_COEFFICIENT_1" localSheetId="9">forest!$C$66</definedName>
    <definedName name="ANNUAL_GROWTH_RATE_OF_FOREST_STOCKS_COEFFICIENT_2" localSheetId="9">forest!$D$66</definedName>
    <definedName name="B_CONSTANT">land_uses!$G$152</definedName>
    <definedName name="base_efficiency" localSheetId="2">energy!$A$37:$D$37</definedName>
    <definedName name="BETA_CONSTANT">land_uses!$E$152</definedName>
    <definedName name="BIRTH_RATIO" localSheetId="1">population!$C$326:$H$327</definedName>
    <definedName name="CARBON_CONTENT_CROPS" localSheetId="11">Emissions!$C$57</definedName>
    <definedName name="CARBON_FRACTION_OF_DRY_MATTER_FOREST" localSheetId="9">forest!$B$106</definedName>
    <definedName name="CHEMICAL_FERTILIZERS_PER_CROPLAND_AREA" localSheetId="5">croplands!$B$85</definedName>
    <definedName name="CO2_EMISSION_FACTORS" localSheetId="2">energy!$A$90:$H$90</definedName>
    <definedName name="COFFEE" localSheetId="6">croplands!$C$219:$H$219</definedName>
    <definedName name="COMPENSATION_OF_EMPLOYEES_CTE" localSheetId="3">economy!$E$37</definedName>
    <definedName name="COMPENSATION_OF_EMPLOYEES_CTE" localSheetId="1">economy!$E$37</definedName>
    <definedName name="CONTROL_PARAMETER_OF_LAND_USE_CHANGES">land_uses!$B$156:$M$156</definedName>
    <definedName name="CORN" localSheetId="6">Diet!$C$33:$H$33</definedName>
    <definedName name="CULTIVATION_PERIOD_RICE" localSheetId="11">Emissions!$C$77</definedName>
    <definedName name="CURRENT_TRENDS_ELECTRICITY_LOSSES">energy!$B$255:$AK$255</definedName>
    <definedName name="DAIRY_CATTLE_MANURE_SYSTEM" localSheetId="11">Emissions!$B$127:$L$127</definedName>
    <definedName name="DAIRY_GRASSLANDS" localSheetId="6">Diet!$C$22:$C$22</definedName>
    <definedName name="DAVID_X" localSheetId="6">Diet!$C$109:$E$109</definedName>
    <definedName name="DAVID_Y" localSheetId="6">Diet!$C$110:$E$110</definedName>
    <definedName name="DEFAULT_MANAGEMENT_STOCK_FACTOR_CROPS" localSheetId="11">Emissions!$B$24</definedName>
    <definedName name="DEFAULT_MANAGEMENT_STOCK_FACTOR_GRASSLANDS" localSheetId="11">Emissions!$B$48</definedName>
    <definedName name="DELAY_TIME_LANDUSE_TO_LANDUSE2_SOIL" localSheetId="11">Emissions!$B$53</definedName>
    <definedName name="DELAY_TIME_SOIL_EMISSIONS_MANAGEMENT" localSheetId="11">Emissions!$B$52</definedName>
    <definedName name="DIETS_INITIAL" localSheetId="6">Diet!$B$91:$O$91</definedName>
    <definedName name="DIETS_INITIAL" localSheetId="11">Diet!$B$91:$O$91</definedName>
    <definedName name="DIETS_INITIAL" localSheetId="12">Diet!$B$91:$O$91</definedName>
    <definedName name="DIETS_INITIAL" localSheetId="9">Diet!$B$91:$O$91</definedName>
    <definedName name="DIETS_INITIAL" localSheetId="7">Diet!$B$91:$O$91</definedName>
    <definedName name="DIETS_INITIAL" localSheetId="8">Diet!$B$91:$O$91</definedName>
    <definedName name="EF_N2O_direct_fertilizers" localSheetId="11">Emissions!$B$67</definedName>
    <definedName name="EF_N2O_indirect_fertilizers" localSheetId="11">Emissions!$C$72</definedName>
    <definedName name="EFFECT_OF_IRRIGATION_ON_YIELDS" localSheetId="5">croplands!$B$68:$K$68</definedName>
    <definedName name="EFFECT_OF_LOW_INPUT_ON_YIELDS" localSheetId="5">croplands!$B$72:$K$72</definedName>
    <definedName name="EFFECT_OF_REGENERATIVE_ON_YIELDS" localSheetId="5">croplands!$B$76:$K$76</definedName>
    <definedName name="EMISSION_FACTOR_ENTERIC_FERMENTATION" localSheetId="11">Emissions!$B$102:$F$102</definedName>
    <definedName name="EMISSION_FACTOR_METHANE_MANURE_MANAGEMENT_BY_DEFAULT" localSheetId="11">Emissions!$B$117:$F$117</definedName>
    <definedName name="EMISSION_FIRST_FACTOR_METHANE_MANURE_MANAGEMENT" localSheetId="11">Emissions!$B$113:$F$113</definedName>
    <definedName name="ENERGY_TO_LAND_PRODUCTS_CONVERSION_FACTOR" localSheetId="6">Diet!$B$63</definedName>
    <definedName name="EXO_AREA_IRRIGATED_RICE" localSheetId="11">Emissions!$B$182:$AK$182</definedName>
    <definedName name="EXO_AREA_RAINFED_RICE" localSheetId="11">Emissions!$B$178:$AK$178</definedName>
    <definedName name="EXO_FERTILIZERS_DEMANDED" localSheetId="11">Emissions!$B$225:$AU$225</definedName>
    <definedName name="EXO_land_use_area_productive_uses_UK" localSheetId="11">Emissions!$C$210:$AL$220</definedName>
    <definedName name="EXO_SHARE_AREA_WHEAT_CROPLAND" localSheetId="11">Emissions!$B$186:$AK$186</definedName>
    <definedName name="EXO_share_of_agriculture_in_transition" localSheetId="11">Emissions!$B$198:$AK$198</definedName>
    <definedName name="EXO_share_of_industrial_agriculture" localSheetId="11">Emissions!$B$194:$AK$194</definedName>
    <definedName name="EXO_share_of_low_input_agriculture" localSheetId="11">Emissions!$B$206:$AK$206</definedName>
    <definedName name="EXO_share_of_regenerative_agriculture" localSheetId="11">Emissions!$B$202:$AK$202</definedName>
    <definedName name="EXO_share_of_traditional_agriculture" localSheetId="11">Emissions!$B$190:$AK$190</definedName>
    <definedName name="EXOGENOUS_ENTERIC_FERMENTATION_EMISSIONS" localSheetId="11">Emissions!$B$172:$Q$172</definedName>
    <definedName name="EXOGENOUS_LAND_USE_DEMANDS" localSheetId="12">exogeneous_inputs!$B$62:$L$62</definedName>
    <definedName name="exponent_for_areas" localSheetId="10">constants!$B$50</definedName>
    <definedName name="exponent_for_volumes" localSheetId="10">constants!$B$51</definedName>
    <definedName name="FACTOR_ALFA_1_EFFECTS_OF_CC_ON_YIELDS">croplands!$B$101:$K$101</definedName>
    <definedName name="FACTOR_ALFA_2_EFFECTS_OF_CC_ON_YIELDS">croplands!$B$106:$K$106</definedName>
    <definedName name="FACTOR_ANNUAL_CROPS" localSheetId="11">Emissions!$C$58</definedName>
    <definedName name="FACTOR_B_1_EFFECTS_OF_CC_ON_YIELDS">croplands!$B$110:$K$110</definedName>
    <definedName name="FACTOR_B_2_EFFECTS_OF_CC_ON_YIELDS">croplands!$B$114:$L$114</definedName>
    <definedName name="FACTOR_EMISSIONS_BASELINE_RICE" localSheetId="11">Emissions!$C$76</definedName>
    <definedName name="FACTOR_INPUT_HIGHWMANURE_CROPS" localSheetId="11">Emissions!$C$15</definedName>
    <definedName name="FACTOR_INPUT_HIGHWOUTMANURE_CROPS" localSheetId="11">Emissions!$C$14</definedName>
    <definedName name="FACTOR_INPUT_LOW_CROPS" localSheetId="11">Emissions!$C$13</definedName>
    <definedName name="FACTOR_INPUT_MEDIUM_CROPS" localSheetId="11">Emissions!$B$12</definedName>
    <definedName name="FACTOR_LANDUSE_LONGTERMCULT" localSheetId="11">Emissions!$C$19</definedName>
    <definedName name="FACTOR_LANDUSE_NATIVEFORESTGRASS" localSheetId="11">Emissions!$C$16</definedName>
    <definedName name="FACTOR_LANDUSE_PERENIAL_TREECROP" localSheetId="11">Emissions!$C$17</definedName>
    <definedName name="FACTOR_LANDUSE_SET_ASSIDE" localSheetId="11">Emissions!$C$20</definedName>
    <definedName name="FACTOR_LANDUSE_WHEAT" localSheetId="11">Emissions!$C$18</definedName>
    <definedName name="FACTOR_MANAGEMENT_FULL_TILLAGE_CROPS" localSheetId="11">Emissions!$C$9</definedName>
    <definedName name="FACTOR_MANAGEMENT_IMPROVED_HIGH_GRASSLAND" localSheetId="11">Emissions!$B$44</definedName>
    <definedName name="FACTOR_MANAGEMENT_IMPROVED_MEDIUM_GRASSLAND" localSheetId="11">Emissions!$B$32</definedName>
    <definedName name="FACTOR_MANAGEMENT_MODERATELY_DEGRADED_GRASSLAND" localSheetId="11">Emissions!$B$40</definedName>
    <definedName name="FACTOR_MANAGEMENT_NO_TILL_CROPS" localSheetId="11">Emissions!$C$11</definedName>
    <definedName name="FACTOR_MANAGEMENT_NOMINALLY_MANAGED_GRASSLAND" localSheetId="11">Emissions!$B$36</definedName>
    <definedName name="FACTOR_MANAGEMENT_REDUCED_TILLAGE_CROPS" localSheetId="11">Emissions!$C$10</definedName>
    <definedName name="FACTOR_MANAGEMENT_SEVERELY_DEGRADED_GRASSLAND" localSheetId="11">Emissions!$B$28</definedName>
    <definedName name="FE_INTENSITIES_HOUSEHOLDS_CURRENT_TRENDS" localSheetId="2">energy!$C$173:$AL$177</definedName>
    <definedName name="FE_INTENSITIES_HOUSEHOLDS_ELECTRIFICATION" localSheetId="2">energy!$C$146:$AL$150</definedName>
    <definedName name="FE_INTENSITIES_HOUSEHOLDS_LOW_ELECTRIFICATION" localSheetId="2">energy!$C$227:$AL$231</definedName>
    <definedName name="FE_INTENSITIES_HOUSEHOLDS_MEDIUM_ELECTRIFICATION" localSheetId="2">energy!$C$200:$AL$204</definedName>
    <definedName name="FE_INTENSITIES_PRODUCTIVE_SECTORS_CURRENT_TRENDS_AGRICULTURE" localSheetId="2">energy!$C$183:$AL$187</definedName>
    <definedName name="FE_INTENSITIES_PRODUCTIVE_SECTORS_CURRENT_TRENDS_COMMERCIAL" localSheetId="2">energy!$C$178:$AL$182</definedName>
    <definedName name="FE_INTENSITIES_PRODUCTIVE_SECTORS_CURRENT_TRENDS_INDUSTRY" localSheetId="2">energy!$C$163:$AL$167</definedName>
    <definedName name="FE_INTENSITIES_PRODUCTIVE_SECTORS_CURRENT_TRENDS_TRANSPORT" localSheetId="2">energy!$C$168:$AL$172</definedName>
    <definedName name="FE_INTENSITIES_PRODUCTIVE_SECTORS_ELECTRIFICATION_AGRICULTURE" localSheetId="2">energy!$C$156:$AL$160</definedName>
    <definedName name="FE_INTENSITIES_PRODUCTIVE_SECTORS_ELECTRIFICATION_COMMERCIAL" localSheetId="2">energy!$C$151:$AL$155</definedName>
    <definedName name="FE_INTENSITIES_PRODUCTIVE_SECTORS_ELECTRIFICATION_INDUSTRY" localSheetId="2">energy!$C$136:$AL$140</definedName>
    <definedName name="FE_INTENSITIES_PRODUCTIVE_SECTORS_ELECTRIFICATION_TRANSPORT" localSheetId="2">energy!$C$141:$AL$145</definedName>
    <definedName name="FE_INTENSITIES_PRODUCTIVE_SECTORS_LOW_ELECTRIFICATION_AGRICULTURE" localSheetId="2">energy!$C$237:$AL$241</definedName>
    <definedName name="FE_INTENSITIES_PRODUCTIVE_SECTORS_LOW_ELECTRIFICATION_COMMERCIAL" localSheetId="2">energy!$C$232:$AL$236</definedName>
    <definedName name="FE_INTENSITIES_PRODUCTIVE_SECTORS_LOW_ELECTRIFICATION_INDUSTRY" localSheetId="2">energy!$C$217:$AL$221</definedName>
    <definedName name="FE_INTENSITIES_PRODUCTIVE_SECTORS_LOW_ELECTRIFICATION_TRANSPORT" localSheetId="2">energy!$C$222:$AL$226</definedName>
    <definedName name="FE_INTENSITIES_PRODUCTIVE_SECTORS_MEDIUM_ELECTRIFICATION_AGRICULTURE" localSheetId="2">energy!$C$210:$AL$214</definedName>
    <definedName name="FE_INTENSITIES_PRODUCTIVE_SECTORS_MEDIUM_ELECTRIFICATION_COMMERCIAL" localSheetId="2">energy!$C$205:$AL$209</definedName>
    <definedName name="FE_INTENSITIES_PRODUCTIVE_SECTORS_MEDIUM_ELECTRIFICATION_INDUSTRY" localSheetId="2">energy!$C$190:$AL$194</definedName>
    <definedName name="FE_INTENSITIES_PRODUCTIVE_SECTORS_MEDIUM_ELECTRIFICATION_TRANSPORT" localSheetId="2">energy!$C$195:$AL$199</definedName>
    <definedName name="FEMALE_MORTALITY" localSheetId="1">population!$C$108:$H$208</definedName>
    <definedName name="FERTILITY_RATE" localSheetId="1">population!$C$3:$H$103</definedName>
    <definedName name="FOOD_COMPOSITION_TABLE" localSheetId="8">Nutrition!$B$20:$I$33</definedName>
    <definedName name="FOOD_LOSS_PARAMETERS_UK" localSheetId="8">Nutrition!$D$3:$J$16</definedName>
    <definedName name="fossil_base_efficiency" localSheetId="2">energy!$A$78:$C$78</definedName>
    <definedName name="FOSSIL_CAPACITY_FACTOR" localSheetId="2">energy!$A$81:$C$81</definedName>
    <definedName name="fossil_ini_construction" localSheetId="2">energy!$A$72:$C$72</definedName>
    <definedName name="fossil_ini_construction_coal_pp">energy!$A$72</definedName>
    <definedName name="fossil_ini_construction_gas_pp">energy!$B$72</definedName>
    <definedName name="fossil_ini_construction_oil">energy!$C$72</definedName>
    <definedName name="fossil_ini_installed" localSheetId="2">energy!$A$69:$C$69</definedName>
    <definedName name="fossil_ini_lifetime" localSheetId="2">energy!$A$59:$C$59</definedName>
    <definedName name="fossil_ini_planned" localSheetId="2">energy!$A$75:$C$75</definedName>
    <definedName name="fossil_ini_planned_coal_pp">energy!$A$75</definedName>
    <definedName name="fossil_ini_planned_gas_pp">energy!$B$75</definedName>
    <definedName name="fossil_ini_planned_oil">energy!$C$75</definedName>
    <definedName name="fossil_ini_time_construction" localSheetId="2">energy!$A$53:$C$53</definedName>
    <definedName name="fossil_ini_time_construction_coal_pp">energy!$A$53</definedName>
    <definedName name="fossil_ini_time_construction_gas_pp">energy!$B$53</definedName>
    <definedName name="fossil_ini_time_construction_oil">energy!$C$53</definedName>
    <definedName name="fossil_ini_time_plan" localSheetId="2">energy!$A$65:$C$65</definedName>
    <definedName name="fossil_ini_time_plan_coal_pp">energy!$A$65</definedName>
    <definedName name="fossil_ini_time_plan_gas_pp">energy!$B$65</definedName>
    <definedName name="fossil_ini_time_plan_oil">energy!$C$65</definedName>
    <definedName name="fossil_lifetime" localSheetId="2">energy!$A$56:$C$56</definedName>
    <definedName name="fossil_lifetime_coal_pp">energy!$A$56</definedName>
    <definedName name="fossil_lifetime_gas_pp">energy!$B$56</definedName>
    <definedName name="fossil_lifetime_oil">energy!$C$56</definedName>
    <definedName name="fossil_time_construction" localSheetId="2">energy!$A$50:$C$50</definedName>
    <definedName name="fossil_time_construction_coal_pp">energy!$A$50</definedName>
    <definedName name="fossil_time_construction_gas_pp">energy!$B$50</definedName>
    <definedName name="fossil_time_construction_oil">energy!$C$50</definedName>
    <definedName name="fossil_time_plan" localSheetId="2">energy!$A$62:$C$62</definedName>
    <definedName name="fossil_time_plan_coal_pp">energy!$A$62</definedName>
    <definedName name="fossil_time_plan_gas_pp">energy!$B$62</definedName>
    <definedName name="fossil_time_plan_oil">energy!$C$62</definedName>
    <definedName name="Fraction_volatilises" localSheetId="11">Emissions!$C$71</definedName>
    <definedName name="GDPpc_MAX">WEF_INDICATORS!$B$28:$AF$28</definedName>
    <definedName name="GDPpc_MED">WEF_INDICATORS!$B$29:$AF$29</definedName>
    <definedName name="GDPpc_MIN">WEF_INDICATORS!$B$30:$AF$30</definedName>
    <definedName name="GOVERNMENT_EXPENDITURE" localSheetId="3">economy!$E$27:$J$27</definedName>
    <definedName name="GOVERNMENT_EXPENDITURE" localSheetId="1">economy!$E$27:$J$27</definedName>
    <definedName name="HH_CONSUMPTION" localSheetId="3">economy!$E$28:$J$28</definedName>
    <definedName name="HH_CONSUMPTION" localSheetId="1">economy!$E$28:$J$28</definedName>
    <definedName name="HIGH_COAL_POWER_PLANTS_PHASE_OUT" localSheetId="2">energy!$B$130:$AK$130</definedName>
    <definedName name="HIGH_DISTRIBUTION_ELECTRICITY_LOSSES" localSheetId="2">energy!$B$245:$AK$245</definedName>
    <definedName name="HISTORICAL_AREA_OF_CROPS_UK" localSheetId="5">croplands!$C$196:$J$205</definedName>
    <definedName name="HISTORICAL_AREA_OF_CROPS_UK" localSheetId="9">croplands!$C$196:$J$205</definedName>
    <definedName name="HISTORICAL_CHANGE_OF_STOCK_MANAGED_FORESTS" localSheetId="9">forest!$B$99:$G$99</definedName>
    <definedName name="HISTORICAL_CROPLAND_IRRIGATED_BY_REGION" localSheetId="5">land_uses!$C$166:$H$166</definedName>
    <definedName name="HISTORICAL_CROPLAND_IRRIGATED_BY_REGION" localSheetId="6">land_uses!$C$166:$H$166</definedName>
    <definedName name="HISTORICAL_CROPLAND_IRRIGATED_BY_REGION" localSheetId="11">land_uses!$C$166:$H$166</definedName>
    <definedName name="HISTORICAL_CROPLAND_IRRIGATED_BY_REGION" localSheetId="12">land_uses!$C$166:$H$166</definedName>
    <definedName name="HISTORICAL_CROPLAND_IRRIGATED_BY_REGION" localSheetId="9">land_uses!$C$166:$H$166</definedName>
    <definedName name="HISTORICAL_CROPLAND_IRRIGATED_BY_REGION" localSheetId="7">land_uses!$C$166:$H$166</definedName>
    <definedName name="HISTORICAL_CROPLAND_IRRIGATED_BY_REGION" localSheetId="4">land_uses!$C$166:$H$166</definedName>
    <definedName name="HISTORICAL_CROPLAND_IRRIGATED_BY_REGION" localSheetId="8">land_uses!$C$166:$H$166</definedName>
    <definedName name="HISTORICAL_CROPLAND_IRRIGATED_VARIATION_BY_REGION" localSheetId="5">land_uses!$C$182:$H$182</definedName>
    <definedName name="HISTORICAL_CROPLAND_IRRIGATED_VARIATION_BY_REGION" localSheetId="6">land_uses!$C$182:$H$182</definedName>
    <definedName name="HISTORICAL_CROPLAND_IRRIGATED_VARIATION_BY_REGION" localSheetId="11">land_uses!$C$182:$H$182</definedName>
    <definedName name="HISTORICAL_CROPLAND_IRRIGATED_VARIATION_BY_REGION" localSheetId="12">land_uses!$C$182:$H$182</definedName>
    <definedName name="HISTORICAL_CROPLAND_IRRIGATED_VARIATION_BY_REGION" localSheetId="9">land_uses!$C$182:$H$182</definedName>
    <definedName name="HISTORICAL_CROPLAND_IRRIGATED_VARIATION_BY_REGION" localSheetId="7">land_uses!$C$182:$H$182</definedName>
    <definedName name="HISTORICAL_CROPLAND_IRRIGATED_VARIATION_BY_REGION" localSheetId="4">land_uses!$C$182:$H$182</definedName>
    <definedName name="HISTORICAL_CROPLAND_IRRIGATED_VARIATION_BY_REGION" localSheetId="8">land_uses!$C$182:$H$182</definedName>
    <definedName name="HISTORICAL_CROPLAND_RAINFED_BY_REGION" localSheetId="5">land_uses!$C$165:$H$165</definedName>
    <definedName name="HISTORICAL_CROPLAND_RAINFED_BY_REGION" localSheetId="6">land_uses!$C$165:$H$165</definedName>
    <definedName name="HISTORICAL_CROPLAND_RAINFED_BY_REGION" localSheetId="11">land_uses!$C$165:$H$165</definedName>
    <definedName name="HISTORICAL_CROPLAND_RAINFED_BY_REGION" localSheetId="12">land_uses!$C$165:$H$165</definedName>
    <definedName name="HISTORICAL_CROPLAND_RAINFED_BY_REGION" localSheetId="9">land_uses!$C$165:$H$165</definedName>
    <definedName name="HISTORICAL_CROPLAND_RAINFED_BY_REGION" localSheetId="7">land_uses!$C$165:$H$165</definedName>
    <definedName name="HISTORICAL_CROPLAND_RAINFED_BY_REGION" localSheetId="4">land_uses!$C$165:$H$165</definedName>
    <definedName name="HISTORICAL_CROPLAND_RAINFED_BY_REGION" localSheetId="8">land_uses!$C$165:$H$165</definedName>
    <definedName name="HISTORICAL_CROPLAND_RAINFED_VARIATION_BY_REGION" localSheetId="5">land_uses!$C$181:$H$181</definedName>
    <definedName name="HISTORICAL_CROPLAND_RAINFED_VARIATION_BY_REGION" localSheetId="6">land_uses!$C$181:$H$181</definedName>
    <definedName name="HISTORICAL_CROPLAND_RAINFED_VARIATION_BY_REGION" localSheetId="11">land_uses!$C$181:$H$181</definedName>
    <definedName name="HISTORICAL_CROPLAND_RAINFED_VARIATION_BY_REGION" localSheetId="12">land_uses!$C$181:$H$181</definedName>
    <definedName name="HISTORICAL_CROPLAND_RAINFED_VARIATION_BY_REGION" localSheetId="9">land_uses!$C$181:$H$181</definedName>
    <definedName name="HISTORICAL_CROPLAND_RAINFED_VARIATION_BY_REGION" localSheetId="7">land_uses!$C$181:$H$181</definedName>
    <definedName name="HISTORICAL_CROPLAND_RAINFED_VARIATION_BY_REGION" localSheetId="4">land_uses!$C$181:$H$181</definedName>
    <definedName name="HISTORICAL_CROPLAND_RAINFED_VARIATION_BY_REGION" localSheetId="8">land_uses!$C$181:$H$181</definedName>
    <definedName name="HISTORICAL_CROPS_FAO_UK" localSheetId="5">croplands!$C$212:$J$221</definedName>
    <definedName name="HISTORICAL_CROPS_FAO_UK" localSheetId="9">croplands!$C$212:$J$221</definedName>
    <definedName name="HISTORICAL_FOREST_LOSS" localSheetId="9">forest!$B$82</definedName>
    <definedName name="HISTORICAL_FOREST_MANAGED_BY_REGION" localSheetId="5">land_uses!$C$167:$H$167</definedName>
    <definedName name="HISTORICAL_FOREST_MANAGED_BY_REGION" localSheetId="6">land_uses!$C$167:$H$167</definedName>
    <definedName name="HISTORICAL_FOREST_MANAGED_BY_REGION" localSheetId="11">land_uses!$C$167:$H$167</definedName>
    <definedName name="HISTORICAL_FOREST_MANAGED_BY_REGION" localSheetId="12">land_uses!$C$167:$H$167</definedName>
    <definedName name="HISTORICAL_FOREST_MANAGED_BY_REGION" localSheetId="9">land_uses!$C$167:$H$167</definedName>
    <definedName name="HISTORICAL_FOREST_MANAGED_BY_REGION" localSheetId="7">land_uses!$C$167:$H$167</definedName>
    <definedName name="HISTORICAL_FOREST_MANAGED_BY_REGION" localSheetId="4">land_uses!$C$167:$H$167</definedName>
    <definedName name="HISTORICAL_FOREST_MANAGED_BY_REGION" localSheetId="8">land_uses!$C$167:$H$167</definedName>
    <definedName name="HISTORICAL_FOREST_MANAGED_VARIATION_BY_REGION" localSheetId="5">land_uses!$C$183:$H$183</definedName>
    <definedName name="HISTORICAL_FOREST_MANAGED_VARIATION_BY_REGION" localSheetId="6">land_uses!$C$183:$H$183</definedName>
    <definedName name="HISTORICAL_FOREST_MANAGED_VARIATION_BY_REGION" localSheetId="11">land_uses!$C$183:$H$183</definedName>
    <definedName name="HISTORICAL_FOREST_MANAGED_VARIATION_BY_REGION" localSheetId="12">land_uses!$C$183:$H$183</definedName>
    <definedName name="HISTORICAL_FOREST_MANAGED_VARIATION_BY_REGION" localSheetId="9">land_uses!$C$183:$H$183</definedName>
    <definedName name="HISTORICAL_FOREST_MANAGED_VARIATION_BY_REGION" localSheetId="7">land_uses!$C$183:$H$183</definedName>
    <definedName name="HISTORICAL_FOREST_MANAGED_VARIATION_BY_REGION" localSheetId="4">land_uses!$C$183:$H$183</definedName>
    <definedName name="HISTORICAL_FOREST_MANAGED_VARIATION_BY_REGION" localSheetId="8">land_uses!$C$183:$H$183</definedName>
    <definedName name="HISTORICAL_FOREST_PLANTATIONS_BY_REGION" localSheetId="5">land_uses!$C$184:$H$184</definedName>
    <definedName name="HISTORICAL_FOREST_PLANTATIONS_BY_REGION" localSheetId="6">land_uses!$C$184:$H$184</definedName>
    <definedName name="HISTORICAL_FOREST_PLANTATIONS_BY_REGION" localSheetId="11">land_uses!$C$184:$H$184</definedName>
    <definedName name="HISTORICAL_FOREST_PLANTATIONS_BY_REGION" localSheetId="12">land_uses!$C$184:$H$184</definedName>
    <definedName name="HISTORICAL_FOREST_PLANTATIONS_BY_REGION" localSheetId="9">land_uses!$C$184:$H$184</definedName>
    <definedName name="HISTORICAL_FOREST_PLANTATIONS_BY_REGION" localSheetId="7">land_uses!$C$184:$H$184</definedName>
    <definedName name="HISTORICAL_FOREST_PLANTATIONS_BY_REGION" localSheetId="4">land_uses!$C$184:$H$184</definedName>
    <definedName name="HISTORICAL_FOREST_PLANTATIONS_BY_REGION" localSheetId="8">land_uses!$C$184:$H$184</definedName>
    <definedName name="HISTORICAL_FOREST_PLANTATIONS_VARIATION_BY_REGION" localSheetId="5">land_uses!$C$185:$H$185</definedName>
    <definedName name="HISTORICAL_FOREST_PLANTATIONS_VARIATION_BY_REGION" localSheetId="6">land_uses!$C$185:$H$185</definedName>
    <definedName name="HISTORICAL_FOREST_PLANTATIONS_VARIATION_BY_REGION" localSheetId="11">land_uses!$C$185:$H$185</definedName>
    <definedName name="HISTORICAL_FOREST_PLANTATIONS_VARIATION_BY_REGION" localSheetId="12">land_uses!$C$185:$H$185</definedName>
    <definedName name="HISTORICAL_FOREST_PLANTATIONS_VARIATION_BY_REGION" localSheetId="9">land_uses!$C$185:$H$185</definedName>
    <definedName name="HISTORICAL_FOREST_PLANTATIONS_VARIATION_BY_REGION" localSheetId="7">land_uses!$C$185:$H$185</definedName>
    <definedName name="HISTORICAL_FOREST_PLANTATIONS_VARIATION_BY_REGION" localSheetId="4">land_uses!$C$185:$H$185</definedName>
    <definedName name="HISTORICAL_FOREST_PLANTATIONS_VARIATION_BY_REGION" localSheetId="8">land_uses!$C$185:$H$185</definedName>
    <definedName name="HISTORICAL_FOREST_PRIMARY_BY_REGION" localSheetId="5">land_uses!$C$168:$H$168</definedName>
    <definedName name="HISTORICAL_FOREST_PRIMARY_BY_REGION" localSheetId="6">land_uses!$C$168:$H$168</definedName>
    <definedName name="HISTORICAL_FOREST_PRIMARY_BY_REGION" localSheetId="11">land_uses!$C$168:$H$168</definedName>
    <definedName name="HISTORICAL_FOREST_PRIMARY_BY_REGION" localSheetId="12">land_uses!$C$168:$H$168</definedName>
    <definedName name="HISTORICAL_FOREST_PRIMARY_BY_REGION" localSheetId="9">land_uses!$C$168:$H$168</definedName>
    <definedName name="HISTORICAL_FOREST_PRIMARY_BY_REGION" localSheetId="7">land_uses!$C$168:$H$168</definedName>
    <definedName name="HISTORICAL_FOREST_PRIMARY_BY_REGION" localSheetId="4">land_uses!$C$168:$H$168</definedName>
    <definedName name="HISTORICAL_FOREST_PRIMARY_BY_REGION" localSheetId="8">land_uses!$C$168:$H$168</definedName>
    <definedName name="HISTORICAL_FOREST_PRIMARY_VARIATION_BY_REGION" localSheetId="5">land_uses!$C$184:$H$184</definedName>
    <definedName name="HISTORICAL_FOREST_PRIMARY_VARIATION_BY_REGION" localSheetId="6">land_uses!$C$184:$H$184</definedName>
    <definedName name="HISTORICAL_FOREST_PRIMARY_VARIATION_BY_REGION" localSheetId="11">land_uses!$C$184:$H$184</definedName>
    <definedName name="HISTORICAL_FOREST_PRIMARY_VARIATION_BY_REGION" localSheetId="12">land_uses!$C$184:$H$184</definedName>
    <definedName name="HISTORICAL_FOREST_PRIMARY_VARIATION_BY_REGION" localSheetId="9">land_uses!$C$184:$H$184</definedName>
    <definedName name="HISTORICAL_FOREST_PRIMARY_VARIATION_BY_REGION" localSheetId="7">land_uses!$C$184:$H$184</definedName>
    <definedName name="HISTORICAL_FOREST_PRIMARY_VARIATION_BY_REGION" localSheetId="4">land_uses!$C$184:$H$184</definedName>
    <definedName name="HISTORICAL_FOREST_PRIMARY_VARIATION_BY_REGION" localSheetId="8">land_uses!$C$184:$H$184</definedName>
    <definedName name="HISTORICAL_FOREST_STOCK_LOSS" localSheetId="9">forest!$B$82</definedName>
    <definedName name="HISTORICAL_FOREST_VOLUME_STOCK_ALL_FORESTS">forest!$B$6:$G$6</definedName>
    <definedName name="HISTORICAL_FOREST_VOLUME_STOCK_CHANGE_ALL_FORESTS">forest!$B$12:$G$12</definedName>
    <definedName name="HISTORICAL_GRASSLAND_BY_REGION" localSheetId="5">land_uses!$C$171:$H$171</definedName>
    <definedName name="HISTORICAL_GRASSLAND_BY_REGION" localSheetId="6">land_uses!$C$171:$H$171</definedName>
    <definedName name="HISTORICAL_GRASSLAND_BY_REGION" localSheetId="11">land_uses!$C$171:$H$171</definedName>
    <definedName name="HISTORICAL_GRASSLAND_BY_REGION" localSheetId="12">land_uses!$C$171:$H$171</definedName>
    <definedName name="HISTORICAL_GRASSLAND_BY_REGION" localSheetId="9">land_uses!$C$171:$H$171</definedName>
    <definedName name="HISTORICAL_GRASSLAND_BY_REGION" localSheetId="7">land_uses!$C$171:$H$171</definedName>
    <definedName name="HISTORICAL_GRASSLAND_BY_REGION" localSheetId="4">land_uses!$C$171:$H$171</definedName>
    <definedName name="HISTORICAL_GRASSLAND_BY_REGION" localSheetId="8">land_uses!$C$171:$H$171</definedName>
    <definedName name="HISTORICAL_GRASSLAND_VARIATION_BY_REGION" localSheetId="5">land_uses!$C$187:$H$187</definedName>
    <definedName name="HISTORICAL_GRASSLAND_VARIATION_BY_REGION" localSheetId="6">land_uses!$C$187:$H$187</definedName>
    <definedName name="HISTORICAL_GRASSLAND_VARIATION_BY_REGION" localSheetId="11">land_uses!$C$187:$H$187</definedName>
    <definedName name="HISTORICAL_GRASSLAND_VARIATION_BY_REGION" localSheetId="12">land_uses!$C$187:$H$187</definedName>
    <definedName name="HISTORICAL_GRASSLAND_VARIATION_BY_REGION" localSheetId="9">land_uses!$C$187:$H$187</definedName>
    <definedName name="HISTORICAL_GRASSLAND_VARIATION_BY_REGION" localSheetId="7">land_uses!$C$187:$H$187</definedName>
    <definedName name="HISTORICAL_GRASSLAND_VARIATION_BY_REGION" localSheetId="4">land_uses!$C$187:$H$187</definedName>
    <definedName name="HISTORICAL_GRASSLAND_VARIATION_BY_REGION" localSheetId="8">land_uses!$C$187:$H$187</definedName>
    <definedName name="HISTORICAL_OTHER_LAND_BY_REGION" localSheetId="5">land_uses!$C$175:$H$175</definedName>
    <definedName name="HISTORICAL_OTHER_LAND_BY_REGION" localSheetId="6">land_uses!$C$175:$H$175</definedName>
    <definedName name="HISTORICAL_OTHER_LAND_BY_REGION" localSheetId="11">land_uses!$C$175:$H$175</definedName>
    <definedName name="HISTORICAL_OTHER_LAND_BY_REGION" localSheetId="12">land_uses!$C$175:$H$175</definedName>
    <definedName name="HISTORICAL_OTHER_LAND_BY_REGION" localSheetId="9">land_uses!$C$175:$H$175</definedName>
    <definedName name="HISTORICAL_OTHER_LAND_BY_REGION" localSheetId="7">land_uses!$C$175:$H$175</definedName>
    <definedName name="HISTORICAL_OTHER_LAND_BY_REGION" localSheetId="4">land_uses!$C$175:$H$175</definedName>
    <definedName name="HISTORICAL_OTHER_LAND_BY_REGION" localSheetId="8">land_uses!$C$175:$H$175</definedName>
    <definedName name="HISTORICAL_OTHER_LAND_VARIATION_BY_REGION" localSheetId="5">land_uses!$C$191:$H$191</definedName>
    <definedName name="HISTORICAL_OTHER_LAND_VARIATION_BY_REGION" localSheetId="6">land_uses!$C$191:$H$191</definedName>
    <definedName name="HISTORICAL_OTHER_LAND_VARIATION_BY_REGION" localSheetId="11">land_uses!$C$191:$H$191</definedName>
    <definedName name="HISTORICAL_OTHER_LAND_VARIATION_BY_REGION" localSheetId="12">land_uses!$C$191:$H$191</definedName>
    <definedName name="HISTORICAL_OTHER_LAND_VARIATION_BY_REGION" localSheetId="9">land_uses!$C$191:$H$191</definedName>
    <definedName name="HISTORICAL_OTHER_LAND_VARIATION_BY_REGION" localSheetId="7">land_uses!$C$191:$H$191</definedName>
    <definedName name="HISTORICAL_OTHER_LAND_VARIATION_BY_REGION" localSheetId="4">land_uses!$C$191:$H$191</definedName>
    <definedName name="HISTORICAL_OTHER_LAND_VARIATION_BY_REGION" localSheetId="8">land_uses!$C$191:$H$191</definedName>
    <definedName name="HISTORICAL_ROUNDWOOD_HARVESTED" localSheetId="9">forest!$B$4:$G$4</definedName>
    <definedName name="HISTORICAL_SHARE_OF_CROPLAND_RAINFED_FROM_OTHERS_BY_REGION" localSheetId="5">land_uses!$B$123:$L$123</definedName>
    <definedName name="HISTORICAL_SHARE_OF_CROPLAND_RAINFED_FROM_OTHERS_BY_REGION" localSheetId="6">land_uses!$B$123:$L$123</definedName>
    <definedName name="HISTORICAL_SHARE_OF_CROPLAND_RAINFED_FROM_OTHERS_BY_REGION" localSheetId="11">land_uses!$B$123:$L$123</definedName>
    <definedName name="HISTORICAL_SHARE_OF_CROPLAND_RAINFED_FROM_OTHERS_BY_REGION" localSheetId="12">land_uses!$B$123:$L$123</definedName>
    <definedName name="HISTORICAL_SHARE_OF_CROPLAND_RAINFED_FROM_OTHERS_BY_REGION" localSheetId="9">land_uses!$B$123:$L$123</definedName>
    <definedName name="HISTORICAL_SHARE_OF_CROPLAND_RAINFED_FROM_OTHERS_BY_REGION" localSheetId="7">land_uses!$B$123:$L$123</definedName>
    <definedName name="HISTORICAL_SHARE_OF_CROPLAND_RAINFED_FROM_OTHERS_BY_REGION" localSheetId="4">land_uses!$B$123:$L$123</definedName>
    <definedName name="HISTORICAL_SHARE_OF_CROPLAND_RAINFED_FROM_OTHERS_BY_REGION" localSheetId="8">land_uses!$B$123:$L$123</definedName>
    <definedName name="HISTORICAL_SHARE_OF_GRASSLAND_FROM_OTHERS_BY_REGION" localSheetId="5">land_uses!$B$128:$L$128</definedName>
    <definedName name="HISTORICAL_SHARE_OF_GRASSLAND_FROM_OTHERS_BY_REGION" localSheetId="6">land_uses!$B$128:$L$128</definedName>
    <definedName name="HISTORICAL_SHARE_OF_GRASSLAND_FROM_OTHERS_BY_REGION" localSheetId="11">land_uses!$B$128:$L$128</definedName>
    <definedName name="HISTORICAL_SHARE_OF_GRASSLAND_FROM_OTHERS_BY_REGION" localSheetId="12">land_uses!$B$128:$L$128</definedName>
    <definedName name="HISTORICAL_SHARE_OF_GRASSLAND_FROM_OTHERS_BY_REGION" localSheetId="9">land_uses!$B$128:$L$128</definedName>
    <definedName name="HISTORICAL_SHARE_OF_GRASSLAND_FROM_OTHERS_BY_REGION" localSheetId="7">land_uses!$B$128:$L$128</definedName>
    <definedName name="HISTORICAL_SHARE_OF_GRASSLAND_FROM_OTHERS_BY_REGION" localSheetId="4">land_uses!$B$128:$L$128</definedName>
    <definedName name="HISTORICAL_SHARE_OF_GRASSLAND_FROM_OTHERS_BY_REGION" localSheetId="8">land_uses!$B$128:$L$128</definedName>
    <definedName name="HISTORICAL_SHRUBLAND_BY_REGION" localSheetId="5">land_uses!$C$170:$H$170</definedName>
    <definedName name="HISTORICAL_SHRUBLAND_BY_REGION" localSheetId="6">land_uses!$C$170:$H$170</definedName>
    <definedName name="HISTORICAL_SHRUBLAND_BY_REGION" localSheetId="11">land_uses!$C$170:$H$170</definedName>
    <definedName name="HISTORICAL_SHRUBLAND_BY_REGION" localSheetId="12">land_uses!$C$170:$H$170</definedName>
    <definedName name="HISTORICAL_SHRUBLAND_BY_REGION" localSheetId="9">land_uses!$C$170:$H$170</definedName>
    <definedName name="HISTORICAL_SHRUBLAND_BY_REGION" localSheetId="7">land_uses!$C$170:$H$170</definedName>
    <definedName name="HISTORICAL_SHRUBLAND_BY_REGION" localSheetId="4">land_uses!$C$170:$H$170</definedName>
    <definedName name="HISTORICAL_SHRUBLAND_BY_REGION" localSheetId="8">land_uses!$C$170:$H$170</definedName>
    <definedName name="HISTORICAL_SHRUBLAND_VARIATION_BY_REGION" localSheetId="5">land_uses!$C$186:$H$186</definedName>
    <definedName name="HISTORICAL_SHRUBLAND_VARIATION_BY_REGION" localSheetId="6">land_uses!$C$186:$H$186</definedName>
    <definedName name="HISTORICAL_SHRUBLAND_VARIATION_BY_REGION" localSheetId="11">land_uses!$C$186:$H$186</definedName>
    <definedName name="HISTORICAL_SHRUBLAND_VARIATION_BY_REGION" localSheetId="12">land_uses!$C$186:$H$186</definedName>
    <definedName name="HISTORICAL_SHRUBLAND_VARIATION_BY_REGION" localSheetId="9">land_uses!$C$186:$H$186</definedName>
    <definedName name="HISTORICAL_SHRUBLAND_VARIATION_BY_REGION" localSheetId="7">land_uses!$C$186:$H$186</definedName>
    <definedName name="HISTORICAL_SHRUBLAND_VARIATION_BY_REGION" localSheetId="4">land_uses!$C$186:$H$186</definedName>
    <definedName name="HISTORICAL_SHRUBLAND_VARIATION_BY_REGION" localSheetId="8">land_uses!$C$186:$H$186</definedName>
    <definedName name="HISTORICAL_STOCK_OF_MANAGED_FORESTS">forest!$B$94:$G$94</definedName>
    <definedName name="HISTORICAL_TAXES_LESS_SUBSIDIES" localSheetId="3">economy!$E$13:$J$13</definedName>
    <definedName name="HISTORICAL_TAXES_LESS_SUBSIDIES" localSheetId="1">economy!$E$13:$J$13</definedName>
    <definedName name="HISTORICAL_TRENDS_OF_LAND_USE_CHANGE_BY_REGION" localSheetId="5">land_uses!$B$28:$L$28</definedName>
    <definedName name="HISTORICAL_TRENDS_OF_LAND_USE_CHANGE_BY_REGION" localSheetId="6">land_uses!$B$28:$L$28</definedName>
    <definedName name="HISTORICAL_TRENDS_OF_LAND_USE_CHANGE_BY_REGION" localSheetId="11">land_uses!$B$28:$L$28</definedName>
    <definedName name="HISTORICAL_TRENDS_OF_LAND_USE_CHANGE_BY_REGION" localSheetId="12">land_uses!$B$28:$L$28</definedName>
    <definedName name="HISTORICAL_TRENDS_OF_LAND_USE_CHANGE_BY_REGION" localSheetId="9">land_uses!$B$28:$L$28</definedName>
    <definedName name="HISTORICAL_TRENDS_OF_LAND_USE_CHANGE_BY_REGION" localSheetId="7">land_uses!$B$28:$L$28</definedName>
    <definedName name="HISTORICAL_TRENDS_OF_LAND_USE_CHANGE_BY_REGION" localSheetId="4">land_uses!$B$28:$L$28</definedName>
    <definedName name="HISTORICAL_TRENDS_OF_LAND_USE_CHANGE_BY_REGION" localSheetId="8">land_uses!$B$28:$L$28</definedName>
    <definedName name="HISTORICAL_URBAN_LAND_BY_REGION" localSheetId="5">land_uses!$C$173:$H$173</definedName>
    <definedName name="HISTORICAL_URBAN_LAND_BY_REGION" localSheetId="6">land_uses!$C$173:$H$173</definedName>
    <definedName name="HISTORICAL_URBAN_LAND_BY_REGION" localSheetId="11">land_uses!$C$173:$H$173</definedName>
    <definedName name="HISTORICAL_URBAN_LAND_BY_REGION" localSheetId="12">land_uses!$C$173:$H$173</definedName>
    <definedName name="HISTORICAL_URBAN_LAND_BY_REGION" localSheetId="9">land_uses!$C$173:$H$173</definedName>
    <definedName name="HISTORICAL_URBAN_LAND_BY_REGION" localSheetId="7">land_uses!$C$173:$H$173</definedName>
    <definedName name="HISTORICAL_URBAN_LAND_BY_REGION" localSheetId="4">land_uses!$C$173:$H$173</definedName>
    <definedName name="HISTORICAL_URBAN_LAND_BY_REGION" localSheetId="8">land_uses!$C$173:$H$173</definedName>
    <definedName name="HISTORICAL_URBAN_LAND_VARIATION_BY_REGION" localSheetId="5">land_uses!$C$189:$H$189</definedName>
    <definedName name="HISTORICAL_URBAN_LAND_VARIATION_BY_REGION" localSheetId="6">land_uses!$C$189:$H$189</definedName>
    <definedName name="HISTORICAL_URBAN_LAND_VARIATION_BY_REGION" localSheetId="11">land_uses!$C$189:$H$189</definedName>
    <definedName name="HISTORICAL_URBAN_LAND_VARIATION_BY_REGION" localSheetId="12">land_uses!$C$189:$H$189</definedName>
    <definedName name="HISTORICAL_URBAN_LAND_VARIATION_BY_REGION" localSheetId="9">land_uses!$C$189:$H$189</definedName>
    <definedName name="HISTORICAL_URBAN_LAND_VARIATION_BY_REGION" localSheetId="7">land_uses!$C$189:$H$189</definedName>
    <definedName name="HISTORICAL_URBAN_LAND_VARIATION_BY_REGION" localSheetId="4">land_uses!$C$189:$H$189</definedName>
    <definedName name="HISTORICAL_URBAN_LAND_VARIATION_BY_REGION" localSheetId="8">land_uses!$C$189:$H$189</definedName>
    <definedName name="HISTORICAL_WATERBODIES_BY_REGION" localSheetId="5">land_uses!$C$174:$H$174</definedName>
    <definedName name="HISTORICAL_WATERBODIES_BY_REGION" localSheetId="6">land_uses!$C$174:$H$174</definedName>
    <definedName name="HISTORICAL_WATERBODIES_BY_REGION" localSheetId="11">land_uses!$C$174:$H$174</definedName>
    <definedName name="HISTORICAL_WATERBODIES_BY_REGION" localSheetId="12">land_uses!$C$174:$H$174</definedName>
    <definedName name="HISTORICAL_WATERBODIES_BY_REGION" localSheetId="9">land_uses!$C$174:$H$174</definedName>
    <definedName name="HISTORICAL_WATERBODIES_BY_REGION" localSheetId="7">land_uses!$C$174:$H$174</definedName>
    <definedName name="HISTORICAL_WATERBODIES_BY_REGION" localSheetId="4">land_uses!$C$174:$H$174</definedName>
    <definedName name="HISTORICAL_WATERBODIES_BY_REGION" localSheetId="8">land_uses!$C$174:$H$174</definedName>
    <definedName name="HISTORICAL_WATERBODIES_VARIATION_BY_REGION" localSheetId="5">land_uses!$C$190:$H$190</definedName>
    <definedName name="HISTORICAL_WATERBODIES_VARIATION_BY_REGION" localSheetId="6">land_uses!$C$190:$H$190</definedName>
    <definedName name="HISTORICAL_WATERBODIES_VARIATION_BY_REGION" localSheetId="11">land_uses!$C$190:$H$190</definedName>
    <definedName name="HISTORICAL_WATERBODIES_VARIATION_BY_REGION" localSheetId="12">land_uses!$C$190:$H$190</definedName>
    <definedName name="HISTORICAL_WATERBODIES_VARIATION_BY_REGION" localSheetId="9">land_uses!$C$190:$H$190</definedName>
    <definedName name="HISTORICAL_WATERBODIES_VARIATION_BY_REGION" localSheetId="7">land_uses!$C$190:$H$190</definedName>
    <definedName name="HISTORICAL_WATERBODIES_VARIATION_BY_REGION" localSheetId="4">land_uses!$C$190:$H$190</definedName>
    <definedName name="HISTORICAL_WATERBODIES_VARIATION_BY_REGION" localSheetId="8">land_uses!$C$190:$H$190</definedName>
    <definedName name="HISTORICAL_WETLAND_BY_REGION" localSheetId="5">land_uses!$C$172:$H$172</definedName>
    <definedName name="HISTORICAL_WETLAND_BY_REGION" localSheetId="6">land_uses!$C$172:$H$172</definedName>
    <definedName name="HISTORICAL_WETLAND_BY_REGION" localSheetId="11">land_uses!$C$172:$H$172</definedName>
    <definedName name="HISTORICAL_WETLAND_BY_REGION" localSheetId="12">land_uses!$C$172:$H$172</definedName>
    <definedName name="HISTORICAL_WETLAND_BY_REGION" localSheetId="9">land_uses!$C$172:$H$172</definedName>
    <definedName name="HISTORICAL_WETLAND_BY_REGION" localSheetId="7">land_uses!$C$172:$H$172</definedName>
    <definedName name="HISTORICAL_WETLAND_BY_REGION" localSheetId="4">land_uses!$C$172:$H$172</definedName>
    <definedName name="HISTORICAL_WETLAND_BY_REGION" localSheetId="8">land_uses!$C$172:$H$172</definedName>
    <definedName name="HISTORICAL_WETLAND_VARIATION_BY_REGION" localSheetId="5">land_uses!$C$188:$H$188</definedName>
    <definedName name="HISTORICAL_WETLAND_VARIATION_BY_REGION" localSheetId="6">land_uses!$C$188:$H$188</definedName>
    <definedName name="HISTORICAL_WETLAND_VARIATION_BY_REGION" localSheetId="11">land_uses!$C$188:$H$188</definedName>
    <definedName name="HISTORICAL_WETLAND_VARIATION_BY_REGION" localSheetId="12">land_uses!$C$188:$H$188</definedName>
    <definedName name="HISTORICAL_WETLAND_VARIATION_BY_REGION" localSheetId="9">land_uses!$C$188:$H$188</definedName>
    <definedName name="HISTORICAL_WETLAND_VARIATION_BY_REGION" localSheetId="7">land_uses!$C$188:$H$188</definedName>
    <definedName name="HISTORICAL_WETLAND_VARIATION_BY_REGION" localSheetId="4">land_uses!$C$188:$H$188</definedName>
    <definedName name="HISTORICAL_WETLAND_VARIATION_BY_REGION" localSheetId="8">land_uses!$C$188:$H$188</definedName>
    <definedName name="HISTORICAL_YIELDS_FAO_BANI" localSheetId="5">croplands!$C$228:$H$237</definedName>
    <definedName name="HISTORICAL_YIELDS_FAO_BANI" localSheetId="9">croplands!$C$228:$H$237</definedName>
    <definedName name="HISTORICAL_YIELDS_R">croplands!$C$228:$H$237</definedName>
    <definedName name="HITORICAL_WETLAND_BY_REGION" localSheetId="5">land_uses!$C$172:$H$172</definedName>
    <definedName name="HITORICAL_WETLAND_BY_REGION" localSheetId="6">land_uses!$C$172:$H$172</definedName>
    <definedName name="HITORICAL_WETLAND_BY_REGION" localSheetId="11">land_uses!$C$172:$H$172</definedName>
    <definedName name="HITORICAL_WETLAND_BY_REGION" localSheetId="12">land_uses!$C$172:$H$172</definedName>
    <definedName name="HITORICAL_WETLAND_BY_REGION" localSheetId="9">land_uses!$C$172:$H$172</definedName>
    <definedName name="HITORICAL_WETLAND_BY_REGION" localSheetId="7">land_uses!$C$172:$H$172</definedName>
    <definedName name="HITORICAL_WETLAND_BY_REGION" localSheetId="4">land_uses!$C$172:$H$172</definedName>
    <definedName name="HITORICAL_WETLAND_BY_REGION" localSheetId="8">land_uses!$C$172:$H$172</definedName>
    <definedName name="INDUSTRIAL_ROUNDWOOD" localSheetId="6">Diet!$C$83:$H$83</definedName>
    <definedName name="INI_CF_PERIODICAL_BIOMASS" localSheetId="2">energy!$D$40</definedName>
    <definedName name="INI_CF_PERIODICAL_HYDRO" localSheetId="2">energy!$C$40</definedName>
    <definedName name="INI_CF_PERIODICAL_PV" localSheetId="2">energy!$A$40</definedName>
    <definedName name="INI_CF_PERIODICAL_WIND" localSheetId="2">energy!$B$40</definedName>
    <definedName name="ini_construction" localSheetId="2">energy!$A$28:$D$28</definedName>
    <definedName name="ini_construction_biomass_pp">energy!$D$28</definedName>
    <definedName name="ini_construction_hydro">energy!$C$28</definedName>
    <definedName name="ini_construction_pv">energy!$A$28</definedName>
    <definedName name="ini_construction_wind">energy!$B$28</definedName>
    <definedName name="ini_installed" localSheetId="2">energy!$A$25:$D$25</definedName>
    <definedName name="ini_installed_biomass_pp">energy!$D$25</definedName>
    <definedName name="ini_installed_hydro">energy!$C$25</definedName>
    <definedName name="ini_installed_pv">energy!$A$25</definedName>
    <definedName name="ini_installed_wind">energy!$B$25</definedName>
    <definedName name="ini_potential" localSheetId="2">energy!$A$34:$D$34</definedName>
    <definedName name="INITIAL_COAL_RESERVES" localSheetId="2">energy!$A$86</definedName>
    <definedName name="INITIAL_FOREST_ABOVE_GROUND_BIOMASS_STOCK" localSheetId="9">forest!$B$42</definedName>
    <definedName name="INITIAL_FOREST_BELOW_GROUND_BIOMASS_STOCK" localSheetId="9">forest!$B$46</definedName>
    <definedName name="INITIAL_FOREST_CARBON_IN_ABOVE_GROUND_BIOMASS_STOCK" localSheetId="9">forest!$B$50</definedName>
    <definedName name="INITIAL_FOREST_CARBON_IN_BELOW_GROUND_BIOMASS_STOCK" localSheetId="9">forest!$B$54</definedName>
    <definedName name="INITIAL_FOREST_VOLUME_STOCK" localSheetId="9">forest!$B$37</definedName>
    <definedName name="INITIAL_INDUSTRIAL_ROUNDWOOD_PRODUCTION" localSheetId="5">[1]Diet!$C$72:$C$80</definedName>
    <definedName name="INITIAL_INDUSTRIAL_ROUNDWOOD_PRODUCTION" localSheetId="11">[2]Diet!$C$72:$C$80</definedName>
    <definedName name="INITIAL_INDUSTRIAL_ROUNDWOOD_PRODUCTION" localSheetId="9">[3]Diet!$C$72:$C$80</definedName>
    <definedName name="INITIAL_LAND_BY_REGION_2015" localSheetId="5">land_uses!$B$7:$B$17</definedName>
    <definedName name="INITIAL_LAND_BY_REGION_2015" localSheetId="6">land_uses!$B$7:$B$17</definedName>
    <definedName name="INITIAL_LAND_BY_REGION_2015" localSheetId="11">land_uses!$B$7:$B$17</definedName>
    <definedName name="INITIAL_LAND_BY_REGION_2015" localSheetId="12">land_uses!$B$7:$B$17</definedName>
    <definedName name="INITIAL_LAND_BY_REGION_2015" localSheetId="9">land_uses!$B$7:$B$17</definedName>
    <definedName name="INITIAL_LAND_BY_REGION_2015" localSheetId="7">land_uses!$B$7:$B$17</definedName>
    <definedName name="INITIAL_LAND_BY_REGION_2015" localSheetId="4">land_uses!$B$7:$B$17</definedName>
    <definedName name="INITIAL_LAND_BY_REGION_2015" localSheetId="8">land_uses!$B$7:$B$17</definedName>
    <definedName name="INITIAL_POPULATION" localSheetId="1">population!$D$339:$CZ$340</definedName>
    <definedName name="INITIAL_SHARE_OF_AFFORESTATION_FROM_OTHERS_BY_REGION" localSheetId="5">land_uses!$B$67:$L$67</definedName>
    <definedName name="INITIAL_SHARE_OF_AFFORESTATION_FROM_OTHERS_BY_REGION" localSheetId="6">land_uses!$B$67:$L$67</definedName>
    <definedName name="INITIAL_SHARE_OF_AFFORESTATION_FROM_OTHERS_BY_REGION" localSheetId="11">land_uses!$B$67:$L$67</definedName>
    <definedName name="INITIAL_SHARE_OF_AFFORESTATION_FROM_OTHERS_BY_REGION" localSheetId="12">land_uses!$B$67:$L$67</definedName>
    <definedName name="INITIAL_SHARE_OF_AFFORESTATION_FROM_OTHERS_BY_REGION" localSheetId="9">land_uses!$B$67:$L$67</definedName>
    <definedName name="INITIAL_SHARE_OF_AFFORESTATION_FROM_OTHERS_BY_REGION" localSheetId="7">land_uses!$B$67:$L$67</definedName>
    <definedName name="INITIAL_SHARE_OF_AFFORESTATION_FROM_OTHERS_BY_REGION" localSheetId="4">land_uses!$B$67:$L$67</definedName>
    <definedName name="INITIAL_SHARE_OF_AFFORESTATION_FROM_OTHERS_BY_REGION" localSheetId="8">land_uses!$B$67:$L$67</definedName>
    <definedName name="INITIAL_SHARE_OF_AFFORESTATION_FROM_OTHERS_DOWN" localSheetId="5">land_uses!$B$97:$L$97</definedName>
    <definedName name="INITIAL_SHARE_OF_AFFORESTATION_FROM_OTHERS_DOWN" localSheetId="6">land_uses!$B$97:$L$97</definedName>
    <definedName name="INITIAL_SHARE_OF_AFFORESTATION_FROM_OTHERS_DOWN" localSheetId="11">land_uses!$B$97:$L$97</definedName>
    <definedName name="INITIAL_SHARE_OF_AFFORESTATION_FROM_OTHERS_DOWN" localSheetId="12">land_uses!$B$97:$L$97</definedName>
    <definedName name="INITIAL_SHARE_OF_AFFORESTATION_FROM_OTHERS_DOWN" localSheetId="9">land_uses!$B$97:$L$97</definedName>
    <definedName name="INITIAL_SHARE_OF_AFFORESTATION_FROM_OTHERS_DOWN" localSheetId="7">land_uses!$B$97:$L$97</definedName>
    <definedName name="INITIAL_SHARE_OF_AFFORESTATION_FROM_OTHERS_DOWN" localSheetId="4">land_uses!$B$97:$L$97</definedName>
    <definedName name="INITIAL_SHARE_OF_AFFORESTATION_FROM_OTHERS_DOWN" localSheetId="8">land_uses!$B$97:$L$97</definedName>
    <definedName name="INITIAL_SHARE_OF_CROPLAND_IRRIGATED_FROM_OTHERS_BY_REGION" localSheetId="5">land_uses!$B$63:$L$63</definedName>
    <definedName name="INITIAL_SHARE_OF_CROPLAND_IRRIGATED_FROM_OTHERS_BY_REGION" localSheetId="6">land_uses!$B$63:$L$63</definedName>
    <definedName name="INITIAL_SHARE_OF_CROPLAND_IRRIGATED_FROM_OTHERS_BY_REGION" localSheetId="11">land_uses!$B$63:$L$63</definedName>
    <definedName name="INITIAL_SHARE_OF_CROPLAND_IRRIGATED_FROM_OTHERS_BY_REGION" localSheetId="12">land_uses!$B$63:$L$63</definedName>
    <definedName name="INITIAL_SHARE_OF_CROPLAND_IRRIGATED_FROM_OTHERS_BY_REGION" localSheetId="9">land_uses!$B$63:$L$63</definedName>
    <definedName name="INITIAL_SHARE_OF_CROPLAND_IRRIGATED_FROM_OTHERS_BY_REGION" localSheetId="7">land_uses!$B$63:$L$63</definedName>
    <definedName name="INITIAL_SHARE_OF_CROPLAND_IRRIGATED_FROM_OTHERS_BY_REGION" localSheetId="4">land_uses!$B$63:$L$63</definedName>
    <definedName name="INITIAL_SHARE_OF_CROPLAND_IRRIGATED_FROM_OTHERS_BY_REGION" localSheetId="8">land_uses!$B$63:$L$63</definedName>
    <definedName name="INITIAL_SHARE_OF_CROPLAND_RAINFED_FROM_OTHERS_BY_REGION" localSheetId="5">land_uses!$B$59:$L$59</definedName>
    <definedName name="INITIAL_SHARE_OF_CROPLAND_RAINFED_FROM_OTHERS_BY_REGION" localSheetId="6">land_uses!$B$59:$L$59</definedName>
    <definedName name="INITIAL_SHARE_OF_CROPLAND_RAINFED_FROM_OTHERS_BY_REGION" localSheetId="11">land_uses!$B$59:$L$59</definedName>
    <definedName name="INITIAL_SHARE_OF_CROPLAND_RAINFED_FROM_OTHERS_BY_REGION" localSheetId="12">land_uses!$B$59:$L$59</definedName>
    <definedName name="INITIAL_SHARE_OF_CROPLAND_RAINFED_FROM_OTHERS_BY_REGION" localSheetId="9">land_uses!$B$59:$L$59</definedName>
    <definedName name="INITIAL_SHARE_OF_CROPLAND_RAINFED_FROM_OTHERS_BY_REGION" localSheetId="7">land_uses!$B$59:$L$59</definedName>
    <definedName name="INITIAL_SHARE_OF_CROPLAND_RAINFED_FROM_OTHERS_BY_REGION" localSheetId="4">land_uses!$B$59:$L$59</definedName>
    <definedName name="INITIAL_SHARE_OF_CROPLAND_RAINFED_FROM_OTHERS_BY_REGION" localSheetId="8">land_uses!$B$59:$L$59</definedName>
    <definedName name="INITIAL_SHARE_OF_CROPLAND_RAINFED_FROM_OTHERS_DOWN" localSheetId="5">land_uses!$B$93:$L$93</definedName>
    <definedName name="INITIAL_SHARE_OF_CROPLAND_RAINFED_FROM_OTHERS_DOWN" localSheetId="6">land_uses!$B$93:$L$93</definedName>
    <definedName name="INITIAL_SHARE_OF_CROPLAND_RAINFED_FROM_OTHERS_DOWN" localSheetId="11">land_uses!$B$93:$L$93</definedName>
    <definedName name="INITIAL_SHARE_OF_CROPLAND_RAINFED_FROM_OTHERS_DOWN" localSheetId="12">land_uses!$B$93:$L$93</definedName>
    <definedName name="INITIAL_SHARE_OF_CROPLAND_RAINFED_FROM_OTHERS_DOWN" localSheetId="9">land_uses!$B$93:$L$93</definedName>
    <definedName name="INITIAL_SHARE_OF_CROPLAND_RAINFED_FROM_OTHERS_DOWN" localSheetId="7">land_uses!$B$93:$L$93</definedName>
    <definedName name="INITIAL_SHARE_OF_CROPLAND_RAINFED_FROM_OTHERS_DOWN" localSheetId="4">land_uses!$B$93:$L$93</definedName>
    <definedName name="INITIAL_SHARE_OF_CROPLAND_RAINFED_FROM_OTHERS_DOWN" localSheetId="8">land_uses!$B$93:$L$93</definedName>
    <definedName name="INITIAL_SHARE_OF_FOREST_PLANTATIONS_FROM_OTHERS_BY_REGION" localSheetId="5">land_uses!$B$71:$L$71</definedName>
    <definedName name="INITIAL_SHARE_OF_FOREST_PLANTATIONS_FROM_OTHERS_BY_REGION" localSheetId="6">land_uses!$B$71:$L$71</definedName>
    <definedName name="INITIAL_SHARE_OF_FOREST_PLANTATIONS_FROM_OTHERS_BY_REGION" localSheetId="11">land_uses!$B$71:$L$71</definedName>
    <definedName name="INITIAL_SHARE_OF_FOREST_PLANTATIONS_FROM_OTHERS_BY_REGION" localSheetId="12">land_uses!$B$71:$L$71</definedName>
    <definedName name="INITIAL_SHARE_OF_FOREST_PLANTATIONS_FROM_OTHERS_BY_REGION" localSheetId="9">land_uses!$B$71:$L$71</definedName>
    <definedName name="INITIAL_SHARE_OF_FOREST_PLANTATIONS_FROM_OTHERS_BY_REGION" localSheetId="7">land_uses!$B$71:$L$71</definedName>
    <definedName name="INITIAL_SHARE_OF_FOREST_PLANTATIONS_FROM_OTHERS_BY_REGION" localSheetId="4">land_uses!$B$71:$L$71</definedName>
    <definedName name="INITIAL_SHARE_OF_FOREST_PLANTATIONS_FROM_OTHERS_BY_REGION" localSheetId="8">land_uses!$B$71:$L$71</definedName>
    <definedName name="INITIAL_SHARE_OF_GRASSLAND_FROM_OTHERS_BY_REGION" localSheetId="5">land_uses!$B$75:$L$75</definedName>
    <definedName name="INITIAL_SHARE_OF_GRASSLAND_FROM_OTHERS_BY_REGION" localSheetId="6">land_uses!$B$75:$L$75</definedName>
    <definedName name="INITIAL_SHARE_OF_GRASSLAND_FROM_OTHERS_BY_REGION" localSheetId="11">land_uses!$B$75:$L$75</definedName>
    <definedName name="INITIAL_SHARE_OF_GRASSLAND_FROM_OTHERS_BY_REGION" localSheetId="12">land_uses!$B$75:$L$75</definedName>
    <definedName name="INITIAL_SHARE_OF_GRASSLAND_FROM_OTHERS_BY_REGION" localSheetId="9">land_uses!$B$75:$L$75</definedName>
    <definedName name="INITIAL_SHARE_OF_GRASSLAND_FROM_OTHERS_BY_REGION" localSheetId="7">land_uses!$B$75:$L$75</definedName>
    <definedName name="INITIAL_SHARE_OF_GRASSLAND_FROM_OTHERS_BY_REGION" localSheetId="4">land_uses!$B$75:$L$75</definedName>
    <definedName name="INITIAL_SHARE_OF_GRASSLAND_FROM_OTHERS_BY_REGION" localSheetId="8">land_uses!$B$75:$L$75</definedName>
    <definedName name="INITIAL_SHARE_OF_REGENERATIVE_AGRICULTURE" localSheetId="5">croplands!$B$20:$K$20</definedName>
    <definedName name="INITIAL_SHARE_OF_REGENERATIVE_AGRICULTURE" localSheetId="9">croplands!$B$20:$K$20</definedName>
    <definedName name="INITIAL_SHARE_OF_TRADITIONAL_AGRICULTURE" localSheetId="5">croplands!$B$16:$K$16</definedName>
    <definedName name="INITIAL_SHARE_OF_TRADITIONAL_AGRICULTURE" localSheetId="9">croplands!$B$16:$K$16</definedName>
    <definedName name="INITIAL_SHARE_OF_URBAN_LAND_FROM_OTHERS_BY_REGION" localSheetId="5">land_uses!$B$79:$L$79</definedName>
    <definedName name="INITIAL_SHARE_OF_URBAN_LAND_FROM_OTHERS_BY_REGION" localSheetId="6">land_uses!$B$79:$L$79</definedName>
    <definedName name="INITIAL_SHARE_OF_URBAN_LAND_FROM_OTHERS_BY_REGION" localSheetId="11">land_uses!$B$79:$L$79</definedName>
    <definedName name="INITIAL_SHARE_OF_URBAN_LAND_FROM_OTHERS_BY_REGION" localSheetId="12">land_uses!$B$79:$L$79</definedName>
    <definedName name="INITIAL_SHARE_OF_URBAN_LAND_FROM_OTHERS_BY_REGION" localSheetId="9">land_uses!$B$79:$L$79</definedName>
    <definedName name="INITIAL_SHARE_OF_URBAN_LAND_FROM_OTHERS_BY_REGION" localSheetId="7">land_uses!$B$79:$L$79</definedName>
    <definedName name="INITIAL_SHARE_OF_URBAN_LAND_FROM_OTHERS_BY_REGION" localSheetId="4">land_uses!$B$79:$L$79</definedName>
    <definedName name="INITIAL_SHARE_OF_URBAN_LAND_FROM_OTHERS_BY_REGION" localSheetId="8">land_uses!$B$79:$L$79</definedName>
    <definedName name="INITIAL_SHARES_OF_CROPS" localSheetId="5">croplands!$B$12:$K$12</definedName>
    <definedName name="INITIAL_SHARES_OF_IRRIGATED_CROPS" localSheetId="5">croplands!$B$8:$K$8</definedName>
    <definedName name="INITIAL_SHARES_OF_RAINFED_CROPS" localSheetId="5">croplands!$B$4:$K$4</definedName>
    <definedName name="INITIAL_SIMULATION_YEAR" localSheetId="10">constants!$B$78</definedName>
    <definedName name="INITIAL_TEMPERATURE_BY_REGION_AND_CLIMATE">croplands!$B$122:$I$122</definedName>
    <definedName name="INITIAL_VALUE_OF_MANAGED_STOCK" localSheetId="9">forest!$B$94</definedName>
    <definedName name="INITIAL_YIELDS_ALL_MANAGEMENTS" localSheetId="5">croplands!$B$43:$K$43</definedName>
    <definedName name="INVESTMENT" localSheetId="3">economy!$E$52:$J$52</definedName>
    <definedName name="INVESTMENT" localSheetId="1">economy!$E$52:$J$52</definedName>
    <definedName name="KURT">Emissions!$B$231:$B$231</definedName>
    <definedName name="LABOUR_SHARE" localSheetId="3">economy!$E$33:$J$33</definedName>
    <definedName name="LABOUR_SHARE" localSheetId="1">economy!$E$33:$J$33</definedName>
    <definedName name="LAND_AREA_ADJUST_COEFFICIENT" localSheetId="5">croplands!$B$39</definedName>
    <definedName name="LAND_AREA_ADJUST_COEFFICIENT" localSheetId="9">croplands!$B$39</definedName>
    <definedName name="LAND_BY_REGION" localSheetId="5">land_uses!$B$18</definedName>
    <definedName name="LAND_BY_REGION" localSheetId="6">land_uses!$B$18</definedName>
    <definedName name="LAND_BY_REGION" localSheetId="11">land_uses!$B$18</definedName>
    <definedName name="LAND_BY_REGION" localSheetId="12">land_uses!$B$18</definedName>
    <definedName name="LAND_BY_REGION" localSheetId="9">land_uses!$B$18</definedName>
    <definedName name="LAND_BY_REGION" localSheetId="7">land_uses!$B$18</definedName>
    <definedName name="LAND_BY_REGION" localSheetId="4">land_uses!$B$18</definedName>
    <definedName name="LAND_BY_REGION" localSheetId="8">land_uses!$B$18</definedName>
    <definedName name="LAND_OCCUPATION_FACTOR_BY_POWER_PLANTS" localSheetId="2">energy!$A$94:$G$94</definedName>
    <definedName name="LAND_PRODUCTS_DISTRIBUTION_PERCENTAGES" localSheetId="6">Diet!$B$48:$B$57</definedName>
    <definedName name="LAND_PRODUCTS_USED_FOR_ENERGY_PERCENTAGES" localSheetId="6">Diet!$B$67:$B$76</definedName>
    <definedName name="LAND_USE_CHANGE_EMISSIONS" localSheetId="11">Emissions!$B$147:$Q$147</definedName>
    <definedName name="LAND_USE_CHANGE_SUITABILITY">land_uses!$B$141:$L$141</definedName>
    <definedName name="LEGUMES" localSheetId="6">croplands!$C$217:$H$217</definedName>
    <definedName name="LIMITS_TO_LAND_USE_CHANGES_BANI">land_uses!$B$101:$L$111</definedName>
    <definedName name="LOSS_FACTOR_LAND_PRODUCTS" localSheetId="11">Intermodule_global_allocate!$B$12:$B$22</definedName>
    <definedName name="LOSS_FACTOR_LAND_PRODUCTS" localSheetId="12">Intermodule_global_allocate!$B$12:$B$22</definedName>
    <definedName name="LOSS_FACTOR_LAND_PRODUCTS" localSheetId="9">Intermodule_global_allocate!$B$12:$B$22</definedName>
    <definedName name="LOSS_FACTOR_LAND_PRODUCTS" localSheetId="7">Intermodule_global_allocate!$B$12:$B$22</definedName>
    <definedName name="LOSS_FACTOR_LAND_PRODUCTS" localSheetId="8">Intermodule_global_allocate!$B$12:$B$22</definedName>
    <definedName name="LOW_COAL_POWER_PLANTS_PHASE_OUT" localSheetId="2">energy!$B$133:$AK$133</definedName>
    <definedName name="LOW_DISTRIBUTION_ELECTRICITY_LOSSES" localSheetId="2">energy!$B$251:$AK$251</definedName>
    <definedName name="MACADAMIA" localSheetId="6">croplands!$C$221:$H$221</definedName>
    <definedName name="MACRONUTRIENT_TRANSLATION_MATRIX" localSheetId="6">Diet!$B$96:$O$99</definedName>
    <definedName name="MALE_MORTALITY" localSheetId="1">population!$C$214:$H$314</definedName>
    <definedName name="mass_heat_cap_water" localSheetId="10">constants!$B$61</definedName>
    <definedName name="MATRIX_UNIT_PREFIXES" localSheetId="10">constants!$D$10:$S$25</definedName>
    <definedName name="MAX_PERCENTAGE_OF_PV_IN_MIX" localSheetId="2">energy!$A$43</definedName>
    <definedName name="MAX_PERCENTAGE_OF_WIND_IN_MIX" localSheetId="2">energy!$B$43</definedName>
    <definedName name="MAX_WATER_DEMAND">WEF_INDICATORS!$B$4:$AK$4</definedName>
    <definedName name="MAXIMUM_FOREST_STOCK_PER_AREA" localSheetId="9">forest!$B$46:$B$46</definedName>
    <definedName name="MAXIMUM_INCREASE_OF_LAND_SOURCE" localSheetId="5">land_uses!$B$133:$L$133</definedName>
    <definedName name="MAXIMUM_INCREASE_OF_LAND_SOURCE" localSheetId="6">land_uses!$B$133:$L$133</definedName>
    <definedName name="MAXIMUM_INCREASE_OF_LAND_SOURCE" localSheetId="11">land_uses!$B$133:$L$133</definedName>
    <definedName name="MAXIMUM_INCREASE_OF_LAND_SOURCE" localSheetId="12">land_uses!$B$133:$L$133</definedName>
    <definedName name="MAXIMUM_INCREASE_OF_LAND_SOURCE" localSheetId="9">land_uses!$B$133:$L$133</definedName>
    <definedName name="MAXIMUM_INCREASE_OF_LAND_SOURCE" localSheetId="7">land_uses!$B$133:$L$133</definedName>
    <definedName name="MAXIMUM_INCREASE_OF_LAND_SOURCE" localSheetId="4">land_uses!$B$133:$L$133</definedName>
    <definedName name="MAXIMUM_INCREASE_OF_LAND_SOURCE" localSheetId="8">land_uses!$B$133:$L$133</definedName>
    <definedName name="MAXIMUM_INTAKE_FOR_HEALTHY_DIETS" localSheetId="6">Diet!$B$107:$I$107</definedName>
    <definedName name="MAXIMUM_INTAKE_FOR_HEALTHY_DIETS_1" localSheetId="6">Diet!$B$115:$E$115</definedName>
    <definedName name="MAXIMUM_YIELDS_IRRIGATED_INDUSTRIAL" localSheetId="9">croplands!$B$47:$L$47</definedName>
    <definedName name="MAXIMUM_YIELDS_R_AND_I" localSheetId="9">croplands!$B$64:$L$64</definedName>
    <definedName name="MAXIMUM_YIELDS_RAINFED_INDUSTRIAL" localSheetId="5">croplands!$B$52:$L$52</definedName>
    <definedName name="MEAT_GRASSLANDS" localSheetId="6">Diet!$B$22:$B$22</definedName>
    <definedName name="MEDIUM_DISTRIBUTION_ELECTRICITY_LOSSES" localSheetId="2">energy!$B$248:$AK$248</definedName>
    <definedName name="METHANE_CONVERSION_FACTOR_BY_SYSTEM" localSheetId="11">Emissions!$B$121:$L$121</definedName>
    <definedName name="MIN_WATER_DEMAND">WEF_INDICATORS!$B$5:$AK$5</definedName>
    <definedName name="MINIMUM_INTAKE_FOR_HEALTHY_DIETS" localSheetId="6">Diet!$B$103:$I$103</definedName>
    <definedName name="MINIMUM_INTAKE_FOR_HEALTHY_DIETS_1" localSheetId="6">Diet!$B$111:$E$111</definedName>
    <definedName name="MINIMUM_LAND_USES_BY_REGION" localSheetId="5">land_uses!$B$137:$L$137</definedName>
    <definedName name="MINIMUM_LAND_USES_BY_REGION" localSheetId="6">land_uses!$B$137:$L$137</definedName>
    <definedName name="MINIMUM_LAND_USES_BY_REGION" localSheetId="11">land_uses!$B$137:$L$137</definedName>
    <definedName name="MINIMUM_LAND_USES_BY_REGION" localSheetId="12">land_uses!$B$137:$L$137</definedName>
    <definedName name="MINIMUM_LAND_USES_BY_REGION" localSheetId="9">land_uses!$B$137:$L$137</definedName>
    <definedName name="MINIMUM_LAND_USES_BY_REGION" localSheetId="7">land_uses!$B$137:$L$137</definedName>
    <definedName name="MINIMUM_LAND_USES_BY_REGION" localSheetId="4">land_uses!$B$137:$L$137</definedName>
    <definedName name="MINIMUM_LAND_USES_BY_REGION" localSheetId="8">land_uses!$B$137:$L$137</definedName>
    <definedName name="MW_in_1_year_to_MJ" localSheetId="10">constants!$B$35</definedName>
    <definedName name="NET_EXPORTS" localSheetId="3">economy!$E$76:$J$76</definedName>
    <definedName name="NET_EXPORTS" localSheetId="1">economy!$E$76:$J$76</definedName>
    <definedName name="NEW_INSTALLED_CAPACITY_HIGH_RES_FINAL_YEAR_SP">energy!$E$263</definedName>
    <definedName name="NEW_INSTALLED_CAPACITY_HIGH_RES_INITIAL_VALUE_SP">energy!$C$263:$C$269</definedName>
    <definedName name="NEW_INSTALLED_CAPACITY_HIGH_RES_INITIAL_YEAR_SP">energy!$D$263</definedName>
    <definedName name="NEW_INSTALLED_CAPACITY_HIGH_RES_TARGET_VALUE_SP">energy!$G$263:$G$269</definedName>
    <definedName name="NEW_INSTALLED_CAPACITY_LOW_RES_FINAL_YEAR_SP">energy!$E$277</definedName>
    <definedName name="NEW_INSTALLED_CAPACITY_LOW_RES_INITIAL_VALUE_SP">energy!$C$277:$C$283</definedName>
    <definedName name="NEW_INSTALLED_CAPACITY_LOW_RES_INITIAL_YEAR_SP">energy!$D$277</definedName>
    <definedName name="NEW_INSTALLED_CAPACITY_LOW_RES_TARGET_VALUE_SP">energy!$G$277:$G$283</definedName>
    <definedName name="NEW_INSTALLED_CAPACITY_MEDIUM_RES_FINAL_YEAR_SP">energy!$E$270</definedName>
    <definedName name="NEW_INSTALLED_CAPACITY_MEDIUM_RES_INITIAL_VALUE_SP">energy!$C$270:$C$276</definedName>
    <definedName name="NEW_INSTALLED_CAPACITY_MEDIUM_RES_INITIAL_YEAR_SP">energy!$D$270</definedName>
    <definedName name="NEW_INSTALLED_CAPACITY_MEDIUM_RES_TARGET_VALUE_SP">energy!$G$270:$G$276</definedName>
    <definedName name="NO_COAL_POWER_PLANTS_PHASE_OUT" localSheetId="2">energy!$B$124:$AK$124</definedName>
    <definedName name="NUMBER_ANIMALS_HISTORIC" localSheetId="11">Emissions!$B$164:$Q$168</definedName>
    <definedName name="NUMBER_OF_REGIONS" localSheetId="10">constants!$B$72</definedName>
    <definedName name="OTHER_CATTLE_MANURE_SYSTEM" localSheetId="11">Emissions!$B$131:$L$131</definedName>
    <definedName name="OUTTURN_OF_WOOD_EXTRACTION" localSheetId="9">forest!$B$74</definedName>
    <definedName name="PARAMETER_OF_FOREST_EXPLOITATION" localSheetId="9">forest!$B$56</definedName>
    <definedName name="PARTIAL_COAL_POWER_PLANTS_PHASE_OUT" localSheetId="2">energy!$B$127:$AK$127</definedName>
    <definedName name="PE_ENERGY_DENSITY_MJ_kg" localSheetId="10">constants!$F$28:$F$39</definedName>
    <definedName name="POPULATION">exogeneous_inputs!$B$8:$AK$8</definedName>
    <definedName name="POWER_DESIRE_BY_TECH_CURRENT_TRENDS" localSheetId="2">energy!$B$105:$AK$111</definedName>
    <definedName name="POWER_DESIRE_BY_TECH_RES_EXPANSION" localSheetId="2">energy!$B$114:$AK$120</definedName>
    <definedName name="PULSES_NUTS" localSheetId="6">Diet!$C$38:$K$38</definedName>
    <definedName name="RADIANS_PER_ARCDEGREE" localSheetId="10">constants!$B$81</definedName>
    <definedName name="renewable_ini_lifetime" localSheetId="2">energy!$A$15:$D$15</definedName>
    <definedName name="renewable_ini_lifetime_biomass_pp">energy!$D$15</definedName>
    <definedName name="renewable_ini_lifetime_hydro">energy!$C$15</definedName>
    <definedName name="renewable_ini_lifetime_pv">energy!$A$15</definedName>
    <definedName name="renewable_ini_lifetime_wind">energy!$B$15</definedName>
    <definedName name="renewable_ini_planned" localSheetId="2">energy!$A$31:$D$31</definedName>
    <definedName name="renewable_ini_planned_biomass_pp">energy!$D$31</definedName>
    <definedName name="renewable_ini_planned_hydro">energy!$C$31</definedName>
    <definedName name="renewable_ini_planned_pv">energy!$A$31</definedName>
    <definedName name="renewable_ini_planned_wind">energy!$B$31</definedName>
    <definedName name="renewable_ini_time_construction" localSheetId="2">energy!$A$9:$D$9</definedName>
    <definedName name="renewable_ini_time_construction_biomass_pp">energy!$D$9</definedName>
    <definedName name="renewable_ini_time_construction_hydro">energy!$C$9</definedName>
    <definedName name="renewable_ini_time_construction_pv">energy!$A$9</definedName>
    <definedName name="renewable_ini_time_construction_wind">energy!$B$9</definedName>
    <definedName name="renewable_ini_time_plan" localSheetId="2">energy!$A$21:$D$21</definedName>
    <definedName name="renewable_ini_time_plan_biomass_pp">energy!$D$21</definedName>
    <definedName name="renewable_ini_time_plan_hydro">energy!$C$21</definedName>
    <definedName name="renewable_ini_time_plan_pv">energy!$A$21</definedName>
    <definedName name="renewable_ini_time_plan_wind">energy!$B$21</definedName>
    <definedName name="renewable_lifetime" localSheetId="2">energy!$A$12:$D$12</definedName>
    <definedName name="renewable_lifetime_biomass_pp">energy!$D$12</definedName>
    <definedName name="renewable_lifetime_hydro">energy!$C$12</definedName>
    <definedName name="renewable_lifetime_pv">energy!$A$12</definedName>
    <definedName name="renewable_lifetime_wind">energy!$B$12</definedName>
    <definedName name="REST_ENTERIC_FERMENTATION_EMISSIONS" localSheetId="11">Emissions!$B$106:$Q$106</definedName>
    <definedName name="RICE_EMISSIONS_HISTORIC" localSheetId="11">Emissions!$B$156:$Q$156</definedName>
    <definedName name="ROOT_TO_SHOOT_RATIO_FOREST" localSheetId="9">forest!$C$70</definedName>
    <definedName name="ROUNDWOOD_TIME" localSheetId="9">forest!$B$2:$K$2</definedName>
    <definedName name="SCALING_FACTOR_ORGANIC_AMENDMENT" localSheetId="11">Emissions!$C$81</definedName>
    <definedName name="SCALING_FACTOR_WATER_REGIME_PRESEASON" localSheetId="11">Emissions!$C$80</definedName>
    <definedName name="SCALING_FACTOR_WATER_REGIME_RICE_IRRIGATED" localSheetId="11">Emissions!$C$79</definedName>
    <definedName name="SCALING_FACTOR_WATER_REGIME_RICE_RAINFED" localSheetId="11">Emissions!$C$78</definedName>
    <definedName name="SECTOR_SHARE" localSheetId="3">economy!$E$19:$J$22</definedName>
    <definedName name="SECTOR_SHARE" localSheetId="1">economy!$E$19:$J$22</definedName>
    <definedName name="SHARE_OF_SHRUBLAND" localSheetId="5">land_uses!$B$145</definedName>
    <definedName name="SHARE_OF_SHRUBLAND" localSheetId="6">land_uses!$B$145</definedName>
    <definedName name="SHARE_OF_SHRUBLAND" localSheetId="11">land_uses!$B$145</definedName>
    <definedName name="SHARE_OF_SHRUBLAND" localSheetId="12">land_uses!$B$145</definedName>
    <definedName name="SHARE_OF_SHRUBLAND" localSheetId="9">land_uses!$B$145</definedName>
    <definedName name="SHARE_OF_SHRUBLAND" localSheetId="7">land_uses!$B$145</definedName>
    <definedName name="SHARE_OF_SHRUBLAND" localSheetId="4">land_uses!$B$145</definedName>
    <definedName name="SHARE_OF_SHRUBLAND" localSheetId="8">land_uses!$B$145</definedName>
    <definedName name="SHARE_OF_WOOD_EXTRACTION_BY_REGION" localSheetId="9">forest!$B$78</definedName>
    <definedName name="SHARE_REST_CH4_ENTERIC_FERMENTATION_EMISSIONS" localSheetId="11">Emissions!$G$108</definedName>
    <definedName name="SHARE_REST_CH4_MANURE_MANAGEMENT_EMISSIONS" localSheetId="11">Emissions!$R$140</definedName>
    <definedName name="SHARE_REST_N2O_MANURE_MANAGEMENT_EMISSIONS" localSheetId="11">Emissions!$Q$141</definedName>
    <definedName name="SHARE_UPLAND_RICE_BY_REGION" localSheetId="11">Emissions!$B$85</definedName>
    <definedName name="SOIL_CARBON_DATA_REGIONSXLAND" localSheetId="11">Emissions!$B$5:$L$5</definedName>
    <definedName name="SORGHUM" localSheetId="6">Diet!$C$35:$H$35</definedName>
    <definedName name="SOY" localSheetId="6">Diet!$C$37:$H$37</definedName>
    <definedName name="SPECIFIC_HEAT_CAPACITY_WATER" localSheetId="10">constants!$B$61</definedName>
    <definedName name="SSP0_0">WEF_INDICATORS!$B$9:$AF$9</definedName>
    <definedName name="SSP0_1">WEF_INDICATORS!$B$10:$AF$10</definedName>
    <definedName name="SSP0_2">WEF_INDICATORS!$B$11:$AF$11</definedName>
    <definedName name="SSP0_3">WEF_INDICATORS!$B$12:$AF$12</definedName>
    <definedName name="SSP1_0">WEF_INDICATORS!$B$21:$AF$21</definedName>
    <definedName name="SSP1_1">WEF_INDICATORS!$B$22:$AF$22</definedName>
    <definedName name="SSP1_2">WEF_INDICATORS!$B$23:$AF$23</definedName>
    <definedName name="SSP1_3">WEF_INDICATORS!$B$24:$AF$24</definedName>
    <definedName name="SSP1_POPULATION" localSheetId="1">population!$D$348:$AG$348</definedName>
    <definedName name="SSP2_0">WEF_INDICATORS!$B$17:$AF$17</definedName>
    <definedName name="SSP2_1">WEF_INDICATORS!$B$18:$AF$18</definedName>
    <definedName name="SSP2_2">WEF_INDICATORS!$B$19:$AF$19</definedName>
    <definedName name="SSP2_3">WEF_INDICATORS!$B$20:$AF$20</definedName>
    <definedName name="SSP2_POPULATION" localSheetId="1">population!$D$345:$AG$345</definedName>
    <definedName name="SSP3_0">WEF_INDICATORS!$B$13:$AF$13</definedName>
    <definedName name="SSP3_1">WEF_INDICATORS!$B$14:$AF$14</definedName>
    <definedName name="SSP3_2">WEF_INDICATORS!$B$15:$AF$15</definedName>
    <definedName name="SSP3_3">WEF_INDICATORS!$B$16:$AF$16</definedName>
    <definedName name="SSP3_POPULATION" localSheetId="1">population!$D$351:$AG$351</definedName>
    <definedName name="SSP4_POPULATION" localSheetId="1">population!$D$354:$AG$354</definedName>
    <definedName name="SSP5_POPULATION" localSheetId="1">population!$D$357:$AG$357</definedName>
    <definedName name="SUGARS" localSheetId="6">Diet!$C$41:$H$41</definedName>
    <definedName name="SUNFLOWER" localSheetId="6">Diet!$C$39:$H$39</definedName>
    <definedName name="SWINE_CATTLE_MANURE_SYSTEM" localSheetId="11">Emissions!$B$136:$L$136</definedName>
    <definedName name="SWITCH_LAW_EXOGENOUS_LAND_USE_DEMANDS" localSheetId="12">exogeneous_inputs!$B$64</definedName>
    <definedName name="SWITH_LAW_LIMITS_LAND_BY_SOURCE" localSheetId="12">exogeneous_inputs!$B$66</definedName>
    <definedName name="TAXES_LESS_SUBSIDES_SHARE" localSheetId="3">economy!$E$71:$J$71</definedName>
    <definedName name="TAXES_LESS_SUBSIDES_SHARE" localSheetId="1">economy!$E$71:$J$71</definedName>
    <definedName name="time_construction" localSheetId="2">energy!$A$6:$D$6</definedName>
    <definedName name="time_construction_biomass_pp">energy!$D$6</definedName>
    <definedName name="time_construction_hydro">energy!$C$6</definedName>
    <definedName name="time_construction_pv">energy!$A$6</definedName>
    <definedName name="time_construction_wind">energy!$B$6</definedName>
    <definedName name="TIME_CROPLANDS" localSheetId="5">croplands!$C$226:$J$226</definedName>
    <definedName name="TIME_ECO" localSheetId="3">economy!$E$51:$J$51</definedName>
    <definedName name="TIME_ECO" localSheetId="1">economy!$E$51:$J$51</definedName>
    <definedName name="TIME_EXO_SIMULATION" localSheetId="11">Emissions!$B$176:$AU$176</definedName>
    <definedName name="TIME_FORESTS">forest!$B$2:$K$2</definedName>
    <definedName name="TIME_HISTORIC_DATA" localSheetId="11">Emissions!$B$150:$Q$150</definedName>
    <definedName name="TIME_HISTORICAL_DATA_LAND_MODULE" localSheetId="5">land_uses!$B$148</definedName>
    <definedName name="TIME_HISTORICAL_DATA_LAND_MODULE" localSheetId="6">land_uses!$B$148</definedName>
    <definedName name="TIME_HISTORICAL_DATA_LAND_MODULE" localSheetId="11">land_uses!$B$148</definedName>
    <definedName name="TIME_HISTORICAL_DATA_LAND_MODULE" localSheetId="12">land_uses!$B$148</definedName>
    <definedName name="TIME_HISTORICAL_DATA_LAND_MODULE" localSheetId="9">land_uses!$B$148</definedName>
    <definedName name="TIME_HISTORICAL_DATA_LAND_MODULE" localSheetId="7">land_uses!$B$148</definedName>
    <definedName name="TIME_HISTORICAL_DATA_LAND_MODULE" localSheetId="4">land_uses!$B$148</definedName>
    <definedName name="TIME_HISTORICAL_DATA_LAND_MODULE" localSheetId="8">land_uses!$B$148</definedName>
    <definedName name="TIME_LAND_USE" localSheetId="5">land_uses!$C$163:$H$163</definedName>
    <definedName name="TIME_LAND_USE" localSheetId="6">land_uses!$C$163:$H$163</definedName>
    <definedName name="TIME_LAND_USE" localSheetId="11">land_uses!$C$163:$H$163</definedName>
    <definedName name="TIME_LAND_USE" localSheetId="12">land_uses!$C$163:$H$163</definedName>
    <definedName name="TIME_LAND_USE" localSheetId="9">land_uses!$C$163:$H$163</definedName>
    <definedName name="TIME_LAND_USE" localSheetId="7">land_uses!$C$163:$H$163</definedName>
    <definedName name="TIME_LAND_USE" localSheetId="4">land_uses!$C$163:$H$163</definedName>
    <definedName name="TIME_LAND_USE" localSheetId="8">land_uses!$C$163:$H$163</definedName>
    <definedName name="TIME_LP" localSheetId="6">Diet!$C$31:$K$31</definedName>
    <definedName name="TIME_MANAGED_STOCK" localSheetId="9">forest!$B$97:$K$97</definedName>
    <definedName name="TIME_OTHER_GHG_EMISSIONS" localSheetId="11">Emissions!$B$145:$DH$145</definedName>
    <definedName name="TIME_PARAMETERS" localSheetId="2">energy!$B$104:$AK$104</definedName>
    <definedName name="time_plan" localSheetId="2">energy!$A$18:$D$18</definedName>
    <definedName name="time_plan_biomass_pp">energy!$D$18</definedName>
    <definedName name="time_plan_hydro">energy!$C$18</definedName>
    <definedName name="time_plan_pv">energy!$A$18</definedName>
    <definedName name="time_plan_wind">energy!$B$18</definedName>
    <definedName name="TIME_POP" localSheetId="1">population!$C$213:$H$213</definedName>
    <definedName name="TIME_WEF_FOOD">WEF_INDICATORS!$B$8:$AF$8</definedName>
    <definedName name="TIME_WEF_INDICATORS">WEF_INDICATORS!$B$3:$AK$3</definedName>
    <definedName name="TIME_WOOD" localSheetId="6">Diet!$C$81:$O$81</definedName>
    <definedName name="TOTAL_FOOD_PRODUCED">croplands!$C$224:$H$224</definedName>
    <definedName name="TRENDS_OF_FORESTS_EXPLOITATION" localSheetId="9">forest!$B$86</definedName>
    <definedName name="TRENDS_OF_LAND_USE_DEMAND_BY_REGION">land_uses!$B$32:$L$32</definedName>
    <definedName name="TRENDS_OF_YIELD_CHANGE_R_AND_I" localSheetId="5">croplands!$B$56:$L$56</definedName>
    <definedName name="TRENDS_OF_YIELD_CHANGE_R_AND_I" localSheetId="9">croplands!$B$56:$L$56</definedName>
    <definedName name="TUBERS" localSheetId="6">Diet!$C$36:$H$36</definedName>
    <definedName name="UNIT_CONVERSION_C_CO2" localSheetId="10">constants!$B$62</definedName>
    <definedName name="UNIT_CONVERSION_CH4_C" localSheetId="10">constants!$B$63</definedName>
    <definedName name="UNIT_CONVERSION_DAYS_YEAR" localSheetId="10">constants!$B$44</definedName>
    <definedName name="UNIT_CONVERSION_GtC_ppm" localSheetId="10">constants!$B$67</definedName>
    <definedName name="UNIT_CONVERSION_HOURS_YEAR" localSheetId="10">constants!$B$47</definedName>
    <definedName name="UNIT_CONVERSION_J_boe" localSheetId="10">constants!$B$32</definedName>
    <definedName name="UNIT_CONVERSION_J_m3_nat_gas" localSheetId="10">constants!$B$36</definedName>
    <definedName name="UNIT_CONVERSION_J_toe" localSheetId="10">constants!$B$30</definedName>
    <definedName name="UNIT_CONVERSION_J_Wh" localSheetId="10">constants!$B$29</definedName>
    <definedName name="UNIT_CONVERSION_km2_ha" localSheetId="10">constants!$B$42</definedName>
    <definedName name="UNIT_CONVERSION_kt_URANIUM_EJ" localSheetId="10">constants!$B$34</definedName>
    <definedName name="UNIT_CONVERSION_PERCENT_SHARE" localSheetId="10">constants!$B$74</definedName>
    <definedName name="UNIT_CONVERSION_ppt_MOL" localSheetId="10">constants!$B$69</definedName>
    <definedName name="UNIT_CONVERSION_ppt_ppb" localSheetId="10">constants!$B$68</definedName>
    <definedName name="UNIT_CONVERSION_SECONDS_DAY" localSheetId="10">constants!$B$45</definedName>
    <definedName name="UNIT_CONVERSION_SECONDS_HOUR" localSheetId="10">constants!$B$46</definedName>
    <definedName name="UNIT_CONVERSION_toe_m3" localSheetId="10">constants!$B$37</definedName>
    <definedName name="UNIT_CONVERSION_W_J_s" localSheetId="10">constants!$B$33</definedName>
    <definedName name="UNIT_CONVERSION_Wh_We" localSheetId="10">constants!$B$31</definedName>
    <definedName name="URBAN_LAND_PER_PERSON" localSheetId="5">land_uses!$B$37</definedName>
    <definedName name="URBAN_LAND_PER_PERSON" localSheetId="6">land_uses!$B$37</definedName>
    <definedName name="URBAN_LAND_PER_PERSON" localSheetId="11">land_uses!$B$37</definedName>
    <definedName name="URBAN_LAND_PER_PERSON" localSheetId="12">land_uses!$B$37</definedName>
    <definedName name="URBAN_LAND_PER_PERSON" localSheetId="9">land_uses!$B$37</definedName>
    <definedName name="URBAN_LAND_PER_PERSON" localSheetId="7">land_uses!$B$37</definedName>
    <definedName name="URBAN_LAND_PER_PERSON" localSheetId="4">land_uses!$B$37</definedName>
    <definedName name="URBAN_LAND_PER_PERSON" localSheetId="8">land_uses!$B$37</definedName>
    <definedName name="VEGETABLES_FRUITS" localSheetId="6">Diet!$C$41:$K$41</definedName>
    <definedName name="VEGETATION_CARBON_DATA_REGIONSXLAND" localSheetId="11">Emissions!$M$5:$W$5</definedName>
    <definedName name="WATER_DENSITY" localSheetId="10">constants!$B$60</definedName>
    <definedName name="WATER_FACTORS" localSheetId="2">energy!$A$98:$H$98</definedName>
    <definedName name="WATERBODIES" localSheetId="5">land_uses!$C$174</definedName>
    <definedName name="WATERBODIES" localSheetId="6">land_uses!$C$174</definedName>
    <definedName name="WATERBODIES" localSheetId="11">land_uses!$C$174</definedName>
    <definedName name="WATERBODIES" localSheetId="12">land_uses!$C$174</definedName>
    <definedName name="WATERBODIES" localSheetId="9">land_uses!$C$174</definedName>
    <definedName name="WATERBODIES" localSheetId="7">land_uses!$C$174</definedName>
    <definedName name="WATERBODIES" localSheetId="4">land_uses!$C$174</definedName>
    <definedName name="WATERBODIES" localSheetId="8">land_uses!$C$174</definedName>
    <definedName name="WBS_PLUS_BIOMASS_EXANSION_FACTOR_FOREST" localSheetId="9">forest!$B$70</definedName>
    <definedName name="WETLAND" localSheetId="5">land_uses!$C$172</definedName>
    <definedName name="WETLAND" localSheetId="6">land_uses!$C$172</definedName>
    <definedName name="WETLAND" localSheetId="11">land_uses!$C$172</definedName>
    <definedName name="WETLAND" localSheetId="12">land_uses!$C$172</definedName>
    <definedName name="WETLAND" localSheetId="9">land_uses!$C$172</definedName>
    <definedName name="WETLAND" localSheetId="7">land_uses!$C$172</definedName>
    <definedName name="WETLAND" localSheetId="4">land_uses!$C$172</definedName>
    <definedName name="WETLAND" localSheetId="8">land_uses!$C$172</definedName>
    <definedName name="WHEAT" localSheetId="6">Diet!$C$34:$H$34</definedName>
    <definedName name="WHEAT_AREA_HISTORIC" localSheetId="11">Emissions!$B$152:$Q$152</definedName>
    <definedName name="WHEAT_EMISSIONS_CH4_HISTORIC_DATA" localSheetId="11">Emissions!$B$160:$Q$160</definedName>
    <definedName name="WHEAT_EMISSIONS_HISTORIC" localSheetId="11">Emissions!$B$156:$Q$156</definedName>
    <definedName name="WOOD_DENSITY_BY_REGION" localSheetId="9">forest!$B$62</definedName>
    <definedName name="WOOD_FUEL" localSheetId="6">Diet!$C$84:$H$84</definedName>
    <definedName name="WOOD_RESIDUES" localSheetId="6">Diet!$C$85:$H$85</definedName>
    <definedName name="YEARS">exogeneous_inputs!$B$7:$AK$7</definedName>
    <definedName name="YIELDS_ALL_MANAGEMENTS_2019" localSheetId="5">croplands!$B$60:$K$60</definedName>
    <definedName name="YIELDS_ALL_MANAGEMENTS_2019" localSheetId="9">croplands!$B$60:$K$60</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55" i="8" l="1"/>
  <c r="S255" i="8" s="1"/>
  <c r="T255" i="8" s="1"/>
  <c r="U255" i="8" s="1"/>
  <c r="V255" i="8" s="1"/>
  <c r="W255" i="8" s="1"/>
  <c r="X255" i="8" s="1"/>
  <c r="Y255" i="8" s="1"/>
  <c r="Z255" i="8" s="1"/>
  <c r="AA255" i="8" s="1"/>
  <c r="AB255" i="8" s="1"/>
  <c r="AC255" i="8" s="1"/>
  <c r="AD255" i="8" s="1"/>
  <c r="AE255" i="8" s="1"/>
  <c r="AF255" i="8" s="1"/>
  <c r="AG255" i="8" s="1"/>
  <c r="AH255" i="8" s="1"/>
  <c r="AI255" i="8" s="1"/>
  <c r="AJ255" i="8" s="1"/>
  <c r="AK255" i="8" s="1"/>
  <c r="G283" i="8" l="1"/>
  <c r="G280" i="8"/>
  <c r="G278" i="8"/>
  <c r="G279" i="8"/>
  <c r="G282" i="8"/>
  <c r="G281" i="8"/>
  <c r="G277" i="8"/>
  <c r="H277" i="8" s="1"/>
  <c r="G276" i="8"/>
  <c r="G273" i="8"/>
  <c r="G271" i="8"/>
  <c r="G272" i="8"/>
  <c r="G275" i="8"/>
  <c r="G274" i="8"/>
  <c r="G270" i="8"/>
  <c r="H270" i="8" s="1"/>
  <c r="H263" i="8"/>
  <c r="D10" i="19"/>
  <c r="E10" i="19"/>
  <c r="F10" i="19"/>
  <c r="G10" i="19"/>
  <c r="H10" i="19"/>
  <c r="I10" i="19"/>
  <c r="K10" i="19"/>
  <c r="L10" i="19"/>
  <c r="M10" i="19"/>
  <c r="N10" i="19"/>
  <c r="O10" i="19"/>
  <c r="P10" i="19"/>
  <c r="Q10" i="19"/>
  <c r="R10" i="19"/>
  <c r="S10" i="19"/>
  <c r="D11" i="19"/>
  <c r="E11" i="19"/>
  <c r="F11" i="19"/>
  <c r="G11" i="19"/>
  <c r="H11" i="19"/>
  <c r="I11" i="19"/>
  <c r="K11" i="19"/>
  <c r="L11" i="19"/>
  <c r="M11" i="19"/>
  <c r="N11" i="19"/>
  <c r="O11" i="19"/>
  <c r="P11" i="19"/>
  <c r="Q11" i="19"/>
  <c r="R11" i="19"/>
  <c r="S11" i="19"/>
  <c r="D12" i="19"/>
  <c r="E12" i="19"/>
  <c r="F12" i="19"/>
  <c r="G12" i="19"/>
  <c r="H12" i="19"/>
  <c r="I12" i="19"/>
  <c r="K12" i="19"/>
  <c r="L12" i="19"/>
  <c r="M12" i="19"/>
  <c r="N12" i="19"/>
  <c r="O12" i="19"/>
  <c r="P12" i="19"/>
  <c r="Q12" i="19"/>
  <c r="R12" i="19"/>
  <c r="S12" i="19"/>
  <c r="D13" i="19"/>
  <c r="E13" i="19"/>
  <c r="F13" i="19"/>
  <c r="G13" i="19"/>
  <c r="H13" i="19"/>
  <c r="I13" i="19"/>
  <c r="K13" i="19"/>
  <c r="L13" i="19"/>
  <c r="M13" i="19"/>
  <c r="N13" i="19"/>
  <c r="O13" i="19"/>
  <c r="P13" i="19"/>
  <c r="Q13" i="19"/>
  <c r="R13" i="19"/>
  <c r="S13" i="19"/>
  <c r="D14" i="19"/>
  <c r="E14" i="19"/>
  <c r="F14" i="19"/>
  <c r="G14" i="19"/>
  <c r="H14" i="19"/>
  <c r="I14" i="19"/>
  <c r="K14" i="19"/>
  <c r="L14" i="19"/>
  <c r="M14" i="19"/>
  <c r="N14" i="19"/>
  <c r="O14" i="19"/>
  <c r="P14" i="19"/>
  <c r="Q14" i="19"/>
  <c r="R14" i="19"/>
  <c r="S14" i="19"/>
  <c r="D15" i="19"/>
  <c r="E15" i="19"/>
  <c r="F15" i="19"/>
  <c r="G15" i="19"/>
  <c r="H15" i="19"/>
  <c r="I15" i="19"/>
  <c r="K15" i="19"/>
  <c r="L15" i="19"/>
  <c r="M15" i="19"/>
  <c r="N15" i="19"/>
  <c r="O15" i="19"/>
  <c r="P15" i="19"/>
  <c r="Q15" i="19"/>
  <c r="R15" i="19"/>
  <c r="S15" i="19"/>
  <c r="D16" i="19"/>
  <c r="E16" i="19"/>
  <c r="F16" i="19"/>
  <c r="G16" i="19"/>
  <c r="H16" i="19"/>
  <c r="I16" i="19"/>
  <c r="K16" i="19"/>
  <c r="L16" i="19"/>
  <c r="M16" i="19"/>
  <c r="N16" i="19"/>
  <c r="O16" i="19"/>
  <c r="P16" i="19"/>
  <c r="Q16" i="19"/>
  <c r="R16" i="19"/>
  <c r="S16" i="19"/>
  <c r="D17" i="19"/>
  <c r="E17" i="19"/>
  <c r="F17" i="19"/>
  <c r="G17" i="19"/>
  <c r="H17" i="19"/>
  <c r="I17" i="19"/>
  <c r="K17" i="19"/>
  <c r="L17" i="19"/>
  <c r="M17" i="19"/>
  <c r="N17" i="19"/>
  <c r="O17" i="19"/>
  <c r="P17" i="19"/>
  <c r="Q17" i="19"/>
  <c r="R17" i="19"/>
  <c r="S17" i="19"/>
  <c r="D18" i="19"/>
  <c r="E18" i="19"/>
  <c r="F18" i="19"/>
  <c r="G18" i="19"/>
  <c r="H18" i="19"/>
  <c r="I18" i="19"/>
  <c r="K18" i="19"/>
  <c r="L18" i="19"/>
  <c r="M18" i="19"/>
  <c r="N18" i="19"/>
  <c r="O18" i="19"/>
  <c r="P18" i="19"/>
  <c r="Q18" i="19"/>
  <c r="R18" i="19"/>
  <c r="S18" i="19"/>
  <c r="D19" i="19"/>
  <c r="E19" i="19"/>
  <c r="F19" i="19"/>
  <c r="G19" i="19"/>
  <c r="H19" i="19"/>
  <c r="I19" i="19"/>
  <c r="K19" i="19"/>
  <c r="L19" i="19"/>
  <c r="M19" i="19"/>
  <c r="N19" i="19"/>
  <c r="O19" i="19"/>
  <c r="P19" i="19"/>
  <c r="Q19" i="19"/>
  <c r="R19" i="19"/>
  <c r="S19" i="19"/>
  <c r="D20" i="19"/>
  <c r="E20" i="19"/>
  <c r="F20" i="19"/>
  <c r="G20" i="19"/>
  <c r="H20" i="19"/>
  <c r="I20" i="19"/>
  <c r="K20" i="19"/>
  <c r="L20" i="19"/>
  <c r="M20" i="19"/>
  <c r="N20" i="19"/>
  <c r="O20" i="19"/>
  <c r="P20" i="19"/>
  <c r="Q20" i="19"/>
  <c r="R20" i="19"/>
  <c r="S20" i="19"/>
  <c r="D21" i="19"/>
  <c r="E21" i="19"/>
  <c r="F21" i="19"/>
  <c r="G21" i="19"/>
  <c r="H21" i="19"/>
  <c r="I21" i="19"/>
  <c r="K21" i="19"/>
  <c r="L21" i="19"/>
  <c r="M21" i="19"/>
  <c r="N21" i="19"/>
  <c r="O21" i="19"/>
  <c r="P21" i="19"/>
  <c r="Q21" i="19"/>
  <c r="R21" i="19"/>
  <c r="S21" i="19"/>
  <c r="D22" i="19"/>
  <c r="E22" i="19"/>
  <c r="F22" i="19"/>
  <c r="G22" i="19"/>
  <c r="H22" i="19"/>
  <c r="I22" i="19"/>
  <c r="K22" i="19"/>
  <c r="L22" i="19"/>
  <c r="M22" i="19"/>
  <c r="N22" i="19"/>
  <c r="O22" i="19"/>
  <c r="P22" i="19"/>
  <c r="Q22" i="19"/>
  <c r="R22" i="19"/>
  <c r="S22" i="19"/>
  <c r="D23" i="19"/>
  <c r="E23" i="19"/>
  <c r="F23" i="19"/>
  <c r="G23" i="19"/>
  <c r="H23" i="19"/>
  <c r="I23" i="19"/>
  <c r="K23" i="19"/>
  <c r="L23" i="19"/>
  <c r="M23" i="19"/>
  <c r="N23" i="19"/>
  <c r="O23" i="19"/>
  <c r="P23" i="19"/>
  <c r="Q23" i="19"/>
  <c r="R23" i="19"/>
  <c r="S23" i="19"/>
  <c r="D24" i="19"/>
  <c r="E24" i="19"/>
  <c r="F24" i="19"/>
  <c r="G24" i="19"/>
  <c r="H24" i="19"/>
  <c r="I24" i="19"/>
  <c r="K24" i="19"/>
  <c r="L24" i="19"/>
  <c r="M24" i="19"/>
  <c r="N24" i="19"/>
  <c r="O24" i="19"/>
  <c r="P24" i="19"/>
  <c r="Q24" i="19"/>
  <c r="R24" i="19"/>
  <c r="S24" i="19"/>
  <c r="D25" i="19"/>
  <c r="E25" i="19"/>
  <c r="F25" i="19"/>
  <c r="G25" i="19"/>
  <c r="H25" i="19"/>
  <c r="I25" i="19"/>
  <c r="K25" i="19"/>
  <c r="L25" i="19"/>
  <c r="M25" i="19"/>
  <c r="N25" i="19"/>
  <c r="O25" i="19"/>
  <c r="P25" i="19"/>
  <c r="Q25" i="19"/>
  <c r="R25" i="19"/>
  <c r="S25" i="19"/>
  <c r="B35" i="19"/>
  <c r="B45" i="19"/>
  <c r="B46" i="19"/>
  <c r="B63" i="19"/>
  <c r="B81" i="19"/>
  <c r="B24" i="17"/>
  <c r="G108" i="17"/>
  <c r="M127" i="17"/>
  <c r="M131" i="17"/>
  <c r="M136" i="17"/>
  <c r="R140" i="17"/>
  <c r="C145" i="17"/>
  <c r="D145" i="17" s="1"/>
  <c r="E145" i="17" s="1"/>
  <c r="F145" i="17" s="1"/>
  <c r="G145" i="17" s="1"/>
  <c r="H145" i="17" s="1"/>
  <c r="I145" i="17" s="1"/>
  <c r="J145" i="17" s="1"/>
  <c r="K145" i="17" s="1"/>
  <c r="L145" i="17" s="1"/>
  <c r="M145" i="17" s="1"/>
  <c r="N145" i="17" s="1"/>
  <c r="O145" i="17" s="1"/>
  <c r="P145" i="17" s="1"/>
  <c r="Q145" i="17" s="1"/>
  <c r="B33" i="16"/>
  <c r="C33" i="16"/>
  <c r="D33" i="16"/>
  <c r="E33" i="16"/>
  <c r="F33" i="16"/>
  <c r="G33" i="16"/>
  <c r="B58" i="16"/>
  <c r="D3" i="15"/>
  <c r="L3" i="15"/>
  <c r="N3" i="15" s="1"/>
  <c r="K4" i="15"/>
  <c r="N4" i="15" s="1"/>
  <c r="L5" i="15"/>
  <c r="N5" i="15"/>
  <c r="K6" i="15"/>
  <c r="N6" i="15" s="1"/>
  <c r="L7" i="15"/>
  <c r="N7" i="15"/>
  <c r="L8" i="15"/>
  <c r="N8" i="15"/>
  <c r="L9" i="15"/>
  <c r="N9" i="15"/>
  <c r="L10" i="15"/>
  <c r="N10" i="15"/>
  <c r="L11" i="15"/>
  <c r="N11" i="15" s="1"/>
  <c r="L12" i="15"/>
  <c r="N12" i="15" s="1"/>
  <c r="K13" i="15"/>
  <c r="N13" i="15"/>
  <c r="L14" i="15"/>
  <c r="N14" i="15"/>
  <c r="L15" i="15"/>
  <c r="N15" i="15"/>
  <c r="L16" i="15"/>
  <c r="N16" i="15"/>
  <c r="B8" i="14"/>
  <c r="M4" i="13"/>
  <c r="M5" i="13"/>
  <c r="M6" i="13"/>
  <c r="M7" i="13"/>
  <c r="M8" i="13"/>
  <c r="B9" i="13"/>
  <c r="C9" i="13"/>
  <c r="D9" i="13"/>
  <c r="E9" i="13"/>
  <c r="F9" i="13"/>
  <c r="G9" i="13"/>
  <c r="H9" i="13"/>
  <c r="I9" i="13"/>
  <c r="J9" i="13"/>
  <c r="K9" i="13"/>
  <c r="L9" i="13"/>
  <c r="M9" i="13"/>
  <c r="B10" i="13"/>
  <c r="C10" i="13"/>
  <c r="D10" i="13"/>
  <c r="E10" i="13"/>
  <c r="F10" i="13"/>
  <c r="G10" i="13"/>
  <c r="H10" i="13"/>
  <c r="I10" i="13"/>
  <c r="J10" i="13"/>
  <c r="K10" i="13"/>
  <c r="L10" i="13"/>
  <c r="M10" i="13"/>
  <c r="B11" i="13"/>
  <c r="M11" i="13" s="1"/>
  <c r="C11" i="13"/>
  <c r="D11" i="13"/>
  <c r="E11" i="13"/>
  <c r="F11" i="13"/>
  <c r="G11" i="13"/>
  <c r="H11" i="13"/>
  <c r="I11" i="13"/>
  <c r="J11" i="13"/>
  <c r="K11" i="13"/>
  <c r="L11" i="13"/>
  <c r="M12" i="13"/>
  <c r="M13" i="13"/>
  <c r="M14" i="13"/>
  <c r="M15" i="13"/>
  <c r="M16" i="13"/>
  <c r="M17" i="13"/>
  <c r="B22" i="13"/>
  <c r="C22" i="13"/>
  <c r="D23" i="13"/>
  <c r="E23" i="13"/>
  <c r="B78" i="13"/>
  <c r="B4" i="12"/>
  <c r="C4" i="12"/>
  <c r="D4" i="12"/>
  <c r="E4" i="12"/>
  <c r="F4" i="12"/>
  <c r="G4" i="12"/>
  <c r="H4" i="12"/>
  <c r="I4" i="12"/>
  <c r="J4" i="12"/>
  <c r="K4" i="12"/>
  <c r="K24" i="12" s="1"/>
  <c r="L4" i="12"/>
  <c r="L24" i="12" s="1"/>
  <c r="B12" i="12"/>
  <c r="B32" i="12" s="1"/>
  <c r="C12" i="12"/>
  <c r="C32" i="12" s="1"/>
  <c r="D12" i="12"/>
  <c r="D32" i="12" s="1"/>
  <c r="E12" i="12"/>
  <c r="E32" i="12" s="1"/>
  <c r="F12" i="12"/>
  <c r="F32" i="12" s="1"/>
  <c r="G12" i="12"/>
  <c r="G32" i="12" s="1"/>
  <c r="H12" i="12"/>
  <c r="H32" i="12" s="1"/>
  <c r="I12" i="12"/>
  <c r="I32" i="12" s="1"/>
  <c r="J12" i="12"/>
  <c r="J32" i="12" s="1"/>
  <c r="K12" i="12"/>
  <c r="K32" i="12" s="1"/>
  <c r="L12" i="12"/>
  <c r="L32" i="12" s="1"/>
  <c r="B24" i="12"/>
  <c r="C24" i="12"/>
  <c r="D24" i="12"/>
  <c r="E24" i="12"/>
  <c r="F24" i="12"/>
  <c r="G24" i="12"/>
  <c r="H24" i="12"/>
  <c r="I24" i="12"/>
  <c r="J24" i="12"/>
  <c r="B28" i="12"/>
  <c r="C28" i="12"/>
  <c r="D28" i="12"/>
  <c r="E28" i="12"/>
  <c r="F28" i="12"/>
  <c r="G28" i="12"/>
  <c r="H28" i="12"/>
  <c r="I28" i="12"/>
  <c r="J28" i="12"/>
  <c r="K28" i="12"/>
  <c r="L28" i="12"/>
  <c r="B56" i="12"/>
  <c r="C56" i="12"/>
  <c r="D56" i="12"/>
  <c r="E56" i="12"/>
  <c r="F56" i="12"/>
  <c r="G56" i="12"/>
  <c r="H56" i="12"/>
  <c r="I56" i="12"/>
  <c r="J56" i="12"/>
  <c r="K56" i="12"/>
  <c r="L56" i="12"/>
  <c r="B64" i="12"/>
  <c r="C64" i="12"/>
  <c r="D64" i="12"/>
  <c r="E64" i="12"/>
  <c r="F64" i="12"/>
  <c r="G64" i="12"/>
  <c r="H64" i="12"/>
  <c r="I64" i="12"/>
  <c r="J64" i="12"/>
  <c r="K64" i="12"/>
  <c r="L64" i="12"/>
  <c r="C212" i="12"/>
  <c r="D212" i="12"/>
  <c r="E212" i="12"/>
  <c r="F212" i="12"/>
  <c r="G212" i="12"/>
  <c r="H212" i="12"/>
  <c r="C213" i="12"/>
  <c r="D213" i="12"/>
  <c r="E213" i="12"/>
  <c r="F213" i="12"/>
  <c r="G213" i="12"/>
  <c r="H213" i="12"/>
  <c r="C214" i="12"/>
  <c r="D214" i="12"/>
  <c r="E214" i="12"/>
  <c r="F214" i="12"/>
  <c r="G214" i="12"/>
  <c r="H214" i="12"/>
  <c r="C215" i="12"/>
  <c r="D215" i="12"/>
  <c r="E215" i="12"/>
  <c r="F215" i="12"/>
  <c r="G215" i="12"/>
  <c r="H215" i="12"/>
  <c r="C216" i="12"/>
  <c r="D216" i="12"/>
  <c r="E216" i="12"/>
  <c r="F216" i="12"/>
  <c r="G216" i="12"/>
  <c r="H216" i="12"/>
  <c r="C217" i="12"/>
  <c r="D217" i="12"/>
  <c r="E217" i="12"/>
  <c r="F217" i="12"/>
  <c r="G217" i="12"/>
  <c r="H217" i="12"/>
  <c r="C218" i="12"/>
  <c r="D218" i="12"/>
  <c r="E218" i="12"/>
  <c r="F218" i="12"/>
  <c r="G218" i="12"/>
  <c r="H218" i="12"/>
  <c r="C219" i="12"/>
  <c r="D219" i="12"/>
  <c r="E219" i="12"/>
  <c r="F219" i="12"/>
  <c r="G219" i="12"/>
  <c r="H219" i="12"/>
  <c r="C220" i="12"/>
  <c r="D220" i="12"/>
  <c r="E220" i="12"/>
  <c r="F220" i="12"/>
  <c r="G220" i="12"/>
  <c r="H220" i="12"/>
  <c r="C221" i="12"/>
  <c r="D221" i="12"/>
  <c r="E221" i="12"/>
  <c r="F221" i="12"/>
  <c r="G221" i="12"/>
  <c r="H221" i="12"/>
  <c r="C222" i="12"/>
  <c r="D222" i="12"/>
  <c r="E222" i="12"/>
  <c r="F222" i="12"/>
  <c r="G222" i="12"/>
  <c r="H222" i="12"/>
  <c r="C251" i="12"/>
  <c r="D251" i="12"/>
  <c r="E251" i="12"/>
  <c r="F251" i="12"/>
  <c r="G251" i="12"/>
  <c r="H251" i="12"/>
  <c r="N49" i="11"/>
  <c r="N51" i="11"/>
  <c r="N52" i="11"/>
  <c r="N53" i="11"/>
  <c r="N59" i="11"/>
  <c r="N63" i="11"/>
  <c r="N67" i="11"/>
  <c r="N71" i="11"/>
  <c r="N75" i="11"/>
  <c r="N79" i="11"/>
  <c r="N83" i="11"/>
  <c r="N87" i="11"/>
  <c r="N91" i="11"/>
  <c r="N92" i="11"/>
  <c r="N93" i="11"/>
  <c r="N97" i="11"/>
  <c r="F152" i="11"/>
  <c r="G152" i="11"/>
  <c r="D181" i="11"/>
  <c r="E181" i="11"/>
  <c r="F181" i="11"/>
  <c r="G181" i="11"/>
  <c r="H181" i="11"/>
  <c r="D182" i="11"/>
  <c r="E182" i="11"/>
  <c r="F182" i="11"/>
  <c r="G182" i="11"/>
  <c r="H182" i="11"/>
  <c r="D183" i="11"/>
  <c r="E183" i="11"/>
  <c r="F183" i="11"/>
  <c r="G183" i="11"/>
  <c r="H183" i="11"/>
  <c r="D184" i="11"/>
  <c r="E184" i="11"/>
  <c r="F184" i="11"/>
  <c r="G184" i="11"/>
  <c r="H184" i="11"/>
  <c r="D185" i="11"/>
  <c r="E185" i="11"/>
  <c r="F185" i="11"/>
  <c r="G185" i="11"/>
  <c r="H185" i="11"/>
  <c r="D186" i="11"/>
  <c r="E186" i="11"/>
  <c r="F186" i="11"/>
  <c r="G186" i="11"/>
  <c r="H186" i="11"/>
  <c r="D187" i="11"/>
  <c r="E187" i="11"/>
  <c r="F187" i="11"/>
  <c r="G187" i="11"/>
  <c r="H187" i="11"/>
  <c r="D188" i="11"/>
  <c r="E188" i="11"/>
  <c r="F188" i="11"/>
  <c r="G188" i="11"/>
  <c r="H188" i="11"/>
  <c r="D189" i="11"/>
  <c r="E189" i="11"/>
  <c r="F189" i="11"/>
  <c r="G189" i="11"/>
  <c r="H189" i="11"/>
  <c r="D190" i="11"/>
  <c r="E190" i="11"/>
  <c r="F190" i="11"/>
  <c r="G190" i="11"/>
  <c r="H190" i="11"/>
  <c r="D191" i="11"/>
  <c r="E191" i="11"/>
  <c r="F191" i="11"/>
  <c r="G191" i="11"/>
  <c r="H191" i="11"/>
  <c r="E3" i="9"/>
  <c r="F3" i="9"/>
  <c r="G3" i="9"/>
  <c r="H3" i="9"/>
  <c r="I3" i="9"/>
  <c r="J3" i="9"/>
  <c r="K3" i="9"/>
  <c r="L3" i="9"/>
  <c r="E14" i="9"/>
  <c r="F14" i="9"/>
  <c r="G14" i="9"/>
  <c r="H14" i="9"/>
  <c r="I14" i="9"/>
  <c r="I37" i="9" s="1"/>
  <c r="J14" i="9"/>
  <c r="J37" i="9" s="1"/>
  <c r="K14" i="9"/>
  <c r="K37" i="9" s="1"/>
  <c r="L14" i="9"/>
  <c r="L37" i="9" s="1"/>
  <c r="E42" i="9"/>
  <c r="F42" i="9"/>
  <c r="G42" i="9"/>
  <c r="H42" i="9"/>
  <c r="I42" i="9"/>
  <c r="J42" i="9"/>
  <c r="K42" i="9"/>
  <c r="L42" i="9"/>
  <c r="F47" i="9" l="1"/>
  <c r="I47" i="9"/>
  <c r="L47" i="9"/>
  <c r="J47" i="9"/>
  <c r="K47" i="9"/>
  <c r="E37" i="9"/>
  <c r="E47" i="9"/>
  <c r="G37" i="9"/>
  <c r="G47" i="9"/>
  <c r="H37" i="9"/>
  <c r="H47" i="9"/>
  <c r="F37" i="9"/>
  <c r="A69" i="8" l="1"/>
  <c r="A94" i="8"/>
  <c r="B94" i="8"/>
  <c r="C94" i="8"/>
  <c r="D94" i="8"/>
  <c r="AB104" i="8"/>
  <c r="AC104" i="8" s="1"/>
  <c r="AD104" i="8" s="1"/>
  <c r="AE104" i="8" s="1"/>
  <c r="AF104" i="8" s="1"/>
  <c r="AG104" i="8" s="1"/>
  <c r="AH104" i="8" s="1"/>
  <c r="AI104" i="8" s="1"/>
  <c r="AJ104" i="8" s="1"/>
  <c r="AK104" i="8" s="1"/>
  <c r="AB113" i="8"/>
  <c r="AC113" i="8" s="1"/>
  <c r="AD113" i="8" s="1"/>
  <c r="AE113" i="8" s="1"/>
  <c r="AF113" i="8" s="1"/>
  <c r="AG113" i="8" s="1"/>
  <c r="AH113" i="8" s="1"/>
  <c r="AI113" i="8" s="1"/>
  <c r="AJ113" i="8" s="1"/>
  <c r="AK113" i="8" s="1"/>
  <c r="AB123" i="8"/>
  <c r="AC123" i="8"/>
  <c r="AD123" i="8"/>
  <c r="AE123" i="8"/>
  <c r="AF123" i="8"/>
  <c r="AG123" i="8"/>
  <c r="AH123" i="8"/>
  <c r="AI123" i="8" s="1"/>
  <c r="AJ123" i="8" s="1"/>
  <c r="AK123" i="8" s="1"/>
  <c r="AB126" i="8"/>
  <c r="AC126" i="8"/>
  <c r="AD126" i="8"/>
  <c r="AE126" i="8"/>
  <c r="AF126" i="8"/>
  <c r="AG126" i="8"/>
  <c r="AH126" i="8"/>
  <c r="AI126" i="8" s="1"/>
  <c r="AJ126" i="8" s="1"/>
  <c r="AK126" i="8" s="1"/>
  <c r="AB129" i="8"/>
  <c r="AC129" i="8"/>
  <c r="AD129" i="8"/>
  <c r="AE129" i="8"/>
  <c r="AF129" i="8" s="1"/>
  <c r="AG129" i="8" s="1"/>
  <c r="AH129" i="8" s="1"/>
  <c r="AI129" i="8" s="1"/>
  <c r="AJ129" i="8" s="1"/>
  <c r="AK129" i="8" s="1"/>
  <c r="AB132" i="8"/>
  <c r="AC132" i="8" s="1"/>
  <c r="AD132" i="8" s="1"/>
  <c r="AE132" i="8" s="1"/>
  <c r="AF132" i="8" s="1"/>
  <c r="AG132" i="8" s="1"/>
  <c r="AH132" i="8" s="1"/>
  <c r="AI132" i="8" s="1"/>
  <c r="AJ132" i="8" s="1"/>
  <c r="AK132" i="8" s="1"/>
  <c r="AK248" i="8"/>
  <c r="R248" i="8" s="1"/>
  <c r="R251" i="8"/>
  <c r="S251" i="8"/>
  <c r="T251" i="8" s="1"/>
  <c r="U251" i="8" s="1"/>
  <c r="V251" i="8" s="1"/>
  <c r="W251" i="8" s="1"/>
  <c r="X251" i="8" s="1"/>
  <c r="Y251" i="8" s="1"/>
  <c r="Z251" i="8" s="1"/>
  <c r="AA251" i="8" s="1"/>
  <c r="AB251" i="8" s="1"/>
  <c r="AC251" i="8" s="1"/>
  <c r="AD251" i="8" s="1"/>
  <c r="AE251" i="8" s="1"/>
  <c r="AF251" i="8" s="1"/>
  <c r="AG251" i="8" s="1"/>
  <c r="AH251" i="8" s="1"/>
  <c r="AI251" i="8" s="1"/>
  <c r="AJ251" i="8" s="1"/>
  <c r="S248" i="8" l="1"/>
  <c r="T248" i="8" s="1"/>
  <c r="U248" i="8" s="1"/>
  <c r="V248" i="8" s="1"/>
  <c r="W248" i="8" s="1"/>
  <c r="X248" i="8" s="1"/>
  <c r="Y248" i="8" s="1"/>
  <c r="Z248" i="8" s="1"/>
  <c r="AA248" i="8" s="1"/>
  <c r="AB248" i="8" s="1"/>
  <c r="AC248" i="8" s="1"/>
  <c r="AD248" i="8" s="1"/>
  <c r="AE248" i="8" s="1"/>
  <c r="AF248" i="8" s="1"/>
  <c r="AG248" i="8" s="1"/>
  <c r="AH248" i="8" s="1"/>
  <c r="AI248" i="8" s="1"/>
  <c r="AJ24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Adrián Mateo Martínez</author>
    <author>Public Link User</author>
  </authors>
  <commentList>
    <comment ref="A339" authorId="0" shapeId="0" xr:uid="{DA728EB1-53A5-49F0-9D94-DB02E777715C}">
      <text>
        <r>
          <rPr>
            <b/>
            <sz val="9"/>
            <color indexed="81"/>
            <rFont val="Tahoma"/>
            <family val="2"/>
          </rPr>
          <t>Adrián Mateo Martínez:</t>
        </r>
        <r>
          <rPr>
            <sz val="9"/>
            <color indexed="81"/>
            <rFont val="Tahoma"/>
            <family val="2"/>
          </rPr>
          <t xml:space="preserve">
</t>
        </r>
        <r>
          <rPr>
            <sz val="12"/>
            <color indexed="81"/>
            <rFont val="Tahoma"/>
            <family val="2"/>
          </rPr>
          <t>Based on national male-female ratio population by single age. The same ratios have been extrapolated to 2015 IUWMA total population.</t>
        </r>
      </text>
    </comment>
    <comment ref="A345" authorId="1" shapeId="0" xr:uid="{9158874D-1709-4925-8B3C-078917593EAA}">
      <text>
        <r>
          <rPr>
            <sz val="10"/>
            <rFont val="Calibri"/>
            <family val="2"/>
          </rPr>
          <t>We have downscaled SSP population projections to IUWMA level, adjusting the data to match 2020 values (initial point)</t>
        </r>
      </text>
    </comment>
    <comment ref="A348" authorId="1" shapeId="0" xr:uid="{0D67A18E-153C-4C0F-B1F1-E48A0D620479}">
      <text>
        <r>
          <rPr>
            <sz val="10"/>
            <rFont val="Calibri"/>
            <family val="2"/>
          </rPr>
          <t>We have downscaled SSP population projections to IUWMA level, adjusting the data to match 2020 values (initial point)</t>
        </r>
      </text>
    </comment>
    <comment ref="A351" authorId="1" shapeId="0" xr:uid="{4A55A6DC-0A35-48A2-9174-B09A0DD9FBCB}">
      <text>
        <r>
          <rPr>
            <sz val="10"/>
            <rFont val="Calibri"/>
            <family val="2"/>
          </rPr>
          <t>We have downscaled SSP population projections to IUWMA level, adjusting the data to match 2020 values (initial point)</t>
        </r>
      </text>
    </comment>
    <comment ref="A354" authorId="1" shapeId="0" xr:uid="{32D715AC-8DC0-41F0-9EF7-DCB602924EAC}">
      <text>
        <r>
          <rPr>
            <sz val="10"/>
            <rFont val="Calibri"/>
            <family val="2"/>
          </rPr>
          <t>We have downscaled SSP population projections to IUWMA level, adjusting the data to match 2020 values (initial point)</t>
        </r>
      </text>
    </comment>
    <comment ref="A357" authorId="1" shapeId="0" xr:uid="{3B694451-5A76-4491-934D-559F6344FD4E}">
      <text>
        <r>
          <rPr>
            <sz val="10"/>
            <rFont val="Calibri"/>
            <family val="2"/>
          </rPr>
          <t>We have downscaled SSP population projections to IUWMA level, adjusting the data to match 2020 values (initial point)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06" authorId="0" shapeId="0" xr:uid="{53DC85C7-2710-4B22-90A2-356CFE3B8C40}">
      <text>
        <r>
          <rPr>
            <b/>
            <sz val="9"/>
            <color indexed="81"/>
            <rFont val="Tahoma"/>
            <family val="2"/>
          </rPr>
          <t>user:</t>
        </r>
        <r>
          <rPr>
            <sz val="9"/>
            <color indexed="81"/>
            <rFont val="Tahoma"/>
            <family val="2"/>
          </rPr>
          <t xml:space="preserve">
https://www.nutritionweek.co.za/NNW2014/docs/NNW-2013-Nutrition%20Educators%20Guideline.pdf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Mohamed LIFI</author>
  </authors>
  <commentList>
    <comment ref="A2" authorId="0" shapeId="0" xr:uid="{FA354E52-C38C-4B5A-90E0-8B8727B1FDC4}">
      <text>
        <r>
          <rPr>
            <sz val="9"/>
            <color indexed="81"/>
            <rFont val="Tahoma"/>
            <family val="2"/>
          </rPr>
          <t xml:space="preserve">
(INDUSTRIAL ROUNDWOOD + WOOD FUEL)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Iñigo</author>
  </authors>
  <commentList>
    <comment ref="B30" authorId="0" shapeId="0" xr:uid="{00000000-0006-0000-0000-000001000000}">
      <text>
        <r>
          <rPr>
            <b/>
            <sz val="9"/>
            <color indexed="81"/>
            <rFont val="Tahoma"/>
            <family val="2"/>
          </rPr>
          <t>Iñigo:</t>
        </r>
        <r>
          <rPr>
            <sz val="9"/>
            <color indexed="81"/>
            <rFont val="Tahoma"/>
            <family val="2"/>
          </rPr>
          <t xml:space="preserve">
IEA 
https://www.iea.org/reports/unit-converter-and-glossary#unit-converter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Mohamed LIFI</author>
  </authors>
  <commentList>
    <comment ref="A3" authorId="0" shapeId="0" xr:uid="{00000000-0006-0000-0800-000001000000}">
      <text>
        <r>
          <rPr>
            <b/>
            <sz val="9"/>
            <color indexed="81"/>
            <rFont val="Tahoma"/>
            <family val="2"/>
          </rPr>
          <t>Mohamed LIFI:</t>
        </r>
        <r>
          <rPr>
            <sz val="9"/>
            <color indexed="81"/>
            <rFont val="Tahoma"/>
            <family val="2"/>
          </rPr>
          <t xml:space="preserve">
Assumed carbon stock in GCAM land use module. Van de Ven et al. 2021,.The potential land requirements and related land use change emissions of solar energy</t>
        </r>
      </text>
    </comment>
  </commentList>
</comments>
</file>

<file path=xl/sharedStrings.xml><?xml version="1.0" encoding="utf-8"?>
<sst xmlns="http://schemas.openxmlformats.org/spreadsheetml/2006/main" count="4142" uniqueCount="777">
  <si>
    <t>PV</t>
  </si>
  <si>
    <t>WIND</t>
  </si>
  <si>
    <t>HYDRO</t>
  </si>
  <si>
    <t>TIME CONSTRUCTION [yr]</t>
  </si>
  <si>
    <t>LIFETIME [yr]</t>
  </si>
  <si>
    <t>TIME PLAN [yr]</t>
  </si>
  <si>
    <t>INITIAL INSTALLED [MW]</t>
  </si>
  <si>
    <t>INITIAL CONSTRUCTION [MW]</t>
  </si>
  <si>
    <t>INITIAL POTENTIAL [MW]</t>
  </si>
  <si>
    <t>BASE EFFICIENCY [dmnl]</t>
  </si>
  <si>
    <t>RENEWABLES TECHS</t>
  </si>
  <si>
    <t>FOSSIL TECHS</t>
  </si>
  <si>
    <t>COAL PP</t>
  </si>
  <si>
    <t>BIOMASS PP</t>
  </si>
  <si>
    <t>GAS PP</t>
  </si>
  <si>
    <t>TECNICAL PARAMETERS OF POWER STAGES</t>
  </si>
  <si>
    <t>INDUSTRY</t>
  </si>
  <si>
    <t>TRANSPORT</t>
  </si>
  <si>
    <t>HOUSEHOLDS</t>
  </si>
  <si>
    <t>COMMERCIAL</t>
  </si>
  <si>
    <t>AGRICULTURE</t>
  </si>
  <si>
    <t>ELEC</t>
  </si>
  <si>
    <t>LIQUIDS</t>
  </si>
  <si>
    <t>SOLIDS</t>
  </si>
  <si>
    <t>GAS</t>
  </si>
  <si>
    <t>BIOMASS</t>
  </si>
  <si>
    <t>IMPORTS</t>
  </si>
  <si>
    <t>CAPACITY FACTOR [dmnl]</t>
  </si>
  <si>
    <t>MW/yr</t>
  </si>
  <si>
    <t xml:space="preserve">TIME CONSTRUCTION [yr] for the initial value of the "construction stock" </t>
  </si>
  <si>
    <t>TIME PLAN[yr] for the initial value of the "plan stock"</t>
  </si>
  <si>
    <t>LIFETIME [yr] for the initial value of the "instalation stock"</t>
  </si>
  <si>
    <t>TIME CONSTRUCTION [yr] for the initial value of the "construction stock"</t>
  </si>
  <si>
    <t>INITIAL PLANNED [MW]</t>
  </si>
  <si>
    <t>INITIAL STOCK VALUES</t>
  </si>
  <si>
    <t>COAL_PP</t>
  </si>
  <si>
    <t>BIOMASS_PP</t>
  </si>
  <si>
    <t>GAS_PP</t>
  </si>
  <si>
    <t>OIL</t>
  </si>
  <si>
    <t>INKOMATI-USUTHU BASIN</t>
  </si>
  <si>
    <t>Technical limit for PV and Wind participation in the generation mix [per unit/yr] (number from 0 to 1)</t>
  </si>
  <si>
    <t>Initial coal reserves [MWh]</t>
  </si>
  <si>
    <t>CO2 emissions factors [kg/GJ]</t>
  </si>
  <si>
    <t>land occupation factor [km2/MW]</t>
  </si>
  <si>
    <t>water consumed by power plants [m3/MWh]</t>
  </si>
  <si>
    <t>📞 Contact</t>
  </si>
  <si>
    <r>
      <t xml:space="preserve">For more information please contact the </t>
    </r>
    <r>
      <rPr>
        <b/>
        <sz val="11"/>
        <color theme="1"/>
        <rFont val="Calibri"/>
        <family val="2"/>
        <scheme val="minor"/>
      </rPr>
      <t>Energy, Economy, and Systems Dynamics Group</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t>
    </r>
  </si>
  <si>
    <t>🏗 Development</t>
  </si>
  <si>
    <t xml:space="preserve">https://geeds.es/en/ </t>
  </si>
  <si>
    <t>Email:</t>
  </si>
  <si>
    <t>GEEDS website:</t>
  </si>
  <si>
    <t xml:space="preserve">ONEPLanET project website: </t>
  </si>
  <si>
    <t>https://oneplanetproject.eu/</t>
  </si>
  <si>
    <t>gir.geeds@uva.es</t>
  </si>
  <si>
    <t>Energy Module of the ONEPLanET's WEF Nexus Model</t>
  </si>
  <si>
    <t>📂 Contents</t>
  </si>
  <si>
    <t>This Excel includes:</t>
  </si>
  <si>
    <r>
      <t>Scenario configurations</t>
    </r>
    <r>
      <rPr>
        <sz val="11"/>
        <color theme="1"/>
        <rFont val="Calibri"/>
        <family val="2"/>
        <scheme val="minor"/>
      </rPr>
      <t xml:space="preserve"> applicable to different case studies.</t>
    </r>
  </si>
  <si>
    <r>
      <t>Characterization for the Inkomati-Usuthu Basin</t>
    </r>
    <r>
      <rPr>
        <sz val="11"/>
        <color theme="1"/>
        <rFont val="Calibri"/>
        <family val="2"/>
        <scheme val="minor"/>
      </rPr>
      <t>, South Africa.</t>
    </r>
  </si>
  <si>
    <t>🎯 Project Task Description</t>
  </si>
  <si>
    <r>
      <rPr>
        <b/>
        <sz val="11"/>
        <color theme="1"/>
        <rFont val="Calibri"/>
        <family val="2"/>
        <scheme val="minor"/>
      </rPr>
      <t>Subtask 3.1.1 Energy system</t>
    </r>
    <r>
      <rPr>
        <sz val="11"/>
        <color theme="1"/>
        <rFont val="Calibri"/>
        <family val="2"/>
        <scheme val="minor"/>
      </rPr>
      <t xml:space="preserve"> </t>
    </r>
    <r>
      <rPr>
        <i/>
        <sz val="11"/>
        <color theme="1"/>
        <rFont val="Calibri"/>
        <family val="2"/>
        <scheme val="minor"/>
      </rPr>
      <t>(UVa. Other partners: CARTIF, ECREEE, RINA-C)</t>
    </r>
    <r>
      <rPr>
        <sz val="11"/>
        <color theme="1"/>
        <rFont val="Calibri"/>
        <family val="2"/>
        <scheme val="minor"/>
      </rPr>
      <t xml:space="preserve"> This sub-task will develop the energy module. Main modelling tasks are related to non-renewable resources stocks and flows limitations (such as the available resources in the ground as well as their extraction rate), renewable sources for the generation of electricity and biofuels and energy technologies infrastructure of production and transportation. The approach will consist of estimating and allocating the energy production to the energy demand of different economic sectors. This allows to calculate energy availability and security. </t>
    </r>
  </si>
  <si>
    <r>
      <t xml:space="preserve">This energy model has been developed by the </t>
    </r>
    <r>
      <rPr>
        <b/>
        <sz val="11"/>
        <color theme="1"/>
        <rFont val="Calibri"/>
        <family val="2"/>
        <scheme val="minor"/>
      </rPr>
      <t xml:space="preserve"> Research Group of Energy, Economy, and Systems Dynamics (GEEDS)</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 xml:space="preserve">, as part of </t>
    </r>
    <r>
      <rPr>
        <b/>
        <sz val="11"/>
        <color theme="1"/>
        <rFont val="Calibri"/>
        <family val="2"/>
        <scheme val="minor"/>
      </rPr>
      <t>Work Package 3</t>
    </r>
    <r>
      <rPr>
        <sz val="11"/>
        <color theme="1"/>
        <rFont val="Calibri"/>
        <family val="2"/>
        <scheme val="minor"/>
      </rPr>
      <t xml:space="preserve"> of the ONEPLanET project.</t>
    </r>
  </si>
  <si>
    <t>*Coal reserves of the province</t>
  </si>
  <si>
    <r>
      <t xml:space="preserve">   Technical parameters</t>
    </r>
    <r>
      <rPr>
        <sz val="11"/>
        <color theme="1"/>
        <rFont val="Calibri"/>
        <family val="2"/>
        <scheme val="minor"/>
      </rPr>
      <t xml:space="preserve"> that the model reads from </t>
    </r>
    <r>
      <rPr>
        <b/>
        <sz val="11"/>
        <color theme="1"/>
        <rFont val="Calibri"/>
        <family val="2"/>
        <scheme val="minor"/>
      </rPr>
      <t>VENSIM DSS</t>
    </r>
    <r>
      <rPr>
        <sz val="11"/>
        <color theme="1"/>
        <rFont val="Calibri"/>
        <family val="2"/>
        <scheme val="minor"/>
      </rPr>
      <t xml:space="preserve">, the software in which the model has been programmed
</t>
    </r>
    <r>
      <rPr>
        <i/>
        <sz val="9"/>
        <color theme="1"/>
        <rFont val="Calibri"/>
        <family val="2"/>
        <scheme val="minor"/>
      </rPr>
      <t xml:space="preserve">    Acquisition of data from WP2 (Task 2.5 Database development to understand synergies, co-benefits and trade-offs.  Task leader: CARTIF.)</t>
    </r>
  </si>
  <si>
    <t>PREDEFINED SCENARIOS</t>
  </si>
  <si>
    <t>POWER_DESIRE_BY_TECH_RES_EXPANSION</t>
  </si>
  <si>
    <t>PARTIAL_COAL_POWER_PLANTS_PHASE_OUT</t>
  </si>
  <si>
    <t>HIGH_COAL_POWER_PLANTS_PHASE_OUT</t>
  </si>
  <si>
    <t>NO_COAL_POWER_PLANTS_PHASE_OUT</t>
  </si>
  <si>
    <t>FE_INTENSITIES_SECTORS_CURRENT_TRENDS</t>
  </si>
  <si>
    <t>FE_INTENSITIES_SECTORS_HIGH_ELECTRIFICATION</t>
  </si>
  <si>
    <t>FE_INTENSITIES_SECTORS_MEDIUM_ELECTRIFICATION</t>
  </si>
  <si>
    <t>FE_INTENSITIES_SECTORS_LOW_ELECTRIFICATION</t>
  </si>
  <si>
    <t>LOW_COAL_POWER_PLANTS_PHASE_OUT</t>
  </si>
  <si>
    <t>POWER_DESIRE_BY_TECH_LOW_RES</t>
  </si>
  <si>
    <t>ELECTRICITY DISTRIBUTION AND TRASMSSION LOSSES</t>
  </si>
  <si>
    <t>HIGH_ELECTRICITY_DISTRIBUTION_AND_TRASMSSION_LOSSES</t>
  </si>
  <si>
    <t>MEDIUM_ELECTRICITY_DISTRIBUTION_AND_TRASMSSION_LOSSES</t>
  </si>
  <si>
    <t>LOW_ELECTRICITY_DISTRIBUTION_AND_TRASMSSION_LOSSES</t>
  </si>
  <si>
    <t>dmnl/yr</t>
  </si>
  <si>
    <t>*Electricity imports are assigned an emission factor relative to that of the area from which the electricity comes. Its parameters can be modified in the ‘scenario’ sheet.</t>
  </si>
  <si>
    <t>IMPORTS *</t>
  </si>
  <si>
    <t>*There is no data on biomass potential, so unlimited potential is assumed, assigning a very high value.</t>
  </si>
  <si>
    <t>BIOMASS PP*</t>
  </si>
  <si>
    <t>* If the value for electricity losses in the tables below is for example 0.8, this means that there is a 20% loss in the grids.</t>
  </si>
  <si>
    <t>dmnl</t>
  </si>
  <si>
    <t>IMF Investment and Capital Stock Dataset, 1960-2019</t>
  </si>
  <si>
    <t>DEPRECIATION RATE</t>
  </si>
  <si>
    <t>Units</t>
  </si>
  <si>
    <t>Description</t>
  </si>
  <si>
    <t>Sources</t>
  </si>
  <si>
    <t>depreciation rate</t>
  </si>
  <si>
    <t>milion dólar</t>
  </si>
  <si>
    <t>GROSS OPERATIONAL SURPLUS</t>
  </si>
  <si>
    <t>Capital STOCK GROWTH RATE</t>
  </si>
  <si>
    <t>The United Republic of Tanzania NATIONAL BUREAU OF STATISTICS TANZANIA.</t>
  </si>
  <si>
    <t>NET EXPORTS</t>
  </si>
  <si>
    <t>World Bank Taxes less subsidies on products (constant LCU) - Tanzania</t>
  </si>
  <si>
    <t>TAXES LESS SUBSIDIES ON PRODUCT SHARE</t>
  </si>
  <si>
    <t>million dólar</t>
  </si>
  <si>
    <t xml:space="preserve">TAXES LESS SUBSIDIES ON PRODUCT </t>
  </si>
  <si>
    <t>TAXES LESS SUBSIDIES ON PRODUCT</t>
  </si>
  <si>
    <t>This data represents the depreciation rate of capital stock in Tanzania. It was sourced from the IMF Investment and Capital Stock Dataset, covering the period from 1960 to 2019.</t>
  </si>
  <si>
    <t>CAPITAL STOCK</t>
  </si>
  <si>
    <t>The investment data, originally in USD constant 2017 from the International Monetary Fund (IMF), was converted to USD constant 2015 by applying a conversion factor of 0.843137255. This conversion factor was derived from Tanzania's cumulative inflation rate between 2015 and 2017, obtained from the World Bank. This adjusted data now provides a consistent measure of investment across the years, enabling meaningful comparisons and analysis.</t>
  </si>
  <si>
    <t>CAPITAL FORMATION (INVESTMENT)</t>
  </si>
  <si>
    <t>This data represents the share of GDP allocated to capital compensation. It was calculated by subtracting the labour share of GDP (as defined in the previous column) from the total GDP.</t>
  </si>
  <si>
    <t>ILO - Modelled Estimates</t>
  </si>
  <si>
    <t>CAPITAL COMPENSATION</t>
  </si>
  <si>
    <t>This data represents the labour share of GDP, measured as the percentage of GDP attributable to labour income. The data was sourced from SDG indicator 10.4.1 - Labour income share as a percent of GDP (%) from the ILO's Modelled Estimates.</t>
  </si>
  <si>
    <t>Compensation of Employees</t>
  </si>
  <si>
    <t>LABOUR SHARE</t>
  </si>
  <si>
    <t>Household final consumption</t>
  </si>
  <si>
    <t>This data represents consumption figures for Tanzania, sourced and converted using the same methods as the GDP by sector data. Originally in millions of Tanzanian Shillings (TZS) and expressed in constant 2015 prices, the data was converted to US dollars using the average annual exchange rate from the International Financial Statistics website.</t>
  </si>
  <si>
    <t>Government final consumption</t>
  </si>
  <si>
    <t>CONSUMPTION DATA</t>
  </si>
  <si>
    <t>AGRICULTURE FORESTRY FISHING</t>
  </si>
  <si>
    <t>See downscaling data</t>
  </si>
  <si>
    <t>SECTOR SHARES</t>
  </si>
  <si>
    <t>GDP</t>
  </si>
  <si>
    <t>TAXES LESS SUBSIDES ON PRODUCTS</t>
  </si>
  <si>
    <t>Desecalado cartif (commercial excluido transporte</t>
  </si>
  <si>
    <t>Basin Real RVA by sector
IUWMA (rough proxy)</t>
  </si>
  <si>
    <t>RVA BY ECONOMIC ACTIVITIES</t>
  </si>
  <si>
    <t>People</t>
  </si>
  <si>
    <t>SSP5 Population</t>
  </si>
  <si>
    <t>Variable</t>
  </si>
  <si>
    <t>SSP4 Population</t>
  </si>
  <si>
    <t>SSP3 Population</t>
  </si>
  <si>
    <t>SSP1 Population</t>
  </si>
  <si>
    <t xml:space="preserve">Wang et al.2022 </t>
  </si>
  <si>
    <t>SSP2 Population</t>
  </si>
  <si>
    <t>https://figshare.com/articles/dataset/Projecting_1_km-grid_population_distributions_from_2020_to_2100_globally_under_shared_socioeconomic_pathways/19608594/2</t>
  </si>
  <si>
    <t>Female population</t>
  </si>
  <si>
    <t>Male population</t>
  </si>
  <si>
    <t>Initial Population (2015) by sex and single age</t>
  </si>
  <si>
    <t>IUWMA Population</t>
  </si>
  <si>
    <t>female</t>
  </si>
  <si>
    <t>male</t>
  </si>
  <si>
    <t>Sex ratio at Birth</t>
  </si>
  <si>
    <t>National Male Mortality Rate single age
People per 1000 population</t>
  </si>
  <si>
    <t>National Female Mortality Rate single age
People per 1000 population</t>
  </si>
  <si>
    <t>Age-specific fertility rates by single age
 (births per 1,000 women)</t>
  </si>
  <si>
    <t>model_parameters.xlsx</t>
  </si>
  <si>
    <t>radians/arcdegree</t>
  </si>
  <si>
    <t>RADIANS_PER_ARCDEGREE</t>
  </si>
  <si>
    <t>Geometry</t>
  </si>
  <si>
    <t>year</t>
  </si>
  <si>
    <t>Initial simulation year</t>
  </si>
  <si>
    <t>Dmnl</t>
  </si>
  <si>
    <t>percent to share</t>
  </si>
  <si>
    <t>to be deleted before releasing WILIAM</t>
  </si>
  <si>
    <t>number or regions</t>
  </si>
  <si>
    <t>ppt/mol</t>
  </si>
  <si>
    <t>ppt per mol</t>
  </si>
  <si>
    <t>ppt/ppb</t>
  </si>
  <si>
    <t>ppt per ppb</t>
  </si>
  <si>
    <t>GtC/ppm</t>
  </si>
  <si>
    <t>GtC per ppm</t>
  </si>
  <si>
    <t>Concentrations</t>
  </si>
  <si>
    <t>gCH4/gtC</t>
  </si>
  <si>
    <t>CH4 per C</t>
  </si>
  <si>
    <t>gC/gCO2</t>
  </si>
  <si>
    <t>C PER CO2</t>
  </si>
  <si>
    <t>J/kg/DegreesC</t>
  </si>
  <si>
    <t>specific_heat_capacity_water</t>
  </si>
  <si>
    <t>kg/m3</t>
  </si>
  <si>
    <t>water density</t>
  </si>
  <si>
    <t>Properties of compounds</t>
  </si>
  <si>
    <t>g/ton</t>
  </si>
  <si>
    <t>g per ton</t>
  </si>
  <si>
    <t>Mass</t>
  </si>
  <si>
    <t>exponent for volumes</t>
  </si>
  <si>
    <t>exponent for areas</t>
  </si>
  <si>
    <t>Convert to areas and volumes</t>
  </si>
  <si>
    <t>h/year</t>
  </si>
  <si>
    <t>HOURS_PER_YEAR</t>
  </si>
  <si>
    <t>s/h</t>
  </si>
  <si>
    <t>seconds per hour</t>
  </si>
  <si>
    <t>s/d</t>
  </si>
  <si>
    <t>seconds per day</t>
  </si>
  <si>
    <t>days/year</t>
  </si>
  <si>
    <t>days per year</t>
  </si>
  <si>
    <t>Time</t>
  </si>
  <si>
    <t>km2/ha</t>
  </si>
  <si>
    <t>Km2 per ha</t>
  </si>
  <si>
    <t>m2/ha</t>
  </si>
  <si>
    <t>m2 per ha</t>
  </si>
  <si>
    <t>areas</t>
  </si>
  <si>
    <t>Not found</t>
  </si>
  <si>
    <t>PE_wind</t>
  </si>
  <si>
    <t>https://www.scirp.org/journal/paperinformation.aspx?paperid=46450 --&gt; David E. Dirkse. https://davdata.nl/math/energy.html</t>
  </si>
  <si>
    <t>PE_waste</t>
  </si>
  <si>
    <t>PE_solar</t>
  </si>
  <si>
    <t>toe/m3</t>
  </si>
  <si>
    <t>toe per m3 oil</t>
  </si>
  <si>
    <t>PE_oceanic</t>
  </si>
  <si>
    <t>J/m3</t>
  </si>
  <si>
    <t>J per m3 nat gas</t>
  </si>
  <si>
    <t>https://www.google.com/url?sa=t&amp;rct=j&amp;q=&amp;esrc=s&amp;source=web&amp;cd=&amp;cad=rja&amp;uact=8&amp;ved=2ahUKEwiAvri1lej_AhXOUaQEHe6EBN0QFnoECBUQAw&amp;url=https%3A%2F%2Fenergyeducation.ca%2Fencyclopedia%2FEnergy_density&amp;usg=AOvVaw0YxA8ppwyKRXMXikbRCSHn&amp;opi=89978449</t>
  </si>
  <si>
    <t>PE_nuclear</t>
  </si>
  <si>
    <t>MW/year/MJ</t>
  </si>
  <si>
    <t>MW in 1 year to MJ</t>
  </si>
  <si>
    <t>https://energyeducation.ca/encyclopedia/Energy_density</t>
  </si>
  <si>
    <t>PE_natural_gas</t>
  </si>
  <si>
    <t>kt/EJ</t>
  </si>
  <si>
    <t>kt uranium per EJ</t>
  </si>
  <si>
    <t>PE_hydropower</t>
  </si>
  <si>
    <t>watt/(J/s)</t>
  </si>
  <si>
    <t>watt per J s</t>
  </si>
  <si>
    <t>PE_geothermal</t>
  </si>
  <si>
    <t>J/boe</t>
  </si>
  <si>
    <t>J per boe</t>
  </si>
  <si>
    <t>Value of Wood Pellets (10% of moisture content) in https://wood-energy.extension.org/energy-basics/</t>
  </si>
  <si>
    <t>PE_forestry_products</t>
  </si>
  <si>
    <t>Wh/We</t>
  </si>
  <si>
    <t>Wh per We</t>
  </si>
  <si>
    <t>PE_oil</t>
  </si>
  <si>
    <t>J/toe</t>
  </si>
  <si>
    <t>J per toe</t>
  </si>
  <si>
    <t>Fisher, Juliya (2003). "Energy Density of Coal". The Physics Factbook. Archived from the original on 7 November 2006. Retrieved 25 August 2006. https://hypertextbook.com/facts/2003/JuliyaFisher.shtml</t>
  </si>
  <si>
    <t>PE_coal</t>
  </si>
  <si>
    <t>J/Wh</t>
  </si>
  <si>
    <t>J per Wh</t>
  </si>
  <si>
    <t>table 2 of Conijn, S. , Corré, W. , Langeveld, H. and Davies, J. (2014) Evaluation of the Effect of Agricultural Management on Energy Yield and Greenhouse Gas Emission Reduction of Bioenergy Production Chains. Natural Resources, 5, 322-335. doi: 10.4236/nr.2014.57030.</t>
  </si>
  <si>
    <t>PE_agriculture_products</t>
  </si>
  <si>
    <t>Energy</t>
  </si>
  <si>
    <t>Source</t>
  </si>
  <si>
    <t>[MJ/kg]</t>
  </si>
  <si>
    <t>PE_Energy densities</t>
  </si>
  <si>
    <t>Base units</t>
  </si>
  <si>
    <t>zetta</t>
  </si>
  <si>
    <t>Z</t>
  </si>
  <si>
    <r>
      <t>10</t>
    </r>
    <r>
      <rPr>
        <b/>
        <vertAlign val="superscript"/>
        <sz val="11"/>
        <rFont val="Calibri"/>
        <family val="2"/>
        <scheme val="minor"/>
      </rPr>
      <t>21</t>
    </r>
  </si>
  <si>
    <t>exa</t>
  </si>
  <si>
    <t>E</t>
  </si>
  <si>
    <r>
      <t>10</t>
    </r>
    <r>
      <rPr>
        <b/>
        <vertAlign val="superscript"/>
        <sz val="11"/>
        <rFont val="Calibri"/>
        <family val="2"/>
        <scheme val="minor"/>
      </rPr>
      <t>18</t>
    </r>
  </si>
  <si>
    <t>peta</t>
  </si>
  <si>
    <t>P</t>
  </si>
  <si>
    <r>
      <t>10</t>
    </r>
    <r>
      <rPr>
        <b/>
        <vertAlign val="superscript"/>
        <sz val="11"/>
        <rFont val="Calibri"/>
        <family val="2"/>
        <scheme val="minor"/>
      </rPr>
      <t>15</t>
    </r>
  </si>
  <si>
    <t>tera</t>
  </si>
  <si>
    <t>T</t>
  </si>
  <si>
    <r>
      <t>10</t>
    </r>
    <r>
      <rPr>
        <b/>
        <vertAlign val="superscript"/>
        <sz val="11"/>
        <rFont val="Calibri"/>
        <family val="2"/>
        <scheme val="minor"/>
      </rPr>
      <t>12</t>
    </r>
  </si>
  <si>
    <t>giga</t>
  </si>
  <si>
    <t>G</t>
  </si>
  <si>
    <r>
      <t>10</t>
    </r>
    <r>
      <rPr>
        <b/>
        <vertAlign val="superscript"/>
        <sz val="11"/>
        <rFont val="Calibri"/>
        <family val="2"/>
        <scheme val="minor"/>
      </rPr>
      <t>9</t>
    </r>
  </si>
  <si>
    <t>mega, million</t>
  </si>
  <si>
    <t>M</t>
  </si>
  <si>
    <r>
      <t>10</t>
    </r>
    <r>
      <rPr>
        <b/>
        <vertAlign val="superscript"/>
        <sz val="11"/>
        <rFont val="Calibri"/>
        <family val="2"/>
        <scheme val="minor"/>
      </rPr>
      <t>6</t>
    </r>
  </si>
  <si>
    <t>kilo</t>
  </si>
  <si>
    <t>k</t>
  </si>
  <si>
    <r>
      <t>10</t>
    </r>
    <r>
      <rPr>
        <b/>
        <vertAlign val="superscript"/>
        <sz val="11"/>
        <rFont val="Calibri"/>
        <family val="2"/>
        <scheme val="minor"/>
      </rPr>
      <t>3</t>
    </r>
  </si>
  <si>
    <t>hecto</t>
  </si>
  <si>
    <t>h</t>
  </si>
  <si>
    <r>
      <t>10</t>
    </r>
    <r>
      <rPr>
        <b/>
        <vertAlign val="superscript"/>
        <sz val="11"/>
        <rFont val="Calibri"/>
        <family val="2"/>
        <scheme val="minor"/>
      </rPr>
      <t>2</t>
    </r>
  </si>
  <si>
    <t>deca</t>
  </si>
  <si>
    <t>da</t>
  </si>
  <si>
    <r>
      <t>10</t>
    </r>
    <r>
      <rPr>
        <b/>
        <vertAlign val="superscript"/>
        <sz val="11"/>
        <rFont val="Calibri"/>
        <family val="2"/>
        <scheme val="minor"/>
      </rPr>
      <t>1</t>
    </r>
  </si>
  <si>
    <t>deci</t>
  </si>
  <si>
    <t>d</t>
  </si>
  <si>
    <r>
      <t>10</t>
    </r>
    <r>
      <rPr>
        <b/>
        <vertAlign val="superscript"/>
        <sz val="11"/>
        <rFont val="Calibri"/>
        <family val="2"/>
        <scheme val="minor"/>
      </rPr>
      <t>−1</t>
    </r>
  </si>
  <si>
    <t>centi</t>
  </si>
  <si>
    <t>c</t>
  </si>
  <si>
    <r>
      <t>10</t>
    </r>
    <r>
      <rPr>
        <b/>
        <vertAlign val="superscript"/>
        <sz val="11"/>
        <rFont val="Calibri"/>
        <family val="2"/>
        <scheme val="minor"/>
      </rPr>
      <t>−2</t>
    </r>
  </si>
  <si>
    <t>mili</t>
  </si>
  <si>
    <t>m</t>
  </si>
  <si>
    <r>
      <t>10</t>
    </r>
    <r>
      <rPr>
        <b/>
        <vertAlign val="superscript"/>
        <sz val="11"/>
        <rFont val="Calibri"/>
        <family val="2"/>
        <scheme val="minor"/>
      </rPr>
      <t>−3</t>
    </r>
  </si>
  <si>
    <t>micro</t>
  </si>
  <si>
    <t>µ</t>
  </si>
  <si>
    <r>
      <t>10</t>
    </r>
    <r>
      <rPr>
        <b/>
        <vertAlign val="superscript"/>
        <sz val="11"/>
        <rFont val="Calibri"/>
        <family val="2"/>
        <scheme val="minor"/>
      </rPr>
      <t>−6</t>
    </r>
  </si>
  <si>
    <t>nano</t>
  </si>
  <si>
    <t>n</t>
  </si>
  <si>
    <r>
      <t>10</t>
    </r>
    <r>
      <rPr>
        <b/>
        <vertAlign val="superscript"/>
        <sz val="11"/>
        <rFont val="Calibri"/>
        <family val="2"/>
        <scheme val="minor"/>
      </rPr>
      <t>−9</t>
    </r>
  </si>
  <si>
    <t>pico</t>
  </si>
  <si>
    <t>p</t>
  </si>
  <si>
    <r>
      <t>10</t>
    </r>
    <r>
      <rPr>
        <b/>
        <vertAlign val="superscript"/>
        <sz val="11"/>
        <rFont val="Calibri"/>
        <family val="2"/>
        <scheme val="minor"/>
      </rPr>
      <t>−12</t>
    </r>
  </si>
  <si>
    <r>
      <t>For areas and volumes, elevate to potencial 2 and 3 respectively; e.g., 1 km</t>
    </r>
    <r>
      <rPr>
        <i/>
        <vertAlign val="superscript"/>
        <sz val="11"/>
        <color theme="1"/>
        <rFont val="Calibri"/>
        <family val="2"/>
        <scheme val="minor"/>
      </rPr>
      <t>2</t>
    </r>
    <r>
      <rPr>
        <i/>
        <sz val="11"/>
        <color theme="1"/>
        <rFont val="Calibri"/>
        <family val="2"/>
        <scheme val="minor"/>
      </rPr>
      <t xml:space="preserve"> = (1000)</t>
    </r>
    <r>
      <rPr>
        <i/>
        <vertAlign val="superscript"/>
        <sz val="11"/>
        <color theme="1"/>
        <rFont val="Calibri"/>
        <family val="2"/>
        <scheme val="minor"/>
      </rPr>
      <t>2</t>
    </r>
    <r>
      <rPr>
        <i/>
        <sz val="11"/>
        <color theme="1"/>
        <rFont val="Calibri"/>
        <family val="2"/>
        <scheme val="minor"/>
      </rPr>
      <t xml:space="preserve"> m</t>
    </r>
    <r>
      <rPr>
        <i/>
        <vertAlign val="superscript"/>
        <sz val="11"/>
        <color theme="1"/>
        <rFont val="Calibri"/>
        <family val="2"/>
        <scheme val="minor"/>
      </rPr>
      <t>2</t>
    </r>
    <r>
      <rPr>
        <i/>
        <sz val="11"/>
        <color theme="1"/>
        <rFont val="Calibri"/>
        <family val="2"/>
        <scheme val="minor"/>
      </rPr>
      <t>; 1 km</t>
    </r>
    <r>
      <rPr>
        <i/>
        <vertAlign val="superscript"/>
        <sz val="11"/>
        <color theme="1"/>
        <rFont val="Calibri"/>
        <family val="2"/>
        <scheme val="minor"/>
      </rPr>
      <t>3</t>
    </r>
    <r>
      <rPr>
        <i/>
        <sz val="11"/>
        <color theme="1"/>
        <rFont val="Calibri"/>
        <family val="2"/>
        <scheme val="minor"/>
      </rPr>
      <t xml:space="preserve"> = (1000)</t>
    </r>
    <r>
      <rPr>
        <i/>
        <vertAlign val="superscript"/>
        <sz val="11"/>
        <color theme="1"/>
        <rFont val="Calibri"/>
        <family val="2"/>
        <scheme val="minor"/>
      </rPr>
      <t>3</t>
    </r>
    <r>
      <rPr>
        <i/>
        <sz val="11"/>
        <color theme="1"/>
        <rFont val="Calibri"/>
        <family val="2"/>
        <scheme val="minor"/>
      </rPr>
      <t xml:space="preserve"> m</t>
    </r>
    <r>
      <rPr>
        <i/>
        <vertAlign val="superscript"/>
        <sz val="11"/>
        <color theme="1"/>
        <rFont val="Calibri"/>
        <family val="2"/>
        <scheme val="minor"/>
      </rPr>
      <t>3</t>
    </r>
    <r>
      <rPr>
        <i/>
        <sz val="11"/>
        <color theme="1"/>
        <rFont val="Calibri"/>
        <family val="2"/>
        <scheme val="minor"/>
      </rPr>
      <t>.</t>
    </r>
  </si>
  <si>
    <t>Read by lines: e.g., 1 kg = 1000 gr</t>
  </si>
  <si>
    <t>Prefix units</t>
  </si>
  <si>
    <t>Favourite units in SI.</t>
  </si>
  <si>
    <t>Constants and units change.</t>
  </si>
  <si>
    <t>CONSTANTS</t>
  </si>
  <si>
    <t>BANI</t>
  </si>
  <si>
    <t>OTHER_LAND</t>
  </si>
  <si>
    <t>WATERBODIES</t>
  </si>
  <si>
    <t>URBAN LAND</t>
  </si>
  <si>
    <t>WETLAND</t>
  </si>
  <si>
    <t>GRASSLAND</t>
  </si>
  <si>
    <t>SHRUBLAND</t>
  </si>
  <si>
    <t>PLANTANTIONS</t>
  </si>
  <si>
    <t>FOREST PRIMARY</t>
  </si>
  <si>
    <t>FOREST MANAGED</t>
  </si>
  <si>
    <t>IRRIGATED</t>
  </si>
  <si>
    <t>RAINFED</t>
  </si>
  <si>
    <t>[ha/year]</t>
  </si>
  <si>
    <t xml:space="preserve">REGIONS_I </t>
  </si>
  <si>
    <t>Year</t>
  </si>
  <si>
    <t>LANDS_I</t>
  </si>
  <si>
    <t xml:space="preserve">HISTORICAL_LAND_USE_CHANGE_BY_REGION </t>
  </si>
  <si>
    <t>[ha]</t>
  </si>
  <si>
    <t xml:space="preserve">HISTORICAL_LAND_USE_BY_REGION </t>
  </si>
  <si>
    <t>MAXIMUM_ANNUAL_LAND_USE_CHANGE [DMNL]</t>
  </si>
  <si>
    <t>_VALUE</t>
  </si>
  <si>
    <t>CONTROL_PARAMETER_OF_LAND_USE_CHANGES [DMNL]</t>
  </si>
  <si>
    <t>OTHER</t>
  </si>
  <si>
    <t>SOLAR</t>
  </si>
  <si>
    <t>URBAN</t>
  </si>
  <si>
    <t>FOREST_PLANTATIONS</t>
  </si>
  <si>
    <t>FOREST_PRIMARY</t>
  </si>
  <si>
    <t>FOREST_MANAGED</t>
  </si>
  <si>
    <t>[ha/m]</t>
  </si>
  <si>
    <t>[m/year]</t>
  </si>
  <si>
    <t>[m/year*ºC]</t>
  </si>
  <si>
    <t>[m]</t>
  </si>
  <si>
    <t>REGIONS_I|SEA_LEVEL_RISE_PARAMETERS_I</t>
  </si>
  <si>
    <t>SUM(LRT*CROPLAND)</t>
  </si>
  <si>
    <t>B (calculation)</t>
  </si>
  <si>
    <t>A (calculation)</t>
  </si>
  <si>
    <t xml:space="preserve">Beta </t>
  </si>
  <si>
    <t xml:space="preserve">Alpha </t>
  </si>
  <si>
    <t xml:space="preserve">V </t>
  </si>
  <si>
    <t xml:space="preserve">LRT </t>
  </si>
  <si>
    <t>SEA LEVEL RISE</t>
  </si>
  <si>
    <t>TIME_HISTORICAL_DATA_LAND_MODULE [YEAR]</t>
  </si>
  <si>
    <t>REGION_I|[DMNL]</t>
  </si>
  <si>
    <t>SHARE OF SHRUBLAND FROM OTHER+SHRUBLAND</t>
  </si>
  <si>
    <t>[Dmnl]</t>
  </si>
  <si>
    <t>LANDS_I  (from use )|LANDS_I (to use --&gt;)</t>
  </si>
  <si>
    <t>LAND_USE_CHANGE_SUITABILITY</t>
  </si>
  <si>
    <t>[Km2]</t>
  </si>
  <si>
    <t>REGIONS_I|LANDS_I</t>
  </si>
  <si>
    <t xml:space="preserve">MINIMUM_LAND_USES_BY_REGION </t>
  </si>
  <si>
    <t>MAXIMUM INCREASE_LAND_USES_BY_REGION (LIMITS PROPORTIONAL TO DEMAND LAND USE)</t>
  </si>
  <si>
    <t>[%]</t>
  </si>
  <si>
    <t xml:space="preserve">HISTORICAL_SHARE_OF_GRASSLAND_FORM_OTHER_LANDS_BY_REGION </t>
  </si>
  <si>
    <t xml:space="preserve"> HISTORICAL_SHARE_OF_CROPLAND_RAINFED_FORM_OTHER_LANDS_BY_REGION </t>
  </si>
  <si>
    <t>REGIONS_I|[ha/Year]</t>
  </si>
  <si>
    <t>ESTIMATED TRENDS OF FUTURE AFFORESTATION BY REGION</t>
  </si>
  <si>
    <t>HISTORICAL TRENDS OF  AFFORESTATION BY REGION</t>
  </si>
  <si>
    <t>[DMNL]</t>
  </si>
  <si>
    <t>LIMITS_TO_LAND_USE_CHANGES_BANI</t>
  </si>
  <si>
    <t>SHARE_OF_AFFORESTATION_FROM_OTHER_LANDS_BY_REGION</t>
  </si>
  <si>
    <t>SHARE_OF_CROPLAND_RAINFED_LOSS TO_OTHER_LANDS</t>
  </si>
  <si>
    <t xml:space="preserve">SHARE_OF_NEW_LAND_FORM_OTHER_LANDS_BY_REGION </t>
  </si>
  <si>
    <t xml:space="preserve">SHARE_OF_OTHER_LAND_FROM_FOREST_DESTRUCTION_BANI </t>
  </si>
  <si>
    <t>SHARE_OF_NEW_SOLAR_FORM_OTHER_LANDS_BY_REGION (REGIONS_I,LANDS_I)</t>
  </si>
  <si>
    <t>SHARE_OF_NEW_URBAN_FORM_OTHER_LANDS_BY_REGION (REGIONS_I,LANDS_I)</t>
  </si>
  <si>
    <t>SHARE_OF_GRASSLAND_FORM_OTHER_LANDS_BY_REGION (REGIONS_I,LANDS_I)</t>
  </si>
  <si>
    <t>SHARE_OF_FOREST_PLANTATIONS_FORM_OTHER_LANDS_BY_REGION</t>
  </si>
  <si>
    <t>SHARE_OF_AFFORESTATION_FROM_OTHER_LANDS_BY_REGION (REGIONS_I,LANDS_I)</t>
  </si>
  <si>
    <t>SHARE_OF_CROPLAND_IRRIGATED_FROM_OTHER_LANDS_BY_REGION</t>
  </si>
  <si>
    <t>SHARE_OF_CROPLAND_RAINFED_FORM_OTHER_LANDS_BY_REGION</t>
  </si>
  <si>
    <t>WAY UP DEMAND</t>
  </si>
  <si>
    <t>REGIONS_I|[ha/person]</t>
  </si>
  <si>
    <t>URBAN LAND PER PERSON</t>
  </si>
  <si>
    <t>[ha/Year]</t>
  </si>
  <si>
    <t xml:space="preserve">TRENDS OF FUTURE LAND DEMAND BY REGION </t>
  </si>
  <si>
    <t xml:space="preserve">TRENDS OF HISTORICAL LAND USE DEMAND BY REGION </t>
  </si>
  <si>
    <t xml:space="preserve">TRENDS OF HISTORICAL LAND USE CHANGE BY REGION </t>
  </si>
  <si>
    <t>total</t>
  </si>
  <si>
    <t>CROPLAND IRRIGATED</t>
  </si>
  <si>
    <t>CROPLAND RAINFED</t>
  </si>
  <si>
    <t>[HA]</t>
  </si>
  <si>
    <t>LANDS_I|REGIONS_I</t>
  </si>
  <si>
    <t>INITIAL_LAND_BY_REGION (2015)</t>
  </si>
  <si>
    <t>SUGAR_CROPS</t>
  </si>
  <si>
    <t>RICE</t>
  </si>
  <si>
    <t>CORN</t>
  </si>
  <si>
    <t>[ton/ha/year]</t>
  </si>
  <si>
    <t>LAND_PRODUCTS_I</t>
  </si>
  <si>
    <t>REGIONS_I</t>
  </si>
  <si>
    <t>YEAR</t>
  </si>
  <si>
    <t>HISTORICAL_YIELDS_I</t>
  </si>
  <si>
    <t>[ton/year]</t>
  </si>
  <si>
    <t xml:space="preserve">HISTORICAL_CROPS_PRODUCTION_I </t>
  </si>
  <si>
    <t>HISTORICAL AREA OF CROPS_I</t>
  </si>
  <si>
    <t>GROUNDNUT</t>
  </si>
  <si>
    <t>YAM</t>
  </si>
  <si>
    <t>COFFEE</t>
  </si>
  <si>
    <t>MILLET</t>
  </si>
  <si>
    <t>COWPEAS</t>
  </si>
  <si>
    <t>COTTON</t>
  </si>
  <si>
    <t>CASSAVA</t>
  </si>
  <si>
    <t>SORGHUM</t>
  </si>
  <si>
    <t>LAND_PRODUCTS_R</t>
  </si>
  <si>
    <t>REGIONS_R</t>
  </si>
  <si>
    <t>HISTORICAL_YIELDS_R</t>
  </si>
  <si>
    <t xml:space="preserve">HISTORICAL_CROPS_PRODUCTION_R </t>
  </si>
  <si>
    <t>HISTORICAL AREA OF CROPS</t>
  </si>
  <si>
    <t>HISTORICAL SHARES OF IRRIGATION IN CROPS</t>
  </si>
  <si>
    <t xml:space="preserve">HISTORICAL SHARES_OF_CROPS_ALL_MANAGEMEN BY REGION </t>
  </si>
  <si>
    <t>HISTORICAL SHARES_OF_RAINFED_CROPS_BY_ REGION</t>
  </si>
  <si>
    <t>HISTORICAL VARIATION OF SHARES_OF_IRRIGATED_CROPS_BY_ REGION</t>
  </si>
  <si>
    <t>HISTORICAL VARIATION OF SHARES_OF_RAINFED_CROPS_BY_ REGION</t>
  </si>
  <si>
    <t>[ppm]</t>
  </si>
  <si>
    <t>INITIAL_CO2_CONCENTRATION</t>
  </si>
  <si>
    <t>REGIONS_I |CLIMATIC_ZONES_I</t>
  </si>
  <si>
    <t>POLAR</t>
  </si>
  <si>
    <t>SNOW</t>
  </si>
  <si>
    <t>WINTER_SNOW</t>
  </si>
  <si>
    <t>TEMPERATE</t>
  </si>
  <si>
    <t>ARID_COLD</t>
  </si>
  <si>
    <t>ARID_HOT</t>
  </si>
  <si>
    <t>WARM</t>
  </si>
  <si>
    <t>TROPICAL</t>
  </si>
  <si>
    <t>INITIAL_TEMPERATURE_BY_REGION_AND_CLIMATE</t>
  </si>
  <si>
    <t>CLIMATIC_ZONES_I |LAND_PRODUCTS_I</t>
  </si>
  <si>
    <t>MATRIX_OF_CC_YIELDS_ZONE_REGION_BANI</t>
  </si>
  <si>
    <t>FACTOR_B_2_EFFECTS_OF_CC_ON_YIELDS</t>
  </si>
  <si>
    <t>FACTOR_B_1_EFFECTS_OF_CC_ON_YIELDS</t>
  </si>
  <si>
    <t>FACTOR_ALFA_2_EFFECTS_OF_CC_ON_YIELDS</t>
  </si>
  <si>
    <t>CLIMATIC_ZONES_I</t>
  </si>
  <si>
    <t>FACTOR_ALFA_1_EFFECTS_OF_CC_ON_YIELDS</t>
  </si>
  <si>
    <t>FACTOR_OF_GAIN_OF_REGENERATIVE_GRAZING [DMNL]</t>
  </si>
  <si>
    <t>[Year]</t>
  </si>
  <si>
    <t>TIME OF TRANSITION TO REGENERATIVE AGRICULTURE</t>
  </si>
  <si>
    <t>[ton/km2]</t>
  </si>
  <si>
    <t>CHEMICAL_FERTILIZERS_PER_CROPS_PRODUCTION</t>
  </si>
  <si>
    <t>[ton/ha]</t>
  </si>
  <si>
    <t>CHEMICAL_FERTILIZERS_PER_CROPLAND_AREA</t>
  </si>
  <si>
    <t>SHARE OF RESIDUALS FROM CROPS</t>
  </si>
  <si>
    <t>REGIONS_I|LAND_PRODUCTS_I</t>
  </si>
  <si>
    <t>EFFECT OF REGENERATIVE_AGRICULTURE_ON_YIELDS (gamma_regen)</t>
  </si>
  <si>
    <t>EFFECT OF LOW INPUT ON YIELDS (gamma_low)</t>
  </si>
  <si>
    <t>EFFECT OF IRRIGATION ON YIELDS (gamma_I)</t>
  </si>
  <si>
    <t>MAXIMUM_YIELDS_RAINFED_AND_IRRIGATED_INDUSTRIAL</t>
  </si>
  <si>
    <t>[t/ha/year]</t>
  </si>
  <si>
    <t>YIELDS_R_AND_I_INDUSTRIAL_2015</t>
  </si>
  <si>
    <t>[ton/ha/year/year]</t>
  </si>
  <si>
    <t>TRENDS OF YIELD CHANGE RAINFED AND IRRIGATED</t>
  </si>
  <si>
    <t>MAXIMUM_YIELDS_RAINFED_INDUSTRIAL (2015)</t>
  </si>
  <si>
    <t>MAXIMUM_YIELDS_IRRIGATED_INDUSTRIAL (2015)</t>
  </si>
  <si>
    <t>INITIAL_YIELDS_ALL MANAGEMENT</t>
  </si>
  <si>
    <t>LAND AREA ADJUST COEFFICIENT</t>
  </si>
  <si>
    <t>MAXIMUM ANNUAL CROP SHARE CHANGE [DMNL]</t>
  </si>
  <si>
    <t>MAXIMUM_SHARES_OF_CROPS_BY_ REGION (irrigated and rainfed)</t>
  </si>
  <si>
    <t>MAXIMUM_SHARES_OF_IRRIGATED_CROPS_BY_ REGION</t>
  </si>
  <si>
    <t>MAXIMUM_SHARES_OF_RAINFED_CROPS_BY_ REGION</t>
  </si>
  <si>
    <t>INITIAL_SHARE_OF_REGENERATIVE AGRICULTURE</t>
  </si>
  <si>
    <t>INITIAL_SHARE_OF_TRADITIONAL_AGRICULTURE</t>
  </si>
  <si>
    <t>INITIAL_SHARES_OF_CROPS_BY_ REGION_ALL (FAO all managements)</t>
  </si>
  <si>
    <t>INITIAL_SHARES_OF_IRRIGATED_CROPS_BY_ REGION</t>
  </si>
  <si>
    <t>INITIAL_SHARES_OF_RAINFED_CROPS_BY_ REGION</t>
  </si>
  <si>
    <t>[g/(Year*person)]</t>
  </si>
  <si>
    <t>[cal/(Year*person)]</t>
  </si>
  <si>
    <r>
      <t>REGIONS_I</t>
    </r>
    <r>
      <rPr>
        <sz val="11"/>
        <rFont val="Calibri"/>
        <family val="2"/>
      </rPr>
      <t>│MACRONUTRIENT_FACTORS_I</t>
    </r>
  </si>
  <si>
    <t>CARBOHYDRATES</t>
  </si>
  <si>
    <t>FATS</t>
  </si>
  <si>
    <t>PROTEINS</t>
  </si>
  <si>
    <t>CALORIES</t>
  </si>
  <si>
    <t>MAXIMUM INTAKE FOR HEALTHY DIETS 1</t>
  </si>
  <si>
    <r>
      <t>REGIONS_I</t>
    </r>
    <r>
      <rPr>
        <sz val="11"/>
        <rFont val="Calibri"/>
        <family val="2"/>
      </rPr>
      <t>│</t>
    </r>
    <r>
      <rPr>
        <sz val="11"/>
        <rFont val="Calibri"/>
        <family val="2"/>
        <scheme val="minor"/>
      </rPr>
      <t>MACRONUTRIENT_FACTORS_I</t>
    </r>
  </si>
  <si>
    <t>MINIMUM INTAKE FOR HEALTHY DIETS 1</t>
  </si>
  <si>
    <t>[kcal/(Year*person)]</t>
  </si>
  <si>
    <t>PUFA_g</t>
  </si>
  <si>
    <t>MUFA_g</t>
  </si>
  <si>
    <t>SFA_g</t>
  </si>
  <si>
    <t>Fats_g</t>
  </si>
  <si>
    <t>Fibre_g</t>
  </si>
  <si>
    <t>Carbohydrate_g</t>
  </si>
  <si>
    <t>Proteins_g</t>
  </si>
  <si>
    <t>Energy_kcal</t>
  </si>
  <si>
    <t xml:space="preserve">MAXIMUM INTAKE FOR HEALTHY DIETS </t>
  </si>
  <si>
    <t>[kg/(Year*person)]</t>
  </si>
  <si>
    <t xml:space="preserve">MINIMUM INTAKE FOR HEALTHY DIETS </t>
  </si>
  <si>
    <t>CARBOHYDRATES [kg]</t>
  </si>
  <si>
    <t>FATS [kg]</t>
  </si>
  <si>
    <t>PROTEINS [kg]</t>
  </si>
  <si>
    <t>CALORIES [kcal]</t>
  </si>
  <si>
    <t>STIMULANTS</t>
  </si>
  <si>
    <t>BEVERAGES</t>
  </si>
  <si>
    <t>SUGARS</t>
  </si>
  <si>
    <t>FISH</t>
  </si>
  <si>
    <t>MEAT_MONOGASTRIC</t>
  </si>
  <si>
    <t>MEAT_RUMINANTS</t>
  </si>
  <si>
    <t>EGGS</t>
  </si>
  <si>
    <t>DAIRY</t>
  </si>
  <si>
    <t>FATS_ANIMAL</t>
  </si>
  <si>
    <t>FATS_VEGETAL</t>
  </si>
  <si>
    <t>FRUITS_VEGETABLES_DIET</t>
  </si>
  <si>
    <t>PULSES_LEGUMES_NUTS</t>
  </si>
  <si>
    <t>TUBERS_DIET</t>
  </si>
  <si>
    <t>CEREALS_DIET</t>
  </si>
  <si>
    <t>MACRONUTRIENT_FACTORS_I│FOODS_I</t>
  </si>
  <si>
    <t>MACRONUTRIENT_TRANSLATION_MATRIX</t>
  </si>
  <si>
    <t>DIETS_INITIAL</t>
  </si>
  <si>
    <t>Land products imported</t>
  </si>
  <si>
    <t>Land products exported</t>
  </si>
  <si>
    <t>Land products produced</t>
  </si>
  <si>
    <t>LAND PRODUCTS I</t>
  </si>
  <si>
    <t xml:space="preserve">LAND_PRODUCTS_CONSUMPTION_BY_REGION </t>
  </si>
  <si>
    <t>Total</t>
  </si>
  <si>
    <t xml:space="preserve">Percentages </t>
  </si>
  <si>
    <t>LAND_PRODUCTS_EXPORTED</t>
  </si>
  <si>
    <t>ENERGY TO LAND PRODUCTS CONVERSION FACTOR</t>
  </si>
  <si>
    <t>[EJ/ton]</t>
  </si>
  <si>
    <t>LAND PRODUCTS IMPORTED</t>
  </si>
  <si>
    <t>LAND_PRODUCTS_DISTRIBUTION_PERCENTAGES (FOOD + FEED + ENERGY - OTHER USES)</t>
  </si>
  <si>
    <t>LAND PRODUCTS R + I</t>
  </si>
  <si>
    <t xml:space="preserve">LAND_PRODUCTS_BY_REGION </t>
  </si>
  <si>
    <t>dairy_obtained_from_grasslands (South Africa)</t>
  </si>
  <si>
    <t>meat_obtained_from_grasslands (South Africa)</t>
  </si>
  <si>
    <t>[ton/Year]</t>
  </si>
  <si>
    <t xml:space="preserve">dairy_obtained_from_grasslands </t>
  </si>
  <si>
    <t xml:space="preserve">meat_obtained_from_grasslands </t>
  </si>
  <si>
    <t>MEAT AND DAIRY PRODUCTION FROM GRASSLANDS</t>
  </si>
  <si>
    <t>DIET  PRODUCTS|LAND_PRODUCTS</t>
  </si>
  <si>
    <t>AGROFOOD_TRANSFORM_MATRIX</t>
  </si>
  <si>
    <t>HISTORICAL_LAND_PRODUCTS_NET_CONSUMPTION_BY_REGION</t>
  </si>
  <si>
    <t>Factors</t>
  </si>
  <si>
    <t>LOSS_FACTOR_FOR_LAND_PRODUCTS</t>
  </si>
  <si>
    <t>INITIAL_PERCENTAGES_OF_PRODUCTION_FROM_SMALLHOLDERS</t>
  </si>
  <si>
    <t>MACADAMIA</t>
  </si>
  <si>
    <t>FRUITS_VEGETABLES</t>
  </si>
  <si>
    <t>SUNFLOWER</t>
  </si>
  <si>
    <t>LEGUMES</t>
  </si>
  <si>
    <t>SOY</t>
  </si>
  <si>
    <t>TUBERS</t>
  </si>
  <si>
    <t>WHEAT</t>
  </si>
  <si>
    <t>INITIAL SHARE OF LAND PRODUCTS FOR ENERGY</t>
  </si>
  <si>
    <t>STIMULANTS (Cocoa)</t>
  </si>
  <si>
    <t>BEBERAGES (alc.)</t>
  </si>
  <si>
    <t>MEAT (MONOGASTRIC)</t>
  </si>
  <si>
    <t>MEAT (RUMINANTS)</t>
  </si>
  <si>
    <t>DAIRY (Milk)</t>
  </si>
  <si>
    <t>ANIMAL FATS</t>
  </si>
  <si>
    <t>VEGETAL FATS</t>
  </si>
  <si>
    <t>CEREALS</t>
  </si>
  <si>
    <t>PUFA (g)</t>
  </si>
  <si>
    <t>MUFA (g)</t>
  </si>
  <si>
    <t>SFA (g)</t>
  </si>
  <si>
    <t>Fats (g)</t>
  </si>
  <si>
    <t>Fibre (g)</t>
  </si>
  <si>
    <t>Carbohydrate (g)</t>
  </si>
  <si>
    <t>Proteins (g)</t>
  </si>
  <si>
    <t>Energy (kcal)</t>
  </si>
  <si>
    <t>FOOD GROUP</t>
  </si>
  <si>
    <t>South Africa</t>
  </si>
  <si>
    <t>Consumption (kg/capita/year)</t>
  </si>
  <si>
    <t>consumo</t>
  </si>
  <si>
    <t>wp(cnsprcd)</t>
  </si>
  <si>
    <t>pct fresh</t>
  </si>
  <si>
    <t>pct prcd</t>
  </si>
  <si>
    <t>cf prcd</t>
  </si>
  <si>
    <t>cf fresh</t>
  </si>
  <si>
    <t>wp(cns)</t>
  </si>
  <si>
    <t>cf</t>
  </si>
  <si>
    <t>FBS kg/capita/year</t>
  </si>
  <si>
    <t>1-pct prod</t>
  </si>
  <si>
    <t>Group</t>
  </si>
  <si>
    <t>Region</t>
  </si>
  <si>
    <t>CARBON_FRACTION_OF_DRY_MATTER_FOREST</t>
  </si>
  <si>
    <t>dMNL</t>
  </si>
  <si>
    <t>PARAMETER_OF_FOREST_EXPLOITATION</t>
  </si>
  <si>
    <t>[m3/Year]</t>
  </si>
  <si>
    <t>COMMENTS</t>
  </si>
  <si>
    <t>REFERENCES</t>
  </si>
  <si>
    <t>HISTORICAL_CHANGE_OF_STOCK_MANAGED_FORESTS AND PLANTATIONS</t>
  </si>
  <si>
    <t>[m3]</t>
  </si>
  <si>
    <t>HISTORICAL_STOCK_OF_MANAGED_FORESTS AND PLANTATIONS</t>
  </si>
  <si>
    <t>[m3/km2]</t>
  </si>
  <si>
    <t>MAXIMUM_FOREST_STOCK_PER_AREA</t>
  </si>
  <si>
    <t>[dmnl]</t>
  </si>
  <si>
    <t>TRENDS_OF_FORESTS_EXPLOITATION</t>
  </si>
  <si>
    <t>HISTORICAL_FOREST_STOCK_LOSS</t>
  </si>
  <si>
    <t>SHARE_OF_WOOD_EXTRACTION_BY_REGION_WEIGHT</t>
  </si>
  <si>
    <t>OUTTURN_OF_WOOD_EXTRACTION</t>
  </si>
  <si>
    <t>[ton/m3]</t>
  </si>
  <si>
    <t>dA*BEFA</t>
  </si>
  <si>
    <t xml:space="preserve">CF </t>
  </si>
  <si>
    <t xml:space="preserve">Rj </t>
  </si>
  <si>
    <t>FOREST_CARBON_CYCLE_COEFFICIENTS</t>
  </si>
  <si>
    <t>a2</t>
  </si>
  <si>
    <t>a1</t>
  </si>
  <si>
    <t>a0</t>
  </si>
  <si>
    <t>ANNUAL_GROWTH_RATE _OF_FOREST_STOCKS_COEFFICIENTS</t>
  </si>
  <si>
    <t>WOOD_DENSITY (REGIONS_I)</t>
  </si>
  <si>
    <t>[ton]</t>
  </si>
  <si>
    <t>INITIAL_FOREST_CARBON_TOTAL</t>
  </si>
  <si>
    <t>INITIAL_FOREST_CARBON_IN_BELOW_GROUND_BIOMASS</t>
  </si>
  <si>
    <t>INITIAL_FOREST_CARBON_IN_ABOVE_GROUND_BIOMASS</t>
  </si>
  <si>
    <t xml:space="preserve">INITIAL_FOREST_BELOW_GROUND_BIOMASS </t>
  </si>
  <si>
    <t>INITIAL_FOREST_ABOVE_GROUND_BIOMASS</t>
  </si>
  <si>
    <t xml:space="preserve">INITIAL_FOREST_VOLUME_STOCK_BY_REGION </t>
  </si>
  <si>
    <t xml:space="preserve">HISTORICAL_FOREST_CARBON_TOTAL </t>
  </si>
  <si>
    <t>HISTORICAL_FOREST_CARBON_IN_BELOW_GROUND_BIOMASS</t>
  </si>
  <si>
    <t xml:space="preserve">HISTORICAL_FOREST_CARBON_IN_ABOVE_GROUND_BIOMASS </t>
  </si>
  <si>
    <t>HISTORICAL_FOREST_BELOW_GROUND_BIOMASS</t>
  </si>
  <si>
    <t>HISTORICAL_FOREST_ABOVE_GROUND_BIOMASS</t>
  </si>
  <si>
    <t>[m3/yr]</t>
  </si>
  <si>
    <t>HISTORICAL_FOREST_VOLUME_STOCK_CHANGE_ALL_FORESTS</t>
  </si>
  <si>
    <t>HISTORICAL_FOREST_GROWING_STOCK (REGIONS_I,TIME)</t>
  </si>
  <si>
    <t xml:space="preserve">HISTORICAL_ROUNDWOOD_PRODUCTION </t>
  </si>
  <si>
    <t>'OTHER_LAND</t>
  </si>
  <si>
    <t>[km2]</t>
  </si>
  <si>
    <t>LANDS_MAP_I</t>
  </si>
  <si>
    <t xml:space="preserve">MATRIX OF LAND USE CHANGES </t>
  </si>
  <si>
    <t>FERTILIZERS DEMANDED</t>
  </si>
  <si>
    <t>SNOW_ICE_WATERBODIES</t>
  </si>
  <si>
    <t>LAND USE AREA PRODUCTIVE USES</t>
  </si>
  <si>
    <t xml:space="preserve">SHARE OF LOW INPUT AGRICULTURE </t>
  </si>
  <si>
    <t xml:space="preserve">SHARE OF REGENERATIVE AGRICULTURE </t>
  </si>
  <si>
    <t>SHARE OF AGRICULTURE IN TRANSITION</t>
  </si>
  <si>
    <t xml:space="preserve">SHARE OF INDUSTRIAL AGRICULTURE </t>
  </si>
  <si>
    <t xml:space="preserve">SHARE OF TRADITIONAL AGRICULTURE </t>
  </si>
  <si>
    <t xml:space="preserve">EXOGENOUS_SHARE_AREA_RICE_CROPLAND </t>
  </si>
  <si>
    <t>EXOGENOUS_AREA_IRRIGATED_RICE</t>
  </si>
  <si>
    <t>EXOGENOUS_AREA_RAINFED_RICE</t>
  </si>
  <si>
    <t>EXOGENOUS INFORMATION FOR SWITCHES LU EMISSIONS</t>
  </si>
  <si>
    <t xml:space="preserve">EXOGENOUS_ENTERIC_FERMENTATION_EMISSIONS </t>
  </si>
  <si>
    <t>|KtCH4/year)</t>
  </si>
  <si>
    <t>SWINE</t>
  </si>
  <si>
    <t>CHICKEN</t>
  </si>
  <si>
    <t>SHEEP</t>
  </si>
  <si>
    <t>OTHER CATTLE</t>
  </si>
  <si>
    <t>DAIRY CATTLE</t>
  </si>
  <si>
    <t>ANIMALS_I</t>
  </si>
  <si>
    <t>EXOGENOUS_NUMBER_ANIMALS (number of animals)</t>
  </si>
  <si>
    <t>REGIONS</t>
  </si>
  <si>
    <t>EXOGENOUS_RICE_EMISSIONS  (Mtonnes of CH4)  From fao</t>
  </si>
  <si>
    <t>[Mtonnes of CH4]</t>
  </si>
  <si>
    <t xml:space="preserve">EXOGENOUS_RICE_EMISSIONS </t>
  </si>
  <si>
    <t>EXOGENOUS_AREA_RICE</t>
  </si>
  <si>
    <t>Land use change emissions [GtCO2]</t>
  </si>
  <si>
    <t>[GtCO2]</t>
  </si>
  <si>
    <t>RICE_EMISSIONS_HISTORIC</t>
  </si>
  <si>
    <t>CALIBRATION DATA FOR  AFOLU EMISSIONS</t>
  </si>
  <si>
    <t xml:space="preserve">REST_N2O_MANURE_MANAGEMENT_EMISSIONS </t>
  </si>
  <si>
    <t xml:space="preserve">REST_METHANE_MANURE_MANAGEMENT_EMISSIONS </t>
  </si>
  <si>
    <t>% RESPECT TO THE TOTAL</t>
  </si>
  <si>
    <t xml:space="preserve">REST_MANURE_MANAGEMENT_EMISSIONS </t>
  </si>
  <si>
    <t>other</t>
  </si>
  <si>
    <t>PIT &gt; 1 month</t>
  </si>
  <si>
    <t>PIT &lt; 1 month</t>
  </si>
  <si>
    <t>Burned for fuel</t>
  </si>
  <si>
    <t>Digester</t>
  </si>
  <si>
    <t xml:space="preserve">Daily spread </t>
  </si>
  <si>
    <t xml:space="preserve">Pasture/Range/ Paddock </t>
  </si>
  <si>
    <t xml:space="preserve">Dry lot </t>
  </si>
  <si>
    <t>Solid storage</t>
  </si>
  <si>
    <t xml:space="preserve">Liquid/Slurry </t>
  </si>
  <si>
    <t>Lagoon</t>
  </si>
  <si>
    <t>REGIONS_I│Dmnl</t>
  </si>
  <si>
    <t>MANURE MANAGEMENT SYSTEM_BY_DEFAULT</t>
  </si>
  <si>
    <t>REGIONS_I|ANIMALS_TYPE_I|%</t>
  </si>
  <si>
    <t>METHANE_CONVERSION_FACTOR_BY_SYSTEM (MFC)</t>
  </si>
  <si>
    <t>REGIONS_I|ANIMALS_TYPE_I|kgCH4/(number_animals*year)</t>
  </si>
  <si>
    <t>EMISSION_FACTOR_METHANE_MANURE_MANAGEMENT_BY_DEFAULT</t>
  </si>
  <si>
    <t>EMISSION_FIRST_FACTOR_METHANE_MANURE_MANAGEMENT</t>
  </si>
  <si>
    <t xml:space="preserve">MANURE_MANAGEMENT_EMISSIONS </t>
  </si>
  <si>
    <t>SHARE_REST_CH4_ENTERIC_FERMENTATION_EMISSIONS</t>
  </si>
  <si>
    <t xml:space="preserve">REST_ENTERIC_FERMENTATION_EMISSIONS </t>
  </si>
  <si>
    <t>EMISSION_FACTOR_ENTERIC_FERMENTATION</t>
  </si>
  <si>
    <t>REGIONS_I|ANIMALS_TYPE_I|number_animals</t>
  </si>
  <si>
    <t>NUMBER OF ANIMALS</t>
  </si>
  <si>
    <t>[Animal]</t>
  </si>
  <si>
    <t>MEAT_PRODUCTS_I</t>
  </si>
  <si>
    <t>HISTORICAL_MEAT_PRODUCTION</t>
  </si>
  <si>
    <t>LIVESTOCK</t>
  </si>
  <si>
    <t>SHARE_UPLAND_RICE_BY_REGION</t>
  </si>
  <si>
    <t>Dnml</t>
  </si>
  <si>
    <t>SCALING_FACTOR_ORGANIC_AMENDMENT</t>
  </si>
  <si>
    <t>SCALING_FACTOR_WATER_REGIME_PRESEASON</t>
  </si>
  <si>
    <t>SCALING_FACTOR_WATER_REGIME_RICE_IRRIGATED</t>
  </si>
  <si>
    <t>SCALING_FACTOR_WATER_REGIME_RICE_RAINFED</t>
  </si>
  <si>
    <t>days/Year</t>
  </si>
  <si>
    <t>CULTIVATION_PERIOD_RICE</t>
  </si>
  <si>
    <t>[kgCH4/(ha*day)]</t>
  </si>
  <si>
    <t>FACTOR_EMISSIONS_BASELINE_RICE</t>
  </si>
  <si>
    <t>_UNIT</t>
  </si>
  <si>
    <t>PARAMETERS_I</t>
  </si>
  <si>
    <t>RICE CULTIVATION</t>
  </si>
  <si>
    <t>[kg_N2ON/kg NH3–N + NOX–N volatilised]</t>
  </si>
  <si>
    <t>INDIRECT EMISSION FACTOR</t>
  </si>
  <si>
    <t>[(kg NH3–N + NOx–N) (kg N applied) ]</t>
  </si>
  <si>
    <t>FRACTION THAT VOLATILISES</t>
  </si>
  <si>
    <t>INDIRECT EMISSION FACTORS</t>
  </si>
  <si>
    <t>DIRECT EMISSION FACTORS</t>
  </si>
  <si>
    <t>[kgN2O-N/kgN]</t>
  </si>
  <si>
    <t>SYNTHETIC FERTILIZERS</t>
  </si>
  <si>
    <t xml:space="preserve">FACTOR_ANNUAL_CROPS </t>
  </si>
  <si>
    <t>[MgC/tDM]</t>
  </si>
  <si>
    <t xml:space="preserve">CARBON_CONTENT_CROPS </t>
  </si>
  <si>
    <t>PARAMETERS FOR CROPLANDS (LAND PRODUCTS)</t>
  </si>
  <si>
    <t>DELAY_TIME_LANDUSE_TO_LANDUSE2_SOIL</t>
  </si>
  <si>
    <t>DELAY_TIME_SOIL_EMISSIONS_MANAGEMENT</t>
  </si>
  <si>
    <t>Time to reach equilibrium (time dependence of stock change factors)</t>
  </si>
  <si>
    <t>MANAGEMENT_STOCK_CHANGE_FACTOR_DEFAULT_GRASSLAND</t>
  </si>
  <si>
    <t>FACTOR_MANAGEMENT_IMPROVED_HIGH_GRASSLAND</t>
  </si>
  <si>
    <t>FACTOR_MANAGEMENT_MODERATELY_DEGRADED_GRASSLAND</t>
  </si>
  <si>
    <t>FACTOR_MANAGEMENT_NOMINALLY_MANAGED_GRASSLAND</t>
  </si>
  <si>
    <t>FACTOR_MANAGEMENT_IMPROVED_MEDIUM_GRASSLAND</t>
  </si>
  <si>
    <t>FACTOR_MANAGEMENT_SEVERELY_DEGRADED_GRASSLAND</t>
  </si>
  <si>
    <t>DEFAULT MANAGEMENT STOCK FACTOR</t>
  </si>
  <si>
    <t xml:space="preserve">Set asside </t>
  </si>
  <si>
    <t xml:space="preserve">Land use </t>
  </si>
  <si>
    <t>Long-term cultivated</t>
  </si>
  <si>
    <t xml:space="preserve">Paddy rice </t>
  </si>
  <si>
    <t>Perennial/tree crop</t>
  </si>
  <si>
    <t>Native forest/grassland</t>
  </si>
  <si>
    <t>High with manure</t>
  </si>
  <si>
    <t>Input</t>
  </si>
  <si>
    <t>High with-out manure</t>
  </si>
  <si>
    <t>Low</t>
  </si>
  <si>
    <t>Medium</t>
  </si>
  <si>
    <t>No-till</t>
  </si>
  <si>
    <t>Management</t>
  </si>
  <si>
    <t>Reduced tillage</t>
  </si>
  <si>
    <t>Full tillage</t>
  </si>
  <si>
    <t>LEVEL_I</t>
  </si>
  <si>
    <t>FACTORS_I</t>
  </si>
  <si>
    <t>Management activities on cropland-Relative Stock change factors</t>
  </si>
  <si>
    <t>Veg</t>
  </si>
  <si>
    <t>Soil</t>
  </si>
  <si>
    <t>REGIONS_I|LANDS_I|[tC/ha]</t>
  </si>
  <si>
    <t>Carbon stock density by default MATRIX</t>
  </si>
  <si>
    <t>LAND USE AND LAND USE CHANGES</t>
  </si>
  <si>
    <t>operational</t>
  </si>
  <si>
    <t>=1 The limits to expansion drive by the land type that gives the land
=0 limites give by the land use that receives</t>
  </si>
  <si>
    <t>SWITH_LAW_LIMITS_LAND_BY_SOURCE</t>
  </si>
  <si>
    <t>=0: demand exogenous
=1: demand endogenous</t>
  </si>
  <si>
    <t>SWITCH_LAW_EXOGENOUS_LAND_USE_DEMANDS</t>
  </si>
  <si>
    <t>EXOGENOUS_LAND_USE_DEMANDS</t>
  </si>
  <si>
    <t>Mdollars_2015/Year</t>
  </si>
  <si>
    <t>output real 9R[MANUFACTURE WOOD+CONSTRUCTION]</t>
  </si>
  <si>
    <t>output real 9R[CONSTRUCTION]</t>
  </si>
  <si>
    <t>output real 9R[MANUFACTURE WOOD]</t>
  </si>
  <si>
    <t>output real 9R[FORESTRY]</t>
  </si>
  <si>
    <t>FOODS_I|GDPpc</t>
  </si>
  <si>
    <t>GDPpc_HIGH</t>
  </si>
  <si>
    <t>GDPpc_ZERO</t>
  </si>
  <si>
    <t xml:space="preserve">DIET PATTERNS HISTORICAL DATA </t>
  </si>
  <si>
    <t>[Mdollars_2015/Year]</t>
  </si>
  <si>
    <t>OUTPUT_REAL_FOR_FORESTRY</t>
  </si>
  <si>
    <t>REGIONS_I│Mdollars_2015/(Year*person)</t>
  </si>
  <si>
    <t>GDPpc 9R</t>
  </si>
  <si>
    <t>population 35 regions</t>
  </si>
  <si>
    <t>REGIONS_I│people</t>
  </si>
  <si>
    <t>POPULATION_35R_EXOGENOUS</t>
  </si>
  <si>
    <t>POPULATION</t>
  </si>
  <si>
    <t>REGIONS_I |[people/Year]</t>
  </si>
  <si>
    <t>VARIATION OF POPULATION</t>
  </si>
  <si>
    <t>NEW INSTALLED CAPACITY_SP</t>
  </si>
  <si>
    <t>INITIAL VALUE</t>
  </si>
  <si>
    <t>INITIAL YEAR</t>
  </si>
  <si>
    <t>END YEAR</t>
  </si>
  <si>
    <t>TARGET VALUE</t>
  </si>
  <si>
    <t>Δ TARGET VALUE</t>
  </si>
  <si>
    <t>HIGH</t>
  </si>
  <si>
    <t>MW</t>
  </si>
  <si>
    <t>-</t>
  </si>
  <si>
    <t>MEDIUM</t>
  </si>
  <si>
    <t>LOW</t>
  </si>
  <si>
    <t>SCENARIO FE INTENSITIES - Constant 2021  [J/2015 cte $]</t>
  </si>
  <si>
    <t>Time (Year)</t>
  </si>
  <si>
    <t>MAX WATER DEMAND</t>
  </si>
  <si>
    <t>MIN WATER DEMAND</t>
  </si>
  <si>
    <t>Food_Endog_P00</t>
  </si>
  <si>
    <t>Food_Endog_P01</t>
  </si>
  <si>
    <t>Food_Endog_P10</t>
  </si>
  <si>
    <t>Food_Endog_P11</t>
  </si>
  <si>
    <t>Food_SSP3_P00</t>
  </si>
  <si>
    <t>Food_SSP3_P01</t>
  </si>
  <si>
    <t>Food_SSP3_P10</t>
  </si>
  <si>
    <t>Food_SSP3_P11</t>
  </si>
  <si>
    <t>Food_SSP2_P00</t>
  </si>
  <si>
    <t>Food_SSP2_P01</t>
  </si>
  <si>
    <t>Food_SSP2_P10</t>
  </si>
  <si>
    <t>Food_SSP2_P11</t>
  </si>
  <si>
    <t>Food_SSP1_P00</t>
  </si>
  <si>
    <t>Food_SSP1_P01</t>
  </si>
  <si>
    <t>Food_SSP1_P10</t>
  </si>
  <si>
    <t>Food_SSP1_P11</t>
  </si>
  <si>
    <t>GDPpc_SSP1</t>
  </si>
  <si>
    <t>GDPpc_SSP2</t>
  </si>
  <si>
    <t>GDPpc_SSP3</t>
  </si>
  <si>
    <t>CURRENT_TRENDS_ELECTRICITY_DISTRIBUTION_AND_TRASMSSION_LOSSES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</si>
</sst>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000"/>
    <numFmt numFmtId="166" formatCode="0.000"/>
    <numFmt numFmtId="167" formatCode="_-* #,##0.00\ _X_D_R_-;\-* #,##0.00\ _X_D_R_-;_-* &quot;-&quot;??\ _X_D_R_-;_-@_-"/>
    <numFmt numFmtId="168" formatCode="0.000000"/>
    <numFmt numFmtId="169" formatCode="0.E+00"/>
    <numFmt numFmtId="170" formatCode="#,##0.0000"/>
    <numFmt numFmtId="171" formatCode="0.0000000"/>
    <numFmt numFmtId="172" formatCode="#,##0.00\ _€"/>
    <numFmt numFmtId="173" formatCode="0.0"/>
    <numFmt numFmtId="174" formatCode="0.000000000"/>
    <numFmt numFmtId="175" formatCode="#,##0.00;\-#,##0.00;\-"/>
    <numFmt numFmtId="176" formatCode="#,##0.000000000000"/>
    <numFmt numFmtId="177" formatCode="#,##0.0"/>
    <numFmt numFmtId="178" formatCode="0.0%"/>
  </numFmts>
  <fonts count="53"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26"/>
      <color theme="9" tint="-0.249977111117893"/>
      <name val="Calibri"/>
      <family val="2"/>
      <scheme val="minor"/>
    </font>
    <font>
      <b/>
      <u/>
      <sz val="26"/>
      <color rgb="FF0070C0"/>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i/>
      <sz val="11"/>
      <color theme="1"/>
      <name val="Calibri"/>
      <family val="2"/>
      <scheme val="minor"/>
    </font>
    <font>
      <b/>
      <sz val="18"/>
      <color theme="4"/>
      <name val="Calibri"/>
      <family val="2"/>
      <scheme val="minor"/>
    </font>
    <font>
      <i/>
      <sz val="9"/>
      <color theme="1"/>
      <name val="Calibri"/>
      <family val="2"/>
      <scheme val="minor"/>
    </font>
    <font>
      <b/>
      <u/>
      <sz val="18"/>
      <color theme="1"/>
      <name val="Calibri"/>
      <family val="2"/>
      <scheme val="minor"/>
    </font>
    <font>
      <b/>
      <sz val="11"/>
      <name val="Calibri"/>
      <family val="2"/>
      <scheme val="minor"/>
    </font>
    <font>
      <b/>
      <sz val="11"/>
      <color theme="9" tint="-0.499984740745262"/>
      <name val="Calibri"/>
      <family val="2"/>
      <scheme val="minor"/>
    </font>
    <font>
      <sz val="11"/>
      <name val="Calibri"/>
      <family val="2"/>
    </font>
    <font>
      <sz val="11"/>
      <color theme="0"/>
      <name val="Calibri"/>
      <family val="2"/>
      <scheme val="minor"/>
    </font>
    <font>
      <sz val="11"/>
      <color rgb="FF000000"/>
      <name val="Calibri"/>
      <family val="2"/>
      <charset val="1"/>
    </font>
    <font>
      <sz val="11"/>
      <color rgb="FF000000"/>
      <name val="Calibri"/>
      <family val="2"/>
      <scheme val="minor"/>
    </font>
    <font>
      <b/>
      <sz val="9"/>
      <color theme="1"/>
      <name val="Arial"/>
      <family val="2"/>
    </font>
    <font>
      <sz val="9"/>
      <color theme="1"/>
      <name val="Arial"/>
      <family val="2"/>
    </font>
    <font>
      <sz val="10"/>
      <name val="Calibri"/>
      <family val="2"/>
    </font>
    <font>
      <b/>
      <sz val="9"/>
      <color indexed="81"/>
      <name val="Tahoma"/>
      <family val="2"/>
    </font>
    <font>
      <sz val="9"/>
      <color indexed="81"/>
      <name val="Tahoma"/>
      <family val="2"/>
    </font>
    <font>
      <sz val="12"/>
      <color indexed="81"/>
      <name val="Tahoma"/>
      <family val="2"/>
    </font>
    <font>
      <sz val="11"/>
      <color theme="1"/>
      <name val="Calibri"/>
      <family val="2"/>
      <scheme val="minor"/>
    </font>
    <font>
      <sz val="10"/>
      <name val="Arial"/>
      <family val="2"/>
    </font>
    <font>
      <b/>
      <vertAlign val="superscript"/>
      <sz val="11"/>
      <name val="Calibri"/>
      <family val="2"/>
      <scheme val="minor"/>
    </font>
    <font>
      <i/>
      <vertAlign val="superscript"/>
      <sz val="11"/>
      <color theme="1"/>
      <name val="Calibri"/>
      <family val="2"/>
      <scheme val="minor"/>
    </font>
    <font>
      <sz val="24"/>
      <color theme="1"/>
      <name val="Calibri"/>
      <family val="2"/>
      <scheme val="minor"/>
    </font>
    <font>
      <b/>
      <sz val="11"/>
      <color rgb="FFFF0000"/>
      <name val="Calibri"/>
      <family val="2"/>
      <scheme val="minor"/>
    </font>
    <font>
      <sz val="11"/>
      <color theme="1"/>
      <name val="Calibri"/>
      <family val="2"/>
      <scheme val="minor"/>
    </font>
    <font>
      <sz val="9"/>
      <color theme="1"/>
      <name val="Calibri"/>
      <family val="2"/>
      <scheme val="minor"/>
    </font>
    <font>
      <sz val="9"/>
      <color theme="1"/>
      <name val="Calibri"/>
      <family val="2"/>
      <scheme val="minor"/>
    </font>
    <font>
      <sz val="11"/>
      <color rgb="FF3F3F76"/>
      <name val="Calibri"/>
      <family val="2"/>
      <scheme val="minor"/>
    </font>
    <font>
      <sz val="11"/>
      <color theme="1"/>
      <name val="Calibri"/>
      <family val="2"/>
    </font>
    <font>
      <sz val="10"/>
      <color theme="1"/>
      <name val="Calibri"/>
      <family val="2"/>
      <scheme val="minor"/>
    </font>
    <font>
      <b/>
      <sz val="10"/>
      <color theme="0"/>
      <name val="Calibri"/>
      <family val="2"/>
      <scheme val="minor"/>
    </font>
    <font>
      <b/>
      <sz val="11"/>
      <color theme="1"/>
      <name val="Calibri"/>
      <family val="2"/>
      <charset val="161"/>
      <scheme val="minor"/>
    </font>
    <font>
      <sz val="11"/>
      <color theme="4"/>
      <name val="Calibri"/>
      <family val="2"/>
      <scheme val="minor"/>
    </font>
    <font>
      <b/>
      <sz val="12"/>
      <color theme="1"/>
      <name val="Calibri"/>
      <family val="2"/>
      <scheme val="minor"/>
    </font>
    <font>
      <sz val="10"/>
      <color indexed="8"/>
      <name val="Arial"/>
      <family val="2"/>
      <charset val="161"/>
    </font>
    <font>
      <sz val="11"/>
      <color indexed="8"/>
      <name val="Calibri"/>
      <family val="2"/>
      <charset val="161"/>
    </font>
    <font>
      <sz val="12"/>
      <color rgb="FFFF0000"/>
      <name val="Calibri"/>
      <family val="2"/>
      <scheme val="minor"/>
    </font>
    <font>
      <b/>
      <sz val="12"/>
      <color rgb="FFFF0000"/>
      <name val="Calibri"/>
      <family val="2"/>
      <scheme val="minor"/>
    </font>
    <font>
      <sz val="11"/>
      <color theme="1"/>
      <name val="Times New Roman"/>
      <family val="1"/>
    </font>
    <font>
      <sz val="11"/>
      <color rgb="FF7030A0"/>
      <name val="Calibri"/>
      <family val="2"/>
      <scheme val="minor"/>
    </font>
    <font>
      <sz val="10"/>
      <color rgb="FFFF0000"/>
      <name val="Calibri"/>
      <family val="2"/>
      <scheme val="minor"/>
    </font>
    <font>
      <b/>
      <i/>
      <sz val="11"/>
      <color theme="1"/>
      <name val="Calibri"/>
      <family val="2"/>
      <scheme val="minor"/>
    </font>
    <font>
      <b/>
      <sz val="12"/>
      <color theme="0"/>
      <name val="Calibri"/>
      <family val="2"/>
      <scheme val="minor"/>
    </font>
    <font>
      <b/>
      <sz val="11"/>
      <color theme="1"/>
      <name val="Aptos narrow"/>
    </font>
    <font>
      <sz val="11"/>
      <color theme="1"/>
      <name val="Aptos narrow"/>
    </font>
    <font>
      <sz val="11"/>
      <name val="Aptos narrow"/>
    </font>
  </fonts>
  <fills count="3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00FF"/>
        <bgColor indexed="64"/>
      </patternFill>
    </fill>
    <fill>
      <patternFill patternType="solid">
        <fgColor theme="9" tint="0.79998168889431442"/>
        <bgColor indexed="64"/>
      </patternFill>
    </fill>
    <fill>
      <patternFill patternType="solid">
        <fgColor rgb="FF00CC99"/>
        <bgColor indexed="64"/>
      </patternFill>
    </fill>
    <fill>
      <patternFill patternType="solid">
        <fgColor rgb="FF0070C0"/>
        <bgColor indexed="64"/>
      </patternFill>
    </fill>
    <fill>
      <patternFill patternType="solid">
        <fgColor rgb="FF66FF33"/>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E699"/>
        <bgColor rgb="FFFFFF99"/>
      </patternFill>
    </fill>
    <fill>
      <patternFill patternType="solid">
        <fgColor indexed="44"/>
        <bgColor indexed="64"/>
      </patternFill>
    </fill>
    <fill>
      <patternFill patternType="solid">
        <fgColor rgb="FFFFE699"/>
        <bgColor indexed="64"/>
      </patternFill>
    </fill>
    <fill>
      <patternFill patternType="solid">
        <fgColor rgb="FF00B0F0"/>
        <bgColor indexed="64"/>
      </patternFill>
    </fill>
    <fill>
      <patternFill patternType="solid">
        <fgColor rgb="FF99FF9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rgb="FFFFCC99"/>
      </patternFill>
    </fill>
    <fill>
      <patternFill patternType="solid">
        <fgColor rgb="FFA5A5A5"/>
      </patternFill>
    </fill>
    <fill>
      <patternFill patternType="solid">
        <fgColor theme="4"/>
      </patternFill>
    </fill>
    <fill>
      <patternFill patternType="solid">
        <fgColor theme="7" tint="0.59999389629810485"/>
        <bgColor indexed="64"/>
      </patternFill>
    </fill>
    <fill>
      <patternFill patternType="solid">
        <fgColor rgb="FF00FF00"/>
        <bgColor indexed="64"/>
      </patternFill>
    </fill>
    <fill>
      <patternFill patternType="solid">
        <fgColor theme="1"/>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E699"/>
        <bgColor rgb="FFFFCC99"/>
      </patternFill>
    </fill>
    <fill>
      <patternFill patternType="solid">
        <fgColor theme="7" tint="0.59999389629810485"/>
        <bgColor rgb="FFFFCC99"/>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00DE64"/>
        <bgColor indexed="64"/>
      </patternFill>
    </fill>
    <fill>
      <patternFill patternType="solid">
        <fgColor rgb="FFFFB219"/>
        <bgColor indexed="64"/>
      </patternFill>
    </fill>
    <fill>
      <patternFill patternType="solid">
        <fgColor rgb="FF44B3E1"/>
        <bgColor indexed="64"/>
      </patternFill>
    </fill>
    <fill>
      <patternFill patternType="solid">
        <fgColor rgb="FF90C26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auto="1"/>
      </left>
      <right style="thin">
        <color auto="1"/>
      </right>
      <top/>
      <bottom style="thin">
        <color auto="1"/>
      </bottom>
      <diagonal/>
    </border>
    <border>
      <left style="thin">
        <color indexed="64"/>
      </left>
      <right style="thin">
        <color indexed="64"/>
      </right>
      <top/>
      <bottom/>
      <diagonal/>
    </border>
    <border>
      <left style="hair">
        <color auto="1"/>
      </left>
      <right style="hair">
        <color auto="1"/>
      </right>
      <top style="hair">
        <color auto="1"/>
      </top>
      <bottom style="hair">
        <color auto="1"/>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double">
        <color rgb="FF3F3F3F"/>
      </top>
      <bottom/>
      <diagonal/>
    </border>
    <border>
      <left/>
      <right/>
      <top style="double">
        <color rgb="FF3F3F3F"/>
      </top>
      <bottom/>
      <diagonal/>
    </border>
    <border>
      <left style="thin">
        <color indexed="64"/>
      </left>
      <right/>
      <top style="double">
        <color rgb="FF3F3F3F"/>
      </top>
      <bottom/>
      <diagonal/>
    </border>
    <border>
      <left/>
      <right/>
      <top style="thin">
        <color indexed="64"/>
      </top>
      <bottom style="thin">
        <color indexed="64"/>
      </bottom>
      <diagonal/>
    </border>
    <border>
      <left/>
      <right style="thin">
        <color indexed="64"/>
      </right>
      <top/>
      <bottom style="medium">
        <color indexed="64"/>
      </bottom>
      <diagonal/>
    </border>
  </borders>
  <cellStyleXfs count="13">
    <xf numFmtId="0" fontId="0" fillId="0" borderId="0"/>
    <xf numFmtId="0" fontId="6" fillId="0" borderId="0" applyNumberFormat="0" applyBorder="0" applyAlignment="0"/>
    <xf numFmtId="0" fontId="8" fillId="0" borderId="0" applyNumberFormat="0" applyFill="0" applyBorder="0" applyAlignment="0" applyProtection="0"/>
    <xf numFmtId="0" fontId="26" fillId="0" borderId="0"/>
    <xf numFmtId="167" fontId="25" fillId="0" borderId="0" applyFont="0" applyFill="0" applyBorder="0" applyAlignment="0" applyProtection="0"/>
    <xf numFmtId="9" fontId="25" fillId="0" borderId="0" applyFont="0" applyFill="0" applyBorder="0" applyAlignment="0" applyProtection="0"/>
    <xf numFmtId="0" fontId="34" fillId="19" borderId="25" applyNumberFormat="0" applyAlignment="0" applyProtection="0"/>
    <xf numFmtId="0" fontId="2" fillId="20" borderId="26" applyNumberFormat="0" applyAlignment="0" applyProtection="0"/>
    <xf numFmtId="0" fontId="16" fillId="21" borderId="0" applyNumberFormat="0" applyBorder="0" applyAlignment="0" applyProtection="0"/>
    <xf numFmtId="0" fontId="37" fillId="24" borderId="1" applyNumberFormat="0">
      <alignment horizontal="center" vertical="center"/>
    </xf>
    <xf numFmtId="0" fontId="25" fillId="0" borderId="0"/>
    <xf numFmtId="0" fontId="41" fillId="0" borderId="0"/>
    <xf numFmtId="167" fontId="25" fillId="0" borderId="0" applyFont="0" applyFill="0" applyBorder="0" applyAlignment="0" applyProtection="0"/>
  </cellStyleXfs>
  <cellXfs count="515">
    <xf numFmtId="0" fontId="0" fillId="0" borderId="0" xfId="0"/>
    <xf numFmtId="0" fontId="0" fillId="2" borderId="0" xfId="0" applyFill="1"/>
    <xf numFmtId="0" fontId="0" fillId="3" borderId="0" xfId="0" applyFill="1"/>
    <xf numFmtId="0" fontId="0" fillId="2" borderId="1" xfId="0" applyFill="1" applyBorder="1" applyAlignment="1">
      <alignment horizontal="center"/>
    </xf>
    <xf numFmtId="0" fontId="0" fillId="4" borderId="0" xfId="0" applyFill="1"/>
    <xf numFmtId="0" fontId="2" fillId="4" borderId="0" xfId="0" applyFont="1" applyFill="1"/>
    <xf numFmtId="0" fontId="0" fillId="0" borderId="1" xfId="0" applyBorder="1" applyAlignment="1">
      <alignment horizontal="center"/>
    </xf>
    <xf numFmtId="0" fontId="3" fillId="0" borderId="1" xfId="0" applyFont="1" applyBorder="1" applyAlignment="1">
      <alignment horizontal="center"/>
    </xf>
    <xf numFmtId="0" fontId="0" fillId="2" borderId="0" xfId="0" applyFill="1" applyAlignment="1">
      <alignment horizontal="center"/>
    </xf>
    <xf numFmtId="0" fontId="1" fillId="5" borderId="0" xfId="0" applyFont="1" applyFill="1" applyAlignment="1">
      <alignment horizontal="left"/>
    </xf>
    <xf numFmtId="0" fontId="1" fillId="5" borderId="0" xfId="0" applyFont="1" applyFill="1" applyAlignment="1">
      <alignment horizontal="center"/>
    </xf>
    <xf numFmtId="0" fontId="1" fillId="5" borderId="0" xfId="0" applyFont="1" applyFill="1"/>
    <xf numFmtId="0" fontId="0" fillId="5" borderId="0" xfId="0" applyFill="1"/>
    <xf numFmtId="0" fontId="0" fillId="5" borderId="0" xfId="0" applyFill="1" applyAlignment="1">
      <alignment horizontal="center"/>
    </xf>
    <xf numFmtId="0" fontId="0" fillId="5" borderId="0" xfId="0" applyFill="1" applyAlignment="1">
      <alignment horizontal="left"/>
    </xf>
    <xf numFmtId="0" fontId="2" fillId="3" borderId="0" xfId="0" applyFont="1" applyFill="1"/>
    <xf numFmtId="0" fontId="1" fillId="6" borderId="1" xfId="0" applyFont="1" applyFill="1" applyBorder="1" applyAlignment="1">
      <alignment horizontal="center"/>
    </xf>
    <xf numFmtId="0" fontId="2" fillId="7" borderId="0" xfId="0" applyFont="1" applyFill="1" applyAlignment="1">
      <alignment horizontal="left"/>
    </xf>
    <xf numFmtId="0" fontId="0" fillId="7" borderId="0" xfId="0" applyFill="1" applyAlignment="1">
      <alignment horizontal="center"/>
    </xf>
    <xf numFmtId="0" fontId="0" fillId="7" borderId="0" xfId="0" applyFill="1"/>
    <xf numFmtId="0" fontId="1" fillId="6" borderId="1" xfId="0" applyFont="1" applyFill="1" applyBorder="1"/>
    <xf numFmtId="0" fontId="1" fillId="6" borderId="1" xfId="0" applyFont="1" applyFill="1" applyBorder="1" applyAlignment="1">
      <alignment horizontal="center" wrapText="1"/>
    </xf>
    <xf numFmtId="0" fontId="0" fillId="6" borderId="3" xfId="0" applyFill="1" applyBorder="1"/>
    <xf numFmtId="0" fontId="1" fillId="6" borderId="1" xfId="0" applyFont="1" applyFill="1" applyBorder="1" applyAlignment="1">
      <alignment horizontal="left"/>
    </xf>
    <xf numFmtId="0" fontId="1" fillId="6" borderId="6" xfId="0" applyFont="1" applyFill="1" applyBorder="1" applyAlignment="1">
      <alignment horizontal="center"/>
    </xf>
    <xf numFmtId="0" fontId="1" fillId="2" borderId="0" xfId="0" applyFont="1" applyFill="1" applyAlignment="1">
      <alignment horizontal="center"/>
    </xf>
    <xf numFmtId="0" fontId="1" fillId="6" borderId="7" xfId="0" applyFont="1" applyFill="1" applyBorder="1" applyAlignment="1">
      <alignment horizontal="center"/>
    </xf>
    <xf numFmtId="0" fontId="2" fillId="2" borderId="0" xfId="0" applyFont="1" applyFill="1"/>
    <xf numFmtId="0" fontId="1" fillId="8" borderId="0" xfId="0" applyFont="1" applyFill="1" applyAlignment="1">
      <alignment horizontal="left"/>
    </xf>
    <xf numFmtId="0" fontId="0" fillId="8" borderId="0" xfId="0" applyFill="1" applyAlignment="1">
      <alignment horizontal="center"/>
    </xf>
    <xf numFmtId="0" fontId="0" fillId="8" borderId="0" xfId="0" applyFill="1"/>
    <xf numFmtId="0" fontId="0" fillId="0" borderId="0" xfId="0" applyAlignment="1">
      <alignment horizontal="left"/>
    </xf>
    <xf numFmtId="0" fontId="8" fillId="2" borderId="0" xfId="2" applyFill="1"/>
    <xf numFmtId="0" fontId="8" fillId="0" borderId="0" xfId="2"/>
    <xf numFmtId="0" fontId="1" fillId="2" borderId="0" xfId="0" applyFont="1" applyFill="1" applyAlignment="1">
      <alignment horizontal="left" vertical="center" indent="1"/>
    </xf>
    <xf numFmtId="0" fontId="7" fillId="2" borderId="0" xfId="0" applyFont="1" applyFill="1"/>
    <xf numFmtId="0" fontId="10" fillId="2" borderId="0" xfId="0" applyFont="1" applyFill="1" applyAlignment="1">
      <alignment vertical="center"/>
    </xf>
    <xf numFmtId="0" fontId="12" fillId="2" borderId="0" xfId="0" applyFont="1" applyFill="1" applyAlignment="1">
      <alignment vertical="center"/>
    </xf>
    <xf numFmtId="3" fontId="0" fillId="2" borderId="0" xfId="0" applyNumberFormat="1" applyFill="1"/>
    <xf numFmtId="0" fontId="3" fillId="0" borderId="0" xfId="0" applyFont="1" applyAlignment="1">
      <alignment horizontal="left"/>
    </xf>
    <xf numFmtId="0" fontId="15" fillId="0" borderId="0" xfId="1" applyFont="1" applyAlignment="1">
      <alignment horizontal="left"/>
    </xf>
    <xf numFmtId="11" fontId="3" fillId="0" borderId="0" xfId="0" applyNumberFormat="1" applyFont="1" applyAlignment="1">
      <alignment horizontal="left"/>
    </xf>
    <xf numFmtId="0" fontId="13" fillId="0" borderId="1" xfId="0" applyFont="1" applyBorder="1" applyAlignment="1">
      <alignment horizontal="center"/>
    </xf>
    <xf numFmtId="0" fontId="1" fillId="4" borderId="0" xfId="0" applyFont="1" applyFill="1"/>
    <xf numFmtId="0" fontId="1" fillId="4" borderId="0" xfId="0" applyFont="1" applyFill="1" applyAlignment="1">
      <alignment horizontal="center"/>
    </xf>
    <xf numFmtId="1" fontId="3" fillId="0" borderId="0" xfId="0" applyNumberFormat="1" applyFont="1" applyAlignment="1">
      <alignment horizontal="left"/>
    </xf>
    <xf numFmtId="0" fontId="3" fillId="9" borderId="0" xfId="0" applyFont="1" applyFill="1" applyAlignment="1">
      <alignment horizontal="left"/>
    </xf>
    <xf numFmtId="1" fontId="6" fillId="0" borderId="0" xfId="1" applyNumberFormat="1" applyAlignment="1">
      <alignment horizontal="left"/>
    </xf>
    <xf numFmtId="0" fontId="14" fillId="2" borderId="0" xfId="0" applyFont="1" applyFill="1"/>
    <xf numFmtId="0" fontId="3" fillId="2" borderId="1" xfId="0" applyFont="1" applyFill="1" applyBorder="1" applyAlignment="1">
      <alignment horizontal="center"/>
    </xf>
    <xf numFmtId="0" fontId="16" fillId="4" borderId="0" xfId="0" applyFont="1" applyFill="1" applyAlignment="1">
      <alignment horizontal="left"/>
    </xf>
    <xf numFmtId="0" fontId="0" fillId="9" borderId="1" xfId="0" applyFill="1" applyBorder="1" applyAlignment="1">
      <alignment horizontal="center"/>
    </xf>
    <xf numFmtId="0" fontId="0" fillId="2" borderId="0" xfId="0" applyFill="1" applyAlignment="1">
      <alignment vertical="center" wrapText="1"/>
    </xf>
    <xf numFmtId="0" fontId="0" fillId="2" borderId="1" xfId="0" applyFill="1" applyBorder="1" applyAlignment="1">
      <alignment horizontal="center" vertical="center"/>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1"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0"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1" fillId="0" borderId="1" xfId="0" applyFont="1" applyBorder="1"/>
    <xf numFmtId="0" fontId="1" fillId="0" borderId="0" xfId="0" applyFont="1"/>
    <xf numFmtId="0" fontId="0" fillId="2" borderId="0" xfId="0" applyFill="1" applyAlignment="1">
      <alignment horizontal="center" vertical="center"/>
    </xf>
    <xf numFmtId="0" fontId="1" fillId="2" borderId="0" xfId="0" applyFont="1" applyFill="1" applyAlignment="1">
      <alignment vertical="center"/>
    </xf>
    <xf numFmtId="0" fontId="1" fillId="2" borderId="0" xfId="0" applyFont="1" applyFill="1"/>
    <xf numFmtId="0" fontId="0" fillId="2" borderId="11" xfId="0" applyFill="1" applyBorder="1" applyAlignment="1">
      <alignment horizontal="center" vertical="center"/>
    </xf>
    <xf numFmtId="0" fontId="1" fillId="2" borderId="11" xfId="0" applyFont="1" applyFill="1" applyBorder="1" applyAlignment="1">
      <alignment vertical="center" wrapText="1"/>
    </xf>
    <xf numFmtId="0" fontId="1" fillId="2" borderId="11" xfId="0" applyFont="1" applyFill="1" applyBorder="1" applyAlignment="1">
      <alignment vertical="center"/>
    </xf>
    <xf numFmtId="0" fontId="0" fillId="2" borderId="4" xfId="0" applyFill="1" applyBorder="1"/>
    <xf numFmtId="0" fontId="0" fillId="0" borderId="4" xfId="0" applyBorder="1"/>
    <xf numFmtId="4" fontId="0" fillId="0" borderId="0" xfId="0" applyNumberFormat="1"/>
    <xf numFmtId="0" fontId="0" fillId="2" borderId="1" xfId="0" applyFill="1" applyBorder="1" applyAlignment="1">
      <alignment horizontal="center" vertical="center" wrapText="1"/>
    </xf>
    <xf numFmtId="0" fontId="0" fillId="0" borderId="0" xfId="0" applyAlignment="1">
      <alignment wrapText="1"/>
    </xf>
    <xf numFmtId="0" fontId="0" fillId="0" borderId="13" xfId="0" applyBorder="1" applyAlignment="1">
      <alignment horizontal="center"/>
    </xf>
    <xf numFmtId="0" fontId="17" fillId="11" borderId="13" xfId="0" applyFont="1" applyFill="1" applyBorder="1" applyAlignment="1">
      <alignment horizontal="center"/>
    </xf>
    <xf numFmtId="166" fontId="0" fillId="0" borderId="0" xfId="0" applyNumberFormat="1"/>
    <xf numFmtId="0" fontId="18" fillId="0" borderId="1" xfId="0" applyFont="1" applyBorder="1" applyAlignment="1">
      <alignment horizontal="center" wrapText="1"/>
    </xf>
    <xf numFmtId="0" fontId="0" fillId="0" borderId="1" xfId="0" applyBorder="1" applyAlignment="1">
      <alignment horizontal="center" vertical="center"/>
    </xf>
    <xf numFmtId="0" fontId="19" fillId="12" borderId="1" xfId="0" applyFont="1" applyFill="1" applyBorder="1" applyAlignment="1">
      <alignment horizontal="center" vertical="center" wrapText="1"/>
    </xf>
    <xf numFmtId="0" fontId="0" fillId="0" borderId="1" xfId="0" applyBorder="1"/>
    <xf numFmtId="0" fontId="18" fillId="13" borderId="7" xfId="0" applyFont="1" applyFill="1" applyBorder="1" applyAlignment="1">
      <alignment horizontal="center" wrapText="1"/>
    </xf>
    <xf numFmtId="0" fontId="17" fillId="11" borderId="7" xfId="0" applyFont="1" applyFill="1" applyBorder="1" applyAlignment="1">
      <alignment horizontal="center"/>
    </xf>
    <xf numFmtId="0" fontId="17" fillId="0" borderId="4" xfId="0" applyFont="1" applyBorder="1" applyAlignment="1">
      <alignment horizontal="center" vertical="center"/>
    </xf>
    <xf numFmtId="0" fontId="17" fillId="11" borderId="6" xfId="0" applyFont="1" applyFill="1" applyBorder="1" applyAlignment="1">
      <alignment horizontal="center"/>
    </xf>
    <xf numFmtId="0" fontId="17" fillId="11" borderId="1" xfId="0" applyFont="1" applyFill="1" applyBorder="1" applyAlignment="1">
      <alignment horizontal="center"/>
    </xf>
    <xf numFmtId="0" fontId="20"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0" fontId="3" fillId="0" borderId="1" xfId="0" applyFont="1" applyBorder="1"/>
    <xf numFmtId="0" fontId="3" fillId="0" borderId="1" xfId="0" applyFont="1" applyBorder="1" applyAlignment="1">
      <alignment horizontal="left"/>
    </xf>
    <xf numFmtId="0" fontId="1" fillId="14" borderId="0" xfId="0" applyFont="1" applyFill="1"/>
    <xf numFmtId="0" fontId="26" fillId="10" borderId="1" xfId="3" applyFill="1" applyBorder="1" applyAlignment="1">
      <alignment horizontal="left"/>
    </xf>
    <xf numFmtId="11" fontId="3" fillId="0" borderId="1" xfId="0" applyNumberFormat="1" applyFont="1" applyBorder="1" applyAlignment="1">
      <alignment horizontal="center"/>
    </xf>
    <xf numFmtId="0" fontId="3" fillId="0" borderId="15" xfId="0" applyFont="1" applyBorder="1" applyAlignment="1">
      <alignment horizontal="left"/>
    </xf>
    <xf numFmtId="0" fontId="3" fillId="0" borderId="0" xfId="0" applyFont="1"/>
    <xf numFmtId="0" fontId="7" fillId="0" borderId="0" xfId="0" applyFont="1"/>
    <xf numFmtId="168" fontId="3" fillId="0" borderId="1" xfId="0" applyNumberFormat="1" applyFont="1" applyBorder="1" applyAlignment="1">
      <alignment horizontal="center"/>
    </xf>
    <xf numFmtId="0" fontId="3" fillId="0" borderId="0" xfId="0" applyFont="1" applyAlignment="1">
      <alignment horizontal="center"/>
    </xf>
    <xf numFmtId="2" fontId="0" fillId="0" borderId="1" xfId="0" applyNumberFormat="1" applyBorder="1"/>
    <xf numFmtId="0" fontId="3" fillId="0" borderId="16" xfId="0" applyFont="1" applyBorder="1"/>
    <xf numFmtId="0" fontId="0" fillId="0" borderId="16" xfId="0" applyBorder="1"/>
    <xf numFmtId="1" fontId="3" fillId="0" borderId="1" xfId="0" applyNumberFormat="1" applyFont="1" applyBorder="1" applyAlignment="1">
      <alignment horizontal="right"/>
    </xf>
    <xf numFmtId="0" fontId="0" fillId="0" borderId="17" xfId="0" applyBorder="1"/>
    <xf numFmtId="0" fontId="0" fillId="0" borderId="18" xfId="0" applyBorder="1"/>
    <xf numFmtId="0" fontId="0" fillId="0" borderId="19" xfId="0" applyBorder="1"/>
    <xf numFmtId="0" fontId="3" fillId="0" borderId="20" xfId="0" applyFont="1" applyBorder="1" applyAlignment="1">
      <alignment horizontal="left"/>
    </xf>
    <xf numFmtId="0" fontId="3" fillId="0" borderId="21" xfId="0" applyFont="1" applyBorder="1" applyAlignment="1">
      <alignment horizontal="center"/>
    </xf>
    <xf numFmtId="0" fontId="0" fillId="0" borderId="21" xfId="0" applyBorder="1"/>
    <xf numFmtId="11" fontId="0" fillId="0" borderId="1" xfId="0" applyNumberFormat="1" applyBorder="1"/>
    <xf numFmtId="0" fontId="0" fillId="0" borderId="15" xfId="0" applyBorder="1"/>
    <xf numFmtId="1" fontId="0" fillId="0" borderId="0" xfId="0" applyNumberFormat="1"/>
    <xf numFmtId="0" fontId="0" fillId="0" borderId="22" xfId="0" applyBorder="1"/>
    <xf numFmtId="0" fontId="0" fillId="0" borderId="23" xfId="0" applyBorder="1"/>
    <xf numFmtId="0" fontId="0" fillId="0" borderId="24" xfId="0" applyBorder="1"/>
    <xf numFmtId="0" fontId="13" fillId="14" borderId="0" xfId="0" applyFont="1" applyFill="1"/>
    <xf numFmtId="0" fontId="13" fillId="9" borderId="0" xfId="0" applyFont="1" applyFill="1"/>
    <xf numFmtId="0" fontId="7" fillId="0" borderId="0" xfId="0" quotePrefix="1" applyFont="1"/>
    <xf numFmtId="169" fontId="3" fillId="0" borderId="1" xfId="0" applyNumberFormat="1" applyFont="1" applyBorder="1"/>
    <xf numFmtId="169" fontId="1" fillId="0" borderId="1" xfId="0" applyNumberFormat="1" applyFont="1" applyBorder="1"/>
    <xf numFmtId="0" fontId="13" fillId="0" borderId="6" xfId="0" applyFont="1" applyBorder="1"/>
    <xf numFmtId="0" fontId="13" fillId="0" borderId="1" xfId="0" quotePrefix="1" applyFont="1" applyBorder="1"/>
    <xf numFmtId="168" fontId="0" fillId="0" borderId="0" xfId="0" applyNumberFormat="1" applyAlignment="1">
      <alignment horizontal="center"/>
    </xf>
    <xf numFmtId="0" fontId="0" fillId="0" borderId="0" xfId="0" quotePrefix="1" applyAlignment="1">
      <alignment horizontal="center"/>
    </xf>
    <xf numFmtId="0" fontId="1" fillId="0" borderId="0" xfId="0" applyFont="1" applyAlignment="1">
      <alignment horizontal="center"/>
    </xf>
    <xf numFmtId="168" fontId="1" fillId="0" borderId="0" xfId="0" applyNumberFormat="1" applyFont="1" applyAlignment="1">
      <alignment horizontal="center"/>
    </xf>
    <xf numFmtId="169" fontId="13" fillId="0" borderId="1" xfId="0" applyNumberFormat="1" applyFont="1" applyBorder="1"/>
    <xf numFmtId="0" fontId="13" fillId="0" borderId="6" xfId="0" applyFont="1" applyBorder="1" applyAlignment="1">
      <alignment horizontal="left"/>
    </xf>
    <xf numFmtId="0" fontId="13" fillId="0" borderId="1" xfId="0" applyFont="1" applyBorder="1"/>
    <xf numFmtId="0" fontId="13" fillId="0" borderId="1" xfId="0" quotePrefix="1" applyFont="1" applyBorder="1" applyAlignment="1">
      <alignment horizontal="center"/>
    </xf>
    <xf numFmtId="0" fontId="13" fillId="0" borderId="0" xfId="0" applyFont="1" applyAlignment="1">
      <alignment horizontal="center"/>
    </xf>
    <xf numFmtId="0" fontId="9" fillId="0" borderId="0" xfId="0" applyFont="1"/>
    <xf numFmtId="0" fontId="1" fillId="9" borderId="0" xfId="0" applyFont="1" applyFill="1"/>
    <xf numFmtId="0" fontId="0" fillId="15" borderId="0" xfId="0" applyFill="1"/>
    <xf numFmtId="0" fontId="0" fillId="16" borderId="0" xfId="0" applyFill="1"/>
    <xf numFmtId="0" fontId="29" fillId="16" borderId="0" xfId="0" applyFont="1" applyFill="1"/>
    <xf numFmtId="0" fontId="2" fillId="4" borderId="0" xfId="0" applyFont="1" applyFill="1" applyAlignment="1">
      <alignment horizontal="left"/>
    </xf>
    <xf numFmtId="0" fontId="0" fillId="17" borderId="1" xfId="0" applyFill="1" applyBorder="1" applyAlignment="1">
      <alignment horizontal="center"/>
    </xf>
    <xf numFmtId="0" fontId="3" fillId="17" borderId="1" xfId="0" applyFont="1" applyFill="1" applyBorder="1" applyAlignment="1">
      <alignment horizontal="center"/>
    </xf>
    <xf numFmtId="0" fontId="3" fillId="9" borderId="1" xfId="0" applyFont="1" applyFill="1" applyBorder="1" applyAlignment="1">
      <alignment horizontal="center"/>
    </xf>
    <xf numFmtId="0" fontId="30" fillId="2" borderId="1" xfId="0" applyFont="1" applyFill="1" applyBorder="1" applyAlignment="1">
      <alignment horizontal="center"/>
    </xf>
    <xf numFmtId="0" fontId="13" fillId="18" borderId="1" xfId="0" applyFont="1" applyFill="1" applyBorder="1" applyAlignment="1">
      <alignment horizontal="center"/>
    </xf>
    <xf numFmtId="0" fontId="3" fillId="18" borderId="1" xfId="0" applyFont="1" applyFill="1" applyBorder="1" applyAlignment="1">
      <alignment horizontal="center"/>
    </xf>
    <xf numFmtId="0" fontId="30" fillId="9" borderId="1" xfId="0" applyFont="1" applyFill="1" applyBorder="1" applyAlignment="1">
      <alignment horizontal="center"/>
    </xf>
    <xf numFmtId="164" fontId="0" fillId="5" borderId="1" xfId="0" applyNumberFormat="1" applyFill="1" applyBorder="1"/>
    <xf numFmtId="4" fontId="0" fillId="5" borderId="1" xfId="0" applyNumberFormat="1" applyFill="1" applyBorder="1"/>
    <xf numFmtId="4" fontId="31" fillId="5" borderId="1" xfId="0" applyNumberFormat="1" applyFont="1" applyFill="1" applyBorder="1" applyAlignment="1">
      <alignment horizontal="center" vertical="center"/>
    </xf>
    <xf numFmtId="4" fontId="0" fillId="5" borderId="1" xfId="0" applyNumberFormat="1" applyFill="1" applyBorder="1" applyAlignment="1">
      <alignment horizontal="center" vertical="center"/>
    </xf>
    <xf numFmtId="165" fontId="0" fillId="5" borderId="1" xfId="0" applyNumberFormat="1" applyFill="1" applyBorder="1"/>
    <xf numFmtId="4" fontId="0" fillId="5" borderId="0" xfId="0" applyNumberFormat="1" applyFill="1"/>
    <xf numFmtId="1" fontId="32" fillId="0" borderId="1" xfId="0" applyNumberFormat="1" applyFont="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wrapText="1"/>
    </xf>
    <xf numFmtId="166" fontId="0" fillId="5" borderId="1" xfId="0" applyNumberFormat="1" applyFill="1" applyBorder="1" applyAlignment="1">
      <alignment horizontal="center" vertical="center"/>
    </xf>
    <xf numFmtId="166" fontId="25" fillId="5" borderId="1" xfId="0" applyNumberFormat="1" applyFont="1" applyFill="1" applyBorder="1" applyAlignment="1">
      <alignment horizontal="center" vertical="center"/>
    </xf>
    <xf numFmtId="4" fontId="25" fillId="5" borderId="1" xfId="0" applyNumberFormat="1" applyFont="1" applyFill="1" applyBorder="1" applyAlignment="1">
      <alignment horizontal="center" vertical="center"/>
    </xf>
    <xf numFmtId="4" fontId="33" fillId="0" borderId="1" xfId="0" applyNumberFormat="1" applyFont="1" applyBorder="1" applyAlignment="1">
      <alignment horizontal="center"/>
    </xf>
    <xf numFmtId="2" fontId="33" fillId="0" borderId="1" xfId="0" applyNumberFormat="1" applyFont="1" applyBorder="1" applyAlignment="1">
      <alignment horizontal="center"/>
    </xf>
    <xf numFmtId="170" fontId="33" fillId="0" borderId="1" xfId="0" applyNumberFormat="1" applyFont="1" applyBorder="1" applyAlignment="1">
      <alignment horizontal="center" vertical="center"/>
    </xf>
    <xf numFmtId="1" fontId="33" fillId="0" borderId="1" xfId="0" applyNumberFormat="1" applyFont="1" applyBorder="1" applyAlignment="1">
      <alignment horizontal="center" vertical="center"/>
    </xf>
    <xf numFmtId="0" fontId="3" fillId="0" borderId="0" xfId="0" quotePrefix="1" applyFont="1" applyAlignment="1">
      <alignment horizontal="center" vertical="center" wrapText="1"/>
    </xf>
    <xf numFmtId="0" fontId="7" fillId="0" borderId="0" xfId="0" applyFont="1" applyAlignment="1">
      <alignment horizontal="center" vertical="center"/>
    </xf>
    <xf numFmtId="171" fontId="0" fillId="0" borderId="0" xfId="0" applyNumberFormat="1"/>
    <xf numFmtId="2" fontId="7" fillId="0" borderId="0" xfId="0" applyNumberFormat="1" applyFont="1" applyAlignment="1">
      <alignment horizontal="center" vertical="center"/>
    </xf>
    <xf numFmtId="4" fontId="0" fillId="0" borderId="0" xfId="0" applyNumberFormat="1" applyAlignment="1">
      <alignment horizontal="center" vertical="center"/>
    </xf>
    <xf numFmtId="172" fontId="7" fillId="0" borderId="0" xfId="0" applyNumberFormat="1" applyFont="1" applyAlignment="1">
      <alignment horizontal="center"/>
    </xf>
    <xf numFmtId="4" fontId="7" fillId="0" borderId="0" xfId="0" applyNumberFormat="1" applyFont="1" applyAlignment="1">
      <alignment horizontal="center" vertical="center"/>
    </xf>
    <xf numFmtId="4" fontId="7" fillId="22" borderId="1" xfId="0" applyNumberFormat="1" applyFont="1" applyFill="1" applyBorder="1" applyAlignment="1">
      <alignment horizontal="center" vertical="center"/>
    </xf>
    <xf numFmtId="0" fontId="3" fillId="8" borderId="1" xfId="0" quotePrefix="1" applyFont="1" applyFill="1" applyBorder="1" applyAlignment="1">
      <alignment horizontal="center" vertical="center" wrapText="1"/>
    </xf>
    <xf numFmtId="2" fontId="0" fillId="0" borderId="0" xfId="0" applyNumberFormat="1"/>
    <xf numFmtId="2" fontId="3" fillId="0" borderId="0" xfId="0" quotePrefix="1" applyNumberFormat="1" applyFont="1" applyAlignment="1">
      <alignment horizontal="center" vertical="center" wrapText="1"/>
    </xf>
    <xf numFmtId="0" fontId="3" fillId="8" borderId="7" xfId="0" quotePrefix="1" applyFont="1" applyFill="1" applyBorder="1" applyAlignment="1">
      <alignment horizontal="center" vertical="center" wrapText="1"/>
    </xf>
    <xf numFmtId="4" fontId="0" fillId="22" borderId="1" xfId="0" applyNumberFormat="1" applyFill="1" applyBorder="1" applyAlignment="1">
      <alignment horizontal="center"/>
    </xf>
    <xf numFmtId="2" fontId="0" fillId="0" borderId="0" xfId="0" applyNumberFormat="1" applyAlignment="1">
      <alignment horizontal="center"/>
    </xf>
    <xf numFmtId="2" fontId="0" fillId="0" borderId="0" xfId="0" applyNumberFormat="1" applyAlignment="1">
      <alignment horizontal="center" vertical="center"/>
    </xf>
    <xf numFmtId="2" fontId="7" fillId="0" borderId="0" xfId="0" applyNumberFormat="1" applyFont="1" applyAlignment="1">
      <alignment horizontal="center"/>
    </xf>
    <xf numFmtId="2" fontId="7" fillId="22" borderId="1" xfId="0" applyNumberFormat="1" applyFont="1" applyFill="1" applyBorder="1" applyAlignment="1">
      <alignment horizontal="center"/>
    </xf>
    <xf numFmtId="2" fontId="7" fillId="22" borderId="1" xfId="0" applyNumberFormat="1" applyFont="1" applyFill="1" applyBorder="1" applyAlignment="1">
      <alignment horizontal="center" vertical="center"/>
    </xf>
    <xf numFmtId="0" fontId="3" fillId="8" borderId="1" xfId="0" quotePrefix="1" applyFont="1" applyFill="1" applyBorder="1" applyAlignment="1">
      <alignment horizontal="left" vertical="center" wrapText="1"/>
    </xf>
    <xf numFmtId="0" fontId="0" fillId="0" borderId="1" xfId="0" applyBorder="1" applyAlignment="1">
      <alignment horizontal="left" vertical="center"/>
    </xf>
    <xf numFmtId="0" fontId="0" fillId="8" borderId="1" xfId="0" quotePrefix="1" applyFill="1" applyBorder="1" applyAlignment="1">
      <alignment horizontal="center" vertical="center" wrapText="1"/>
    </xf>
    <xf numFmtId="0" fontId="0" fillId="22" borderId="1" xfId="0" applyFill="1" applyBorder="1" applyAlignment="1">
      <alignment horizontal="center"/>
    </xf>
    <xf numFmtId="0" fontId="0" fillId="13" borderId="1" xfId="0" applyFill="1" applyBorder="1"/>
    <xf numFmtId="166" fontId="0" fillId="13" borderId="1" xfId="0" applyNumberFormat="1" applyFill="1" applyBorder="1" applyAlignment="1">
      <alignment horizontal="center"/>
    </xf>
    <xf numFmtId="166" fontId="0" fillId="22" borderId="1" xfId="0" applyNumberFormat="1" applyFill="1" applyBorder="1" applyAlignment="1">
      <alignment horizontal="center"/>
    </xf>
    <xf numFmtId="166" fontId="36" fillId="13" borderId="1" xfId="0" applyNumberFormat="1" applyFont="1" applyFill="1" applyBorder="1" applyAlignment="1">
      <alignment horizontal="center"/>
    </xf>
    <xf numFmtId="166" fontId="36" fillId="22" borderId="1" xfId="0" applyNumberFormat="1" applyFont="1" applyFill="1" applyBorder="1" applyAlignment="1">
      <alignment horizontal="center"/>
    </xf>
    <xf numFmtId="173" fontId="0" fillId="22" borderId="1" xfId="0" applyNumberFormat="1" applyFill="1" applyBorder="1" applyAlignment="1">
      <alignment horizontal="center"/>
    </xf>
    <xf numFmtId="168" fontId="0" fillId="22" borderId="1" xfId="0" applyNumberFormat="1" applyFill="1" applyBorder="1" applyAlignment="1">
      <alignment horizontal="center"/>
    </xf>
    <xf numFmtId="174" fontId="0" fillId="22" borderId="1" xfId="0" applyNumberFormat="1" applyFill="1" applyBorder="1" applyAlignment="1">
      <alignment horizontal="center"/>
    </xf>
    <xf numFmtId="0" fontId="36" fillId="22" borderId="1" xfId="0" applyFont="1" applyFill="1" applyBorder="1" applyAlignment="1">
      <alignment horizontal="center"/>
    </xf>
    <xf numFmtId="168" fontId="0" fillId="22" borderId="1" xfId="0" applyNumberFormat="1" applyFill="1" applyBorder="1" applyAlignment="1">
      <alignment horizontal="center" vertical="center"/>
    </xf>
    <xf numFmtId="166" fontId="0" fillId="0" borderId="1" xfId="0" applyNumberFormat="1" applyBorder="1" applyAlignment="1">
      <alignment horizontal="left" vertical="center"/>
    </xf>
    <xf numFmtId="10" fontId="0" fillId="0" borderId="0" xfId="0" applyNumberFormat="1" applyAlignment="1">
      <alignment horizontal="center" vertical="center"/>
    </xf>
    <xf numFmtId="1" fontId="0" fillId="13" borderId="1" xfId="0" applyNumberFormat="1" applyFill="1" applyBorder="1" applyAlignment="1">
      <alignment horizontal="center" vertical="center"/>
    </xf>
    <xf numFmtId="0" fontId="3" fillId="23" borderId="1" xfId="0" quotePrefix="1" applyFont="1" applyFill="1" applyBorder="1" applyAlignment="1">
      <alignment horizontal="center" vertical="center" wrapText="1"/>
    </xf>
    <xf numFmtId="2" fontId="0" fillId="22" borderId="1" xfId="0" applyNumberFormat="1" applyFill="1" applyBorder="1" applyAlignment="1">
      <alignment horizontal="center" vertical="center"/>
    </xf>
    <xf numFmtId="10" fontId="0" fillId="0" borderId="0" xfId="5" applyNumberFormat="1" applyFont="1" applyFill="1" applyBorder="1" applyAlignment="1">
      <alignment horizontal="center" vertical="center"/>
    </xf>
    <xf numFmtId="1" fontId="0" fillId="0" borderId="0" xfId="0" applyNumberFormat="1" applyAlignment="1">
      <alignment horizontal="center" vertical="center"/>
    </xf>
    <xf numFmtId="1" fontId="0" fillId="22" borderId="1" xfId="0" applyNumberFormat="1" applyFill="1" applyBorder="1" applyAlignment="1">
      <alignment horizontal="center" vertical="center"/>
    </xf>
    <xf numFmtId="4" fontId="0" fillId="0" borderId="1" xfId="0" applyNumberFormat="1" applyBorder="1" applyAlignment="1">
      <alignment horizontal="left" vertical="center"/>
    </xf>
    <xf numFmtId="0" fontId="3" fillId="8" borderId="6" xfId="0" quotePrefix="1" applyFont="1" applyFill="1" applyBorder="1" applyAlignment="1">
      <alignment horizontal="center" vertical="center" wrapText="1"/>
    </xf>
    <xf numFmtId="0" fontId="0" fillId="0" borderId="14" xfId="0" applyBorder="1"/>
    <xf numFmtId="10" fontId="0" fillId="0" borderId="1" xfId="0" applyNumberFormat="1" applyBorder="1" applyAlignment="1">
      <alignment horizontal="center" vertical="center"/>
    </xf>
    <xf numFmtId="2" fontId="0" fillId="0" borderId="14" xfId="0" applyNumberFormat="1" applyBorder="1" applyAlignment="1">
      <alignment horizontal="center" vertical="center"/>
    </xf>
    <xf numFmtId="0" fontId="3" fillId="0" borderId="27" xfId="0" quotePrefix="1" applyFont="1" applyBorder="1" applyAlignment="1">
      <alignment horizontal="left" vertical="center" wrapText="1"/>
    </xf>
    <xf numFmtId="2" fontId="7" fillId="13" borderId="1" xfId="0" applyNumberFormat="1" applyFont="1" applyFill="1" applyBorder="1" applyAlignment="1">
      <alignment horizontal="center" vertical="center"/>
    </xf>
    <xf numFmtId="0" fontId="3" fillId="23" borderId="1" xfId="0" quotePrefix="1" applyFont="1" applyFill="1" applyBorder="1" applyAlignment="1">
      <alignment horizontal="left" vertical="center" wrapText="1"/>
    </xf>
    <xf numFmtId="0" fontId="3" fillId="23" borderId="6" xfId="0" quotePrefix="1" applyFont="1" applyFill="1" applyBorder="1" applyAlignment="1">
      <alignment horizontal="center" vertical="center" wrapText="1"/>
    </xf>
    <xf numFmtId="0" fontId="7" fillId="0" borderId="0" xfId="0" quotePrefix="1" applyFont="1" applyAlignment="1">
      <alignment horizontal="left" vertical="center" wrapText="1"/>
    </xf>
    <xf numFmtId="0" fontId="7" fillId="22" borderId="1" xfId="0" applyFont="1" applyFill="1" applyBorder="1" applyAlignment="1">
      <alignment horizontal="center"/>
    </xf>
    <xf numFmtId="4" fontId="0" fillId="22" borderId="6" xfId="0" applyNumberFormat="1" applyFill="1" applyBorder="1" applyAlignment="1">
      <alignment horizontal="center" vertical="center"/>
    </xf>
    <xf numFmtId="175" fontId="37" fillId="24" borderId="1" xfId="9" applyNumberFormat="1" applyAlignment="1">
      <alignment horizontal="center" vertical="center" wrapText="1"/>
    </xf>
    <xf numFmtId="4" fontId="0" fillId="22" borderId="1" xfId="0" applyNumberFormat="1" applyFill="1" applyBorder="1" applyAlignment="1">
      <alignment horizontal="center" vertical="center"/>
    </xf>
    <xf numFmtId="0" fontId="0" fillId="0" borderId="6" xfId="0" applyBorder="1" applyAlignment="1">
      <alignment horizontal="center" vertical="center"/>
    </xf>
    <xf numFmtId="2" fontId="7" fillId="22" borderId="6" xfId="0" applyNumberFormat="1" applyFont="1" applyFill="1" applyBorder="1" applyAlignment="1">
      <alignment horizontal="center" vertical="center"/>
    </xf>
    <xf numFmtId="10" fontId="0" fillId="0" borderId="6" xfId="0" applyNumberFormat="1" applyBorder="1" applyAlignment="1">
      <alignment horizontal="center" vertical="center"/>
    </xf>
    <xf numFmtId="0" fontId="3" fillId="16" borderId="1" xfId="0" quotePrefix="1" applyFont="1" applyFill="1" applyBorder="1" applyAlignment="1">
      <alignment horizontal="center" vertical="center" wrapText="1"/>
    </xf>
    <xf numFmtId="0" fontId="7" fillId="0" borderId="0" xfId="0" applyFont="1" applyAlignment="1">
      <alignment horizontal="center"/>
    </xf>
    <xf numFmtId="0" fontId="3" fillId="0" borderId="0" xfId="0" quotePrefix="1" applyFont="1" applyAlignment="1">
      <alignment horizontal="left" vertical="center" wrapText="1"/>
    </xf>
    <xf numFmtId="166" fontId="0" fillId="0" borderId="0" xfId="0" applyNumberFormat="1" applyAlignment="1">
      <alignment horizontal="center" vertical="center"/>
    </xf>
    <xf numFmtId="166" fontId="0" fillId="0" borderId="1" xfId="0" applyNumberFormat="1" applyBorder="1" applyAlignment="1">
      <alignment horizontal="center" vertical="center"/>
    </xf>
    <xf numFmtId="0" fontId="0" fillId="0" borderId="0" xfId="0" applyAlignment="1">
      <alignment vertical="top"/>
    </xf>
    <xf numFmtId="0" fontId="3" fillId="0" borderId="0" xfId="0" quotePrefix="1" applyFont="1" applyAlignment="1">
      <alignment horizontal="center" vertical="top" wrapText="1"/>
    </xf>
    <xf numFmtId="0" fontId="3" fillId="8" borderId="6" xfId="0" quotePrefix="1" applyFont="1" applyFill="1" applyBorder="1" applyAlignment="1">
      <alignment horizontal="center" vertical="top" wrapText="1"/>
    </xf>
    <xf numFmtId="0" fontId="3" fillId="16" borderId="6" xfId="0" quotePrefix="1" applyFont="1" applyFill="1" applyBorder="1" applyAlignment="1">
      <alignment horizontal="center" vertical="center" wrapText="1"/>
    </xf>
    <xf numFmtId="0" fontId="7" fillId="0" borderId="14" xfId="0" applyFont="1" applyBorder="1" applyAlignment="1">
      <alignment horizontal="center"/>
    </xf>
    <xf numFmtId="2" fontId="7" fillId="13" borderId="0" xfId="0" applyNumberFormat="1" applyFont="1" applyFill="1"/>
    <xf numFmtId="0" fontId="3" fillId="23" borderId="6" xfId="0" quotePrefix="1" applyFont="1" applyFill="1" applyBorder="1" applyAlignment="1">
      <alignment horizontal="center" vertical="top" wrapText="1"/>
    </xf>
    <xf numFmtId="0" fontId="7" fillId="0" borderId="1" xfId="0" applyFont="1" applyBorder="1" applyAlignment="1">
      <alignment horizontal="center"/>
    </xf>
    <xf numFmtId="173" fontId="7" fillId="22" borderId="1" xfId="0" applyNumberFormat="1" applyFont="1" applyFill="1" applyBorder="1" applyAlignment="1">
      <alignment horizontal="center"/>
    </xf>
    <xf numFmtId="0" fontId="0" fillId="23" borderId="1" xfId="0" applyFill="1" applyBorder="1"/>
    <xf numFmtId="0" fontId="0" fillId="23" borderId="1" xfId="0" applyFill="1" applyBorder="1" applyAlignment="1">
      <alignment horizontal="center"/>
    </xf>
    <xf numFmtId="0" fontId="0" fillId="23" borderId="1" xfId="0" quotePrefix="1" applyFill="1" applyBorder="1" applyAlignment="1">
      <alignment horizontal="center" vertical="center" wrapText="1"/>
    </xf>
    <xf numFmtId="0" fontId="7" fillId="13" borderId="1" xfId="0" applyFont="1" applyFill="1" applyBorder="1" applyAlignment="1">
      <alignment horizontal="center"/>
    </xf>
    <xf numFmtId="4" fontId="0" fillId="2" borderId="1" xfId="0" applyNumberFormat="1" applyFill="1" applyBorder="1" applyAlignment="1">
      <alignment horizontal="left" vertical="center"/>
    </xf>
    <xf numFmtId="4" fontId="0" fillId="0" borderId="0" xfId="0" applyNumberFormat="1" applyAlignment="1">
      <alignment horizontal="center"/>
    </xf>
    <xf numFmtId="165" fontId="0" fillId="0" borderId="0" xfId="0" applyNumberFormat="1" applyAlignment="1">
      <alignment horizontal="center" vertical="center"/>
    </xf>
    <xf numFmtId="165" fontId="0" fillId="22" borderId="1" xfId="0" applyNumberFormat="1" applyFill="1" applyBorder="1" applyAlignment="1">
      <alignment horizontal="center" vertical="center"/>
    </xf>
    <xf numFmtId="2" fontId="3" fillId="0" borderId="0" xfId="0" applyNumberFormat="1" applyFont="1" applyAlignment="1">
      <alignment horizontal="center"/>
    </xf>
    <xf numFmtId="3" fontId="0" fillId="0" borderId="0" xfId="0" applyNumberFormat="1"/>
    <xf numFmtId="1" fontId="3" fillId="0" borderId="0" xfId="0" applyNumberFormat="1" applyFont="1" applyAlignment="1">
      <alignment horizontal="center"/>
    </xf>
    <xf numFmtId="2" fontId="3" fillId="22" borderId="1" xfId="0" applyNumberFormat="1" applyFont="1" applyFill="1" applyBorder="1" applyAlignment="1">
      <alignment horizontal="center"/>
    </xf>
    <xf numFmtId="4" fontId="3" fillId="0" borderId="1" xfId="0" applyNumberFormat="1" applyFont="1" applyBorder="1" applyAlignment="1">
      <alignment horizontal="center" vertical="center"/>
    </xf>
    <xf numFmtId="0" fontId="3" fillId="0" borderId="1" xfId="0" quotePrefix="1" applyFont="1" applyBorder="1" applyAlignment="1">
      <alignment horizontal="center" vertical="center" wrapText="1"/>
    </xf>
    <xf numFmtId="1" fontId="0" fillId="0" borderId="0" xfId="0" applyNumberFormat="1" applyAlignment="1">
      <alignment horizontal="center"/>
    </xf>
    <xf numFmtId="1" fontId="3" fillId="22" borderId="1" xfId="0" applyNumberFormat="1" applyFont="1" applyFill="1" applyBorder="1" applyAlignment="1">
      <alignment horizontal="center"/>
    </xf>
    <xf numFmtId="0" fontId="3" fillId="23" borderId="16" xfId="0" quotePrefix="1" applyFont="1" applyFill="1" applyBorder="1" applyAlignment="1">
      <alignment horizontal="center" vertical="center" wrapText="1"/>
    </xf>
    <xf numFmtId="0" fontId="0" fillId="23" borderId="5" xfId="0" applyFill="1" applyBorder="1"/>
    <xf numFmtId="2" fontId="0" fillId="22" borderId="1" xfId="0" applyNumberFormat="1" applyFill="1" applyBorder="1" applyAlignment="1">
      <alignment horizontal="center"/>
    </xf>
    <xf numFmtId="166" fontId="3" fillId="0" borderId="0" xfId="0" applyNumberFormat="1" applyFont="1" applyAlignment="1">
      <alignment horizontal="center"/>
    </xf>
    <xf numFmtId="4" fontId="0" fillId="0" borderId="7" xfId="0" applyNumberFormat="1" applyBorder="1" applyAlignment="1">
      <alignment horizontal="left" vertical="center"/>
    </xf>
    <xf numFmtId="173" fontId="7" fillId="0" borderId="0" xfId="0" applyNumberFormat="1" applyFont="1" applyAlignment="1">
      <alignment horizontal="center"/>
    </xf>
    <xf numFmtId="173" fontId="0" fillId="22" borderId="16" xfId="0" applyNumberFormat="1" applyFill="1" applyBorder="1" applyAlignment="1">
      <alignment horizontal="center"/>
    </xf>
    <xf numFmtId="4" fontId="0" fillId="22" borderId="6" xfId="0" applyNumberFormat="1" applyFill="1" applyBorder="1" applyAlignment="1">
      <alignment horizontal="center"/>
    </xf>
    <xf numFmtId="173" fontId="0" fillId="22" borderId="6" xfId="0" applyNumberFormat="1" applyFill="1" applyBorder="1" applyAlignment="1">
      <alignment horizontal="center"/>
    </xf>
    <xf numFmtId="2" fontId="0" fillId="22" borderId="16" xfId="0" applyNumberFormat="1" applyFill="1" applyBorder="1" applyAlignment="1">
      <alignment horizontal="center"/>
    </xf>
    <xf numFmtId="2" fontId="0" fillId="22" borderId="6" xfId="0" applyNumberFormat="1" applyFill="1" applyBorder="1" applyAlignment="1">
      <alignment horizontal="center"/>
    </xf>
    <xf numFmtId="2" fontId="0" fillId="13" borderId="14" xfId="0" applyNumberFormat="1" applyFill="1" applyBorder="1" applyAlignment="1">
      <alignment horizontal="center"/>
    </xf>
    <xf numFmtId="2" fontId="0" fillId="13" borderId="0" xfId="0" applyNumberFormat="1" applyFill="1" applyAlignment="1">
      <alignment horizontal="center"/>
    </xf>
    <xf numFmtId="2" fontId="0" fillId="13" borderId="1" xfId="0" applyNumberFormat="1" applyFill="1" applyBorder="1" applyAlignment="1">
      <alignment horizontal="center"/>
    </xf>
    <xf numFmtId="1" fontId="0" fillId="22" borderId="16" xfId="0" applyNumberFormat="1" applyFill="1" applyBorder="1" applyAlignment="1">
      <alignment horizontal="center"/>
    </xf>
    <xf numFmtId="0" fontId="0" fillId="0" borderId="16" xfId="0" applyBorder="1" applyAlignment="1">
      <alignment horizontal="center"/>
    </xf>
    <xf numFmtId="0" fontId="0" fillId="0" borderId="7" xfId="0" applyBorder="1" applyAlignment="1">
      <alignment horizontal="center"/>
    </xf>
    <xf numFmtId="0" fontId="0" fillId="8" borderId="16" xfId="0" quotePrefix="1" applyFill="1" applyBorder="1" applyAlignment="1">
      <alignment horizontal="center" vertical="center" wrapText="1"/>
    </xf>
    <xf numFmtId="0" fontId="0" fillId="8" borderId="6" xfId="0" quotePrefix="1" applyFill="1" applyBorder="1" applyAlignment="1">
      <alignment horizontal="center" vertical="center" wrapText="1"/>
    </xf>
    <xf numFmtId="0" fontId="3" fillId="0" borderId="29" xfId="0" applyFont="1" applyBorder="1" applyAlignment="1">
      <alignment horizontal="center"/>
    </xf>
    <xf numFmtId="4" fontId="0" fillId="0" borderId="0" xfId="0" applyNumberFormat="1" applyAlignment="1">
      <alignment horizontal="left" vertical="center"/>
    </xf>
    <xf numFmtId="4" fontId="3" fillId="0" borderId="0" xfId="0" applyNumberFormat="1" applyFont="1" applyAlignment="1">
      <alignment horizontal="center" vertical="center"/>
    </xf>
    <xf numFmtId="4" fontId="3" fillId="0" borderId="0" xfId="0" applyNumberFormat="1" applyFont="1" applyAlignment="1">
      <alignment horizontal="center" vertical="center" wrapText="1"/>
    </xf>
    <xf numFmtId="165" fontId="0" fillId="22" borderId="1" xfId="0" applyNumberFormat="1" applyFill="1" applyBorder="1" applyAlignment="1">
      <alignment horizontal="center"/>
    </xf>
    <xf numFmtId="0" fontId="3" fillId="8" borderId="5" xfId="0" quotePrefix="1" applyFont="1" applyFill="1" applyBorder="1" applyAlignment="1">
      <alignment horizontal="center" vertical="center" wrapText="1"/>
    </xf>
    <xf numFmtId="165" fontId="0" fillId="0" borderId="0" xfId="0" applyNumberFormat="1" applyAlignment="1">
      <alignment horizontal="center"/>
    </xf>
    <xf numFmtId="0" fontId="3" fillId="8" borderId="14" xfId="0" quotePrefix="1" applyFont="1" applyFill="1" applyBorder="1" applyAlignment="1">
      <alignment horizontal="center" vertical="center" wrapText="1"/>
    </xf>
    <xf numFmtId="0" fontId="3" fillId="0" borderId="1" xfId="0" quotePrefix="1" applyFont="1" applyBorder="1" applyAlignment="1">
      <alignment horizontal="left" vertical="center" wrapText="1"/>
    </xf>
    <xf numFmtId="4" fontId="3" fillId="0" borderId="14" xfId="0" applyNumberFormat="1" applyFont="1" applyBorder="1" applyAlignment="1">
      <alignment horizontal="center" vertical="center"/>
    </xf>
    <xf numFmtId="0" fontId="3" fillId="8" borderId="0" xfId="0" quotePrefix="1" applyFont="1" applyFill="1" applyAlignment="1">
      <alignment horizontal="center" vertical="center" wrapText="1"/>
    </xf>
    <xf numFmtId="0" fontId="3" fillId="8" borderId="30" xfId="0" quotePrefix="1" applyFont="1" applyFill="1" applyBorder="1" applyAlignment="1">
      <alignment horizontal="center" vertical="center" wrapText="1"/>
    </xf>
    <xf numFmtId="0" fontId="3" fillId="0" borderId="14" xfId="0" applyFont="1" applyBorder="1" applyAlignment="1">
      <alignment horizontal="center"/>
    </xf>
    <xf numFmtId="0" fontId="3" fillId="8" borderId="0" xfId="0" applyFont="1" applyFill="1" applyAlignment="1">
      <alignment horizontal="left" vertical="center" wrapText="1"/>
    </xf>
    <xf numFmtId="1" fontId="0" fillId="22" borderId="1" xfId="0" applyNumberFormat="1" applyFill="1" applyBorder="1" applyAlignment="1">
      <alignment horizontal="center"/>
    </xf>
    <xf numFmtId="166" fontId="3" fillId="0" borderId="1" xfId="0" applyNumberFormat="1" applyFont="1" applyBorder="1" applyAlignment="1">
      <alignment horizontal="center"/>
    </xf>
    <xf numFmtId="10" fontId="3" fillId="0" borderId="0" xfId="0" applyNumberFormat="1" applyFont="1" applyAlignment="1">
      <alignment horizontal="center" vertical="center"/>
    </xf>
    <xf numFmtId="10" fontId="3" fillId="25" borderId="1" xfId="0" applyNumberFormat="1" applyFont="1" applyFill="1" applyBorder="1" applyAlignment="1">
      <alignment horizontal="center" vertical="center"/>
    </xf>
    <xf numFmtId="4" fontId="0" fillId="26" borderId="1" xfId="0" applyNumberForma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9" borderId="16" xfId="0" applyFont="1" applyFill="1" applyBorder="1" applyAlignment="1">
      <alignment horizontal="center" vertical="center" wrapText="1"/>
    </xf>
    <xf numFmtId="0" fontId="0" fillId="9" borderId="6" xfId="0" applyFill="1" applyBorder="1" applyAlignment="1">
      <alignment horizontal="center" vertical="center" wrapText="1"/>
    </xf>
    <xf numFmtId="166" fontId="0" fillId="0" borderId="0" xfId="0" applyNumberFormat="1" applyAlignment="1">
      <alignment horizontal="center"/>
    </xf>
    <xf numFmtId="166" fontId="7" fillId="0" borderId="0" xfId="0" applyNumberFormat="1" applyFont="1" applyAlignment="1">
      <alignment horizontal="center"/>
    </xf>
    <xf numFmtId="0" fontId="35" fillId="0" borderId="0" xfId="0" applyFont="1"/>
    <xf numFmtId="0" fontId="35" fillId="0" borderId="0" xfId="0" applyFont="1" applyAlignment="1">
      <alignment horizontal="center"/>
    </xf>
    <xf numFmtId="0" fontId="38" fillId="0" borderId="0" xfId="0" applyFont="1" applyAlignment="1">
      <alignment horizontal="center"/>
    </xf>
    <xf numFmtId="10" fontId="0" fillId="0" borderId="0" xfId="0" applyNumberFormat="1" applyAlignment="1">
      <alignment vertical="center"/>
    </xf>
    <xf numFmtId="0" fontId="0" fillId="0" borderId="0" xfId="0" applyAlignment="1">
      <alignment horizontal="left" vertical="center"/>
    </xf>
    <xf numFmtId="2" fontId="7" fillId="27" borderId="1" xfId="0" applyNumberFormat="1" applyFont="1" applyFill="1" applyBorder="1" applyAlignment="1">
      <alignment horizontal="center" vertical="center"/>
    </xf>
    <xf numFmtId="164" fontId="0" fillId="28" borderId="1" xfId="0" applyNumberFormat="1" applyFill="1" applyBorder="1" applyAlignment="1">
      <alignment horizontal="center" vertical="center"/>
    </xf>
    <xf numFmtId="164" fontId="0" fillId="22" borderId="1" xfId="0" applyNumberFormat="1" applyFill="1" applyBorder="1" applyAlignment="1">
      <alignment horizontal="center"/>
    </xf>
    <xf numFmtId="3" fontId="0" fillId="28" borderId="1" xfId="0" applyNumberFormat="1" applyFill="1" applyBorder="1" applyAlignment="1">
      <alignment horizontal="center" vertical="center"/>
    </xf>
    <xf numFmtId="4" fontId="0" fillId="2" borderId="1" xfId="0" applyNumberFormat="1" applyFill="1" applyBorder="1" applyAlignment="1">
      <alignment horizontal="center" vertical="center"/>
    </xf>
    <xf numFmtId="4" fontId="0" fillId="23" borderId="1" xfId="0" applyNumberFormat="1" applyFill="1" applyBorder="1" applyAlignment="1">
      <alignment horizontal="center" vertical="center"/>
    </xf>
    <xf numFmtId="170" fontId="0" fillId="0" borderId="0" xfId="0" applyNumberFormat="1" applyAlignment="1">
      <alignment horizontal="center" vertical="center"/>
    </xf>
    <xf numFmtId="4" fontId="7" fillId="13" borderId="1" xfId="0" applyNumberFormat="1" applyFont="1" applyFill="1" applyBorder="1" applyAlignment="1">
      <alignment horizontal="center" vertical="center"/>
    </xf>
    <xf numFmtId="0" fontId="3" fillId="8" borderId="31" xfId="0" quotePrefix="1" applyFont="1" applyFill="1" applyBorder="1" applyAlignment="1">
      <alignment horizontal="center" vertical="center" wrapText="1"/>
    </xf>
    <xf numFmtId="0" fontId="3" fillId="8" borderId="16" xfId="0" quotePrefix="1" applyFont="1" applyFill="1" applyBorder="1" applyAlignment="1">
      <alignment horizontal="center" vertical="center" wrapText="1"/>
    </xf>
    <xf numFmtId="0" fontId="0" fillId="0" borderId="5" xfId="0" applyBorder="1" applyAlignment="1">
      <alignment horizontal="center" vertical="center"/>
    </xf>
    <xf numFmtId="0" fontId="0" fillId="0" borderId="4" xfId="0" applyBorder="1" applyAlignment="1">
      <alignment horizontal="center" vertical="center"/>
    </xf>
    <xf numFmtId="4" fontId="0" fillId="13" borderId="1" xfId="0" applyNumberFormat="1" applyFill="1" applyBorder="1" applyAlignment="1">
      <alignment horizontal="center" vertical="center"/>
    </xf>
    <xf numFmtId="176" fontId="0" fillId="22" borderId="1" xfId="0" applyNumberFormat="1" applyFill="1" applyBorder="1" applyAlignment="1">
      <alignment horizontal="center" vertical="center"/>
    </xf>
    <xf numFmtId="0" fontId="0" fillId="0" borderId="1" xfId="0" applyBorder="1" applyAlignment="1">
      <alignment horizontal="left"/>
    </xf>
    <xf numFmtId="11" fontId="0" fillId="0" borderId="0" xfId="0" applyNumberFormat="1" applyAlignment="1">
      <alignment horizontal="center"/>
    </xf>
    <xf numFmtId="4" fontId="39" fillId="0" borderId="0" xfId="0" applyNumberFormat="1" applyFont="1" applyAlignment="1">
      <alignment horizontal="center" vertical="center"/>
    </xf>
    <xf numFmtId="3" fontId="0" fillId="22" borderId="1" xfId="0" applyNumberFormat="1" applyFill="1" applyBorder="1" applyAlignment="1">
      <alignment horizontal="center"/>
    </xf>
    <xf numFmtId="2" fontId="3" fillId="0" borderId="1" xfId="0" applyNumberFormat="1" applyFont="1" applyBorder="1" applyAlignment="1">
      <alignment horizontal="center"/>
    </xf>
    <xf numFmtId="3" fontId="0" fillId="0" borderId="0" xfId="0" applyNumberFormat="1" applyAlignment="1">
      <alignment horizontal="center" vertical="center"/>
    </xf>
    <xf numFmtId="0" fontId="0" fillId="0" borderId="0" xfId="0" applyAlignment="1">
      <alignment vertical="center"/>
    </xf>
    <xf numFmtId="3" fontId="0" fillId="22" borderId="1" xfId="0" applyNumberFormat="1" applyFill="1" applyBorder="1" applyAlignment="1">
      <alignment horizontal="center" vertical="center"/>
    </xf>
    <xf numFmtId="165" fontId="0" fillId="0" borderId="32" xfId="0" applyNumberFormat="1" applyBorder="1" applyAlignment="1">
      <alignment horizontal="center" vertical="center"/>
    </xf>
    <xf numFmtId="165" fontId="0" fillId="0" borderId="33" xfId="0" applyNumberFormat="1" applyBorder="1" applyAlignment="1">
      <alignment horizontal="center" vertical="center"/>
    </xf>
    <xf numFmtId="165" fontId="0" fillId="0" borderId="34" xfId="0" applyNumberFormat="1" applyBorder="1" applyAlignment="1">
      <alignment horizontal="center" vertical="center"/>
    </xf>
    <xf numFmtId="0" fontId="0" fillId="0" borderId="35" xfId="0" applyBorder="1" applyAlignment="1">
      <alignment horizontal="center" vertical="center"/>
    </xf>
    <xf numFmtId="165" fontId="0" fillId="0" borderId="21" xfId="0" applyNumberFormat="1" applyBorder="1" applyAlignment="1">
      <alignment horizontal="center" vertical="center"/>
    </xf>
    <xf numFmtId="165" fontId="0" fillId="0" borderId="1" xfId="0" applyNumberFormat="1" applyBorder="1" applyAlignment="1">
      <alignment horizontal="center" vertical="center"/>
    </xf>
    <xf numFmtId="165" fontId="0" fillId="0" borderId="16" xfId="0" applyNumberFormat="1" applyBorder="1" applyAlignment="1">
      <alignment horizontal="center" vertical="center"/>
    </xf>
    <xf numFmtId="0" fontId="0" fillId="0" borderId="36" xfId="0" applyBorder="1" applyAlignment="1">
      <alignment horizontal="center" vertical="center"/>
    </xf>
    <xf numFmtId="165" fontId="0" fillId="0" borderId="37" xfId="0" applyNumberFormat="1" applyBorder="1" applyAlignment="1">
      <alignment horizontal="center" vertical="center"/>
    </xf>
    <xf numFmtId="165" fontId="0" fillId="0" borderId="11" xfId="0" applyNumberFormat="1" applyBorder="1" applyAlignment="1">
      <alignment horizontal="center" vertical="center"/>
    </xf>
    <xf numFmtId="165" fontId="0" fillId="0" borderId="5" xfId="0" applyNumberFormat="1" applyBorder="1" applyAlignment="1">
      <alignment horizontal="center" vertical="center"/>
    </xf>
    <xf numFmtId="0" fontId="0" fillId="0" borderId="38" xfId="0" applyBorder="1" applyAlignment="1">
      <alignment horizontal="center" vertical="center"/>
    </xf>
    <xf numFmtId="0" fontId="40" fillId="0" borderId="39" xfId="0" applyFont="1" applyBorder="1" applyAlignment="1">
      <alignment horizontal="center" vertical="center"/>
    </xf>
    <xf numFmtId="0" fontId="40" fillId="0" borderId="40" xfId="0" applyFont="1" applyBorder="1" applyAlignment="1">
      <alignment horizontal="center" vertical="center"/>
    </xf>
    <xf numFmtId="0" fontId="40" fillId="0" borderId="41" xfId="0" applyFont="1" applyBorder="1" applyAlignment="1">
      <alignment horizontal="center" vertical="center"/>
    </xf>
    <xf numFmtId="2" fontId="0" fillId="0" borderId="33" xfId="0" applyNumberFormat="1" applyBorder="1" applyAlignment="1">
      <alignment horizontal="center" vertical="center"/>
    </xf>
    <xf numFmtId="0" fontId="0" fillId="0" borderId="33" xfId="0" applyBorder="1" applyAlignment="1">
      <alignment horizontal="center" vertical="center"/>
    </xf>
    <xf numFmtId="0" fontId="34" fillId="19" borderId="25" xfId="6" applyAlignment="1">
      <alignment horizontal="center" vertical="center"/>
    </xf>
    <xf numFmtId="4" fontId="0" fillId="0" borderId="33" xfId="0" applyNumberFormat="1" applyBorder="1" applyAlignment="1">
      <alignment horizontal="center" vertical="center"/>
    </xf>
    <xf numFmtId="0" fontId="25" fillId="29" borderId="33" xfId="10" applyFill="1" applyBorder="1" applyAlignment="1">
      <alignment horizontal="center" vertical="center"/>
    </xf>
    <xf numFmtId="0" fontId="42" fillId="29" borderId="24" xfId="11" applyFont="1" applyFill="1" applyBorder="1" applyAlignment="1">
      <alignment horizontal="center" vertical="center"/>
    </xf>
    <xf numFmtId="2" fontId="0" fillId="0" borderId="1" xfId="0" applyNumberFormat="1" applyBorder="1" applyAlignment="1">
      <alignment horizontal="center" vertical="center"/>
    </xf>
    <xf numFmtId="4" fontId="0" fillId="0" borderId="1" xfId="0" applyNumberFormat="1" applyBorder="1" applyAlignment="1">
      <alignment horizontal="center" vertical="center"/>
    </xf>
    <xf numFmtId="0" fontId="25" fillId="29" borderId="1" xfId="10" applyFill="1" applyBorder="1" applyAlignment="1">
      <alignment horizontal="center" vertical="center"/>
    </xf>
    <xf numFmtId="2" fontId="43" fillId="0" borderId="1" xfId="0" applyNumberFormat="1" applyFont="1" applyBorder="1" applyAlignment="1">
      <alignment horizontal="center" vertical="center"/>
    </xf>
    <xf numFmtId="4" fontId="0" fillId="30" borderId="1" xfId="0" applyNumberFormat="1" applyFill="1" applyBorder="1" applyAlignment="1">
      <alignment horizontal="center" vertical="center"/>
    </xf>
    <xf numFmtId="2" fontId="0" fillId="0" borderId="23" xfId="0" applyNumberFormat="1" applyBorder="1" applyAlignment="1">
      <alignment horizontal="center" vertical="center"/>
    </xf>
    <xf numFmtId="0" fontId="0" fillId="0" borderId="23" xfId="0" applyBorder="1" applyAlignment="1">
      <alignment horizontal="center" vertical="center"/>
    </xf>
    <xf numFmtId="2" fontId="34" fillId="19" borderId="25" xfId="6" applyNumberFormat="1" applyAlignment="1">
      <alignment horizontal="center" vertical="center"/>
    </xf>
    <xf numFmtId="4" fontId="0" fillId="0" borderId="23" xfId="0" applyNumberFormat="1" applyBorder="1" applyAlignment="1">
      <alignment horizontal="center" vertical="center"/>
    </xf>
    <xf numFmtId="0" fontId="25" fillId="29" borderId="23" xfId="10" applyFill="1" applyBorder="1" applyAlignment="1">
      <alignment horizontal="center" vertical="center"/>
    </xf>
    <xf numFmtId="0" fontId="40" fillId="0" borderId="29" xfId="0" applyFont="1" applyBorder="1" applyAlignment="1">
      <alignment horizontal="center" vertical="center"/>
    </xf>
    <xf numFmtId="0" fontId="40" fillId="0" borderId="7" xfId="0" applyFont="1" applyBorder="1" applyAlignment="1">
      <alignment horizontal="center" vertical="center"/>
    </xf>
    <xf numFmtId="0" fontId="44" fillId="0" borderId="7" xfId="0" applyFont="1" applyBorder="1" applyAlignment="1">
      <alignment horizontal="center" vertical="center"/>
    </xf>
    <xf numFmtId="0" fontId="16" fillId="21" borderId="7" xfId="8" applyBorder="1" applyAlignment="1">
      <alignment horizontal="center" vertical="center"/>
    </xf>
    <xf numFmtId="0" fontId="40" fillId="0" borderId="1" xfId="0" applyFont="1" applyBorder="1" applyAlignment="1">
      <alignment horizontal="center" vertical="center"/>
    </xf>
    <xf numFmtId="0" fontId="0" fillId="22" borderId="1" xfId="0" applyFill="1" applyBorder="1"/>
    <xf numFmtId="0" fontId="0" fillId="22" borderId="1" xfId="0" applyFill="1" applyBorder="1" applyAlignment="1">
      <alignment horizontal="center" vertical="center"/>
    </xf>
    <xf numFmtId="166" fontId="0" fillId="22" borderId="22" xfId="0" applyNumberFormat="1" applyFill="1" applyBorder="1" applyAlignment="1">
      <alignment horizontal="center" vertical="center"/>
    </xf>
    <xf numFmtId="2" fontId="0" fillId="2" borderId="7" xfId="0" applyNumberFormat="1" applyFill="1" applyBorder="1" applyAlignment="1">
      <alignment horizontal="center" vertical="center"/>
    </xf>
    <xf numFmtId="2" fontId="0" fillId="0" borderId="7" xfId="0" applyNumberFormat="1" applyBorder="1" applyAlignment="1">
      <alignment horizontal="center" vertical="center"/>
    </xf>
    <xf numFmtId="166" fontId="0" fillId="2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45" fillId="22" borderId="1" xfId="0" applyFont="1" applyFill="1" applyBorder="1" applyAlignment="1">
      <alignment horizontal="center"/>
    </xf>
    <xf numFmtId="0" fontId="45" fillId="0" borderId="0" xfId="0" applyFont="1" applyAlignment="1">
      <alignment horizontal="center"/>
    </xf>
    <xf numFmtId="0" fontId="3" fillId="0" borderId="14" xfId="0" quotePrefix="1" applyFont="1" applyBorder="1" applyAlignment="1">
      <alignment horizontal="center" vertical="center" wrapText="1"/>
    </xf>
    <xf numFmtId="0" fontId="46" fillId="0" borderId="0" xfId="0" applyFont="1" applyAlignment="1">
      <alignment horizontal="center" vertical="center"/>
    </xf>
    <xf numFmtId="0" fontId="46" fillId="22" borderId="1" xfId="0" applyFont="1" applyFill="1" applyBorder="1" applyAlignment="1">
      <alignment horizontal="center" vertical="center"/>
    </xf>
    <xf numFmtId="0" fontId="0" fillId="0" borderId="7" xfId="0" applyBorder="1" applyAlignment="1">
      <alignment horizontal="center" vertical="center"/>
    </xf>
    <xf numFmtId="3" fontId="0" fillId="0" borderId="14" xfId="0" applyNumberFormat="1" applyBorder="1" applyAlignment="1">
      <alignment horizontal="center" vertical="center"/>
    </xf>
    <xf numFmtId="3" fontId="7" fillId="0" borderId="0" xfId="0" applyNumberFormat="1" applyFont="1" applyAlignment="1">
      <alignment horizontal="center" vertical="center"/>
    </xf>
    <xf numFmtId="3" fontId="7" fillId="22" borderId="1" xfId="0" applyNumberFormat="1" applyFont="1" applyFill="1" applyBorder="1" applyAlignment="1">
      <alignment horizontal="center" vertical="center"/>
    </xf>
    <xf numFmtId="0" fontId="3" fillId="22" borderId="6" xfId="0" quotePrefix="1" applyFont="1" applyFill="1" applyBorder="1" applyAlignment="1">
      <alignment horizontal="center" vertical="center" wrapText="1"/>
    </xf>
    <xf numFmtId="0" fontId="3" fillId="8" borderId="1" xfId="0" quotePrefix="1" applyFont="1" applyFill="1" applyBorder="1" applyAlignment="1">
      <alignment vertical="center" wrapText="1"/>
    </xf>
    <xf numFmtId="0" fontId="0" fillId="0" borderId="1" xfId="0" applyBorder="1" applyAlignment="1">
      <alignment horizontal="center" vertical="center" wrapText="1"/>
    </xf>
    <xf numFmtId="0" fontId="3" fillId="8" borderId="1" xfId="0" quotePrefix="1" applyFont="1" applyFill="1" applyBorder="1" applyAlignment="1">
      <alignment horizontal="center" vertical="top" wrapText="1"/>
    </xf>
    <xf numFmtId="11" fontId="0" fillId="22" borderId="1" xfId="0" applyNumberFormat="1" applyFill="1" applyBorder="1" applyAlignment="1">
      <alignment horizontal="center"/>
    </xf>
    <xf numFmtId="0" fontId="3" fillId="8" borderId="6" xfId="0" quotePrefix="1" applyFont="1" applyFill="1" applyBorder="1" applyAlignment="1">
      <alignment horizontal="left" vertical="center" wrapText="1"/>
    </xf>
    <xf numFmtId="0" fontId="0" fillId="0" borderId="43" xfId="0" applyBorder="1"/>
    <xf numFmtId="173" fontId="0" fillId="0" borderId="0" xfId="0" applyNumberFormat="1" applyAlignment="1">
      <alignment horizontal="center"/>
    </xf>
    <xf numFmtId="0" fontId="0" fillId="0" borderId="1" xfId="0" applyBorder="1" applyAlignment="1">
      <alignment vertical="center" wrapText="1"/>
    </xf>
    <xf numFmtId="0" fontId="3" fillId="0" borderId="6" xfId="0" quotePrefix="1" applyFont="1" applyBorder="1" applyAlignment="1">
      <alignment horizontal="left" vertical="top" wrapText="1"/>
    </xf>
    <xf numFmtId="2" fontId="0" fillId="22" borderId="1" xfId="0" applyNumberFormat="1" applyFill="1" applyBorder="1" applyAlignment="1">
      <alignment horizontal="center" vertical="center" wrapText="1"/>
    </xf>
    <xf numFmtId="165" fontId="0" fillId="22" borderId="1" xfId="0" applyNumberFormat="1" applyFill="1" applyBorder="1" applyAlignment="1">
      <alignment horizontal="center" vertical="center" wrapText="1"/>
    </xf>
    <xf numFmtId="0" fontId="0" fillId="22" borderId="1" xfId="0" applyFill="1" applyBorder="1" applyAlignment="1">
      <alignment horizontal="center" vertical="center" wrapText="1"/>
    </xf>
    <xf numFmtId="173" fontId="0" fillId="22" borderId="1" xfId="0" applyNumberFormat="1" applyFill="1" applyBorder="1" applyAlignment="1">
      <alignment horizontal="center" vertical="center" wrapText="1"/>
    </xf>
    <xf numFmtId="165" fontId="0" fillId="0" borderId="0" xfId="0" applyNumberFormat="1"/>
    <xf numFmtId="11" fontId="36" fillId="22" borderId="1" xfId="0" applyNumberFormat="1" applyFont="1" applyFill="1" applyBorder="1" applyAlignment="1">
      <alignment horizontal="center"/>
    </xf>
    <xf numFmtId="165" fontId="0" fillId="2" borderId="0" xfId="0" applyNumberFormat="1" applyFill="1" applyAlignment="1">
      <alignment horizontal="center"/>
    </xf>
    <xf numFmtId="0" fontId="3" fillId="2" borderId="29" xfId="0" quotePrefix="1" applyFont="1" applyFill="1" applyBorder="1" applyAlignment="1">
      <alignment horizontal="left" vertical="center" wrapText="1"/>
    </xf>
    <xf numFmtId="0" fontId="36" fillId="0" borderId="0" xfId="0" applyFont="1"/>
    <xf numFmtId="0" fontId="3" fillId="31" borderId="1" xfId="0" quotePrefix="1" applyFont="1" applyFill="1" applyBorder="1" applyAlignment="1">
      <alignment horizontal="center" vertical="center" wrapText="1"/>
    </xf>
    <xf numFmtId="2" fontId="0" fillId="22" borderId="0" xfId="0" applyNumberFormat="1" applyFill="1" applyAlignment="1">
      <alignment horizontal="center" vertical="center"/>
    </xf>
    <xf numFmtId="0" fontId="3" fillId="8" borderId="11" xfId="0" quotePrefix="1" applyFont="1" applyFill="1" applyBorder="1" applyAlignment="1">
      <alignment horizontal="left" vertical="center" wrapText="1"/>
    </xf>
    <xf numFmtId="0" fontId="3" fillId="0" borderId="0" xfId="0" quotePrefix="1" applyFont="1" applyAlignment="1">
      <alignment horizontal="center" wrapText="1"/>
    </xf>
    <xf numFmtId="1" fontId="0" fillId="0" borderId="0" xfId="0" applyNumberFormat="1" applyAlignment="1">
      <alignment horizontal="left" vertical="center"/>
    </xf>
    <xf numFmtId="0" fontId="3" fillId="31" borderId="1" xfId="0" applyFont="1" applyFill="1" applyBorder="1" applyAlignment="1">
      <alignment horizontal="center" wrapText="1"/>
    </xf>
    <xf numFmtId="173" fontId="33" fillId="0" borderId="0" xfId="0" applyNumberFormat="1" applyFont="1"/>
    <xf numFmtId="173" fontId="3" fillId="22" borderId="1" xfId="0" applyNumberFormat="1" applyFont="1" applyFill="1" applyBorder="1" applyAlignment="1">
      <alignment horizontal="center"/>
    </xf>
    <xf numFmtId="2" fontId="36" fillId="0" borderId="0" xfId="0" applyNumberFormat="1" applyFont="1"/>
    <xf numFmtId="2" fontId="36" fillId="0" borderId="14" xfId="0" applyNumberFormat="1" applyFont="1" applyBorder="1"/>
    <xf numFmtId="1" fontId="47" fillId="0" borderId="0" xfId="0" applyNumberFormat="1" applyFont="1" applyAlignment="1">
      <alignment horizontal="center"/>
    </xf>
    <xf numFmtId="1" fontId="47" fillId="22" borderId="1" xfId="0" applyNumberFormat="1" applyFont="1" applyFill="1" applyBorder="1" applyAlignment="1">
      <alignment horizontal="center"/>
    </xf>
    <xf numFmtId="3" fontId="3" fillId="22" borderId="0" xfId="0" applyNumberFormat="1" applyFont="1" applyFill="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48" fillId="0" borderId="0" xfId="0" applyFont="1"/>
    <xf numFmtId="4" fontId="0" fillId="0" borderId="0" xfId="0" applyNumberFormat="1" applyAlignment="1">
      <alignment vertical="center"/>
    </xf>
    <xf numFmtId="0" fontId="2" fillId="0" borderId="0" xfId="7" applyFill="1" applyBorder="1" applyAlignment="1">
      <alignment horizontal="center"/>
    </xf>
    <xf numFmtId="4" fontId="1" fillId="0" borderId="0" xfId="0" applyNumberFormat="1" applyFont="1" applyAlignment="1">
      <alignment horizontal="left" vertical="center"/>
    </xf>
    <xf numFmtId="0" fontId="0" fillId="0" borderId="6" xfId="0" applyBorder="1"/>
    <xf numFmtId="2" fontId="47" fillId="22" borderId="1" xfId="0" applyNumberFormat="1" applyFont="1" applyFill="1" applyBorder="1" applyAlignment="1">
      <alignment horizontal="center"/>
    </xf>
    <xf numFmtId="0" fontId="11" fillId="0" borderId="0" xfId="0" applyFont="1"/>
    <xf numFmtId="0" fontId="0" fillId="0" borderId="0" xfId="0" applyAlignment="1">
      <alignment horizontal="right"/>
    </xf>
    <xf numFmtId="0" fontId="0" fillId="0" borderId="1" xfId="0" applyBorder="1" applyAlignment="1">
      <alignment wrapText="1"/>
    </xf>
    <xf numFmtId="0" fontId="3" fillId="0" borderId="1" xfId="0" applyFont="1" applyBorder="1" applyAlignment="1">
      <alignment wrapText="1"/>
    </xf>
    <xf numFmtId="0" fontId="0" fillId="0" borderId="1" xfId="0" quotePrefix="1" applyBorder="1" applyAlignment="1">
      <alignment wrapText="1"/>
    </xf>
    <xf numFmtId="0" fontId="0" fillId="0" borderId="0" xfId="0"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3" fillId="0" borderId="1" xfId="0" applyFont="1" applyBorder="1" applyAlignment="1">
      <alignment horizontal="left" vertical="top" wrapText="1"/>
    </xf>
    <xf numFmtId="4" fontId="0" fillId="23" borderId="1" xfId="0" applyNumberFormat="1" applyFill="1" applyBorder="1" applyAlignment="1">
      <alignment vertical="center"/>
    </xf>
    <xf numFmtId="170" fontId="7" fillId="0" borderId="1" xfId="0" applyNumberFormat="1" applyFont="1" applyBorder="1" applyAlignment="1">
      <alignment horizontal="center" vertical="center"/>
    </xf>
    <xf numFmtId="170" fontId="0" fillId="0" borderId="1" xfId="0" applyNumberFormat="1" applyBorder="1" applyAlignment="1">
      <alignment horizontal="center" vertical="center"/>
    </xf>
    <xf numFmtId="3" fontId="0" fillId="23" borderId="1" xfId="0" applyNumberFormat="1" applyFill="1" applyBorder="1" applyAlignment="1">
      <alignment horizontal="center" vertical="center"/>
    </xf>
    <xf numFmtId="177" fontId="0" fillId="0" borderId="0" xfId="0" applyNumberFormat="1" applyAlignment="1">
      <alignment horizontal="center"/>
    </xf>
    <xf numFmtId="177" fontId="0" fillId="22" borderId="1" xfId="0" applyNumberFormat="1" applyFill="1" applyBorder="1" applyAlignment="1">
      <alignment horizontal="center"/>
    </xf>
    <xf numFmtId="170" fontId="0" fillId="22" borderId="1" xfId="0" applyNumberFormat="1" applyFill="1" applyBorder="1" applyAlignment="1">
      <alignment horizontal="center" vertical="center"/>
    </xf>
    <xf numFmtId="4" fontId="0" fillId="23" borderId="0" xfId="0" applyNumberFormat="1" applyFill="1" applyAlignment="1">
      <alignment vertical="center"/>
    </xf>
    <xf numFmtId="0" fontId="0" fillId="13" borderId="13" xfId="0" applyFill="1" applyBorder="1" applyAlignment="1">
      <alignment horizontal="center"/>
    </xf>
    <xf numFmtId="0" fontId="0" fillId="23" borderId="13" xfId="0" applyFill="1" applyBorder="1" applyAlignment="1">
      <alignment horizontal="center"/>
    </xf>
    <xf numFmtId="11" fontId="3" fillId="0" borderId="1" xfId="12" applyNumberFormat="1" applyFont="1" applyFill="1" applyBorder="1" applyAlignment="1">
      <alignment horizontal="center"/>
    </xf>
    <xf numFmtId="3" fontId="3" fillId="0" borderId="1" xfId="12" applyNumberFormat="1" applyFont="1" applyFill="1" applyBorder="1" applyAlignment="1">
      <alignment horizontal="center"/>
    </xf>
    <xf numFmtId="0" fontId="50" fillId="0" borderId="0" xfId="0" applyFont="1"/>
    <xf numFmtId="0" fontId="51" fillId="0" borderId="0" xfId="0" applyFont="1"/>
    <xf numFmtId="0" fontId="50" fillId="33" borderId="10" xfId="0" applyFont="1" applyFill="1" applyBorder="1" applyAlignment="1">
      <alignment horizontal="center" vertical="center"/>
    </xf>
    <xf numFmtId="0" fontId="50" fillId="34" borderId="1" xfId="0" applyFont="1" applyFill="1" applyBorder="1" applyAlignment="1">
      <alignment vertical="center"/>
    </xf>
    <xf numFmtId="0" fontId="51" fillId="0" borderId="1" xfId="0" applyFont="1" applyBorder="1" applyAlignment="1">
      <alignment horizontal="center"/>
    </xf>
    <xf numFmtId="178" fontId="0" fillId="0" borderId="1" xfId="5" applyNumberFormat="1" applyFont="1" applyBorder="1" applyAlignment="1">
      <alignment horizontal="center"/>
    </xf>
    <xf numFmtId="0" fontId="52" fillId="0" borderId="1" xfId="0" applyFont="1" applyBorder="1" applyAlignment="1">
      <alignment horizontal="center"/>
    </xf>
    <xf numFmtId="0" fontId="50" fillId="34" borderId="33" xfId="0" applyFont="1" applyFill="1" applyBorder="1" applyAlignment="1">
      <alignment vertical="center"/>
    </xf>
    <xf numFmtId="0" fontId="51" fillId="0" borderId="33" xfId="0" applyFont="1" applyBorder="1" applyAlignment="1">
      <alignment horizontal="center"/>
    </xf>
    <xf numFmtId="178" fontId="0" fillId="0" borderId="33" xfId="5" applyNumberFormat="1" applyFont="1" applyBorder="1" applyAlignment="1">
      <alignment horizontal="center"/>
    </xf>
    <xf numFmtId="0" fontId="50" fillId="34" borderId="11" xfId="0" applyFont="1" applyFill="1" applyBorder="1" applyAlignment="1">
      <alignment vertical="center"/>
    </xf>
    <xf numFmtId="0" fontId="51" fillId="0" borderId="23" xfId="0" applyFont="1" applyBorder="1" applyAlignment="1">
      <alignment horizontal="center"/>
    </xf>
    <xf numFmtId="1" fontId="51" fillId="0" borderId="11" xfId="0" applyNumberFormat="1" applyFont="1" applyBorder="1" applyAlignment="1">
      <alignment horizontal="center"/>
    </xf>
    <xf numFmtId="178" fontId="0" fillId="0" borderId="11" xfId="5" applyNumberFormat="1" applyFont="1" applyBorder="1" applyAlignment="1">
      <alignment horizontal="center"/>
    </xf>
    <xf numFmtId="1" fontId="51" fillId="0" borderId="33" xfId="0" applyNumberFormat="1" applyFont="1" applyBorder="1" applyAlignment="1">
      <alignment horizontal="center"/>
    </xf>
    <xf numFmtId="0" fontId="50" fillId="32" borderId="1" xfId="0" applyFont="1" applyFill="1" applyBorder="1" applyAlignment="1">
      <alignment horizontal="left"/>
    </xf>
    <xf numFmtId="0" fontId="0" fillId="9" borderId="0" xfId="0" applyFill="1"/>
    <xf numFmtId="0" fontId="2" fillId="4" borderId="0" xfId="0" applyFont="1" applyFill="1" applyAlignment="1">
      <alignment horizontal="left"/>
    </xf>
    <xf numFmtId="0" fontId="5"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0" fillId="2" borderId="0" xfId="0" applyFill="1" applyAlignment="1">
      <alignment vertical="center" wrapText="1"/>
    </xf>
    <xf numFmtId="0" fontId="1" fillId="2" borderId="0" xfId="0" applyFont="1" applyFill="1" applyAlignment="1">
      <alignment horizontal="left"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2" fillId="4" borderId="0" xfId="0" applyFont="1" applyFill="1" applyAlignment="1">
      <alignment horizontal="left"/>
    </xf>
    <xf numFmtId="0" fontId="50" fillId="34" borderId="14" xfId="0" applyFont="1" applyFill="1" applyBorder="1" applyAlignment="1">
      <alignment horizontal="center" vertical="center"/>
    </xf>
    <xf numFmtId="0" fontId="50" fillId="34" borderId="50" xfId="0" applyFont="1" applyFill="1" applyBorder="1" applyAlignment="1">
      <alignment horizontal="center" vertical="center"/>
    </xf>
    <xf numFmtId="0" fontId="50" fillId="0" borderId="11" xfId="0" applyFont="1" applyBorder="1" applyAlignment="1">
      <alignment horizontal="center" vertical="center" wrapText="1"/>
    </xf>
    <xf numFmtId="0" fontId="50" fillId="0" borderId="1" xfId="0" applyFont="1" applyBorder="1" applyAlignment="1">
      <alignment horizontal="center" vertical="center"/>
    </xf>
    <xf numFmtId="0" fontId="50" fillId="0" borderId="33" xfId="0" applyFont="1" applyBorder="1" applyAlignment="1">
      <alignment horizontal="center" vertical="center"/>
    </xf>
    <xf numFmtId="0" fontId="50" fillId="34" borderId="31" xfId="0" applyFont="1" applyFill="1" applyBorder="1" applyAlignment="1">
      <alignment horizontal="center" vertical="center"/>
    </xf>
    <xf numFmtId="0" fontId="50" fillId="0" borderId="1" xfId="0" applyFont="1" applyBorder="1" applyAlignment="1">
      <alignment horizontal="center" vertical="center" wrapText="1"/>
    </xf>
    <xf numFmtId="0" fontId="50" fillId="0" borderId="23"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3" fillId="8" borderId="7" xfId="0" quotePrefix="1" applyFont="1" applyFill="1" applyBorder="1" applyAlignment="1">
      <alignment horizontal="center" vertical="center" wrapText="1"/>
    </xf>
    <xf numFmtId="0" fontId="3" fillId="8" borderId="12" xfId="0" quotePrefix="1" applyFont="1" applyFill="1" applyBorder="1" applyAlignment="1">
      <alignment horizontal="center" vertical="center" wrapText="1"/>
    </xf>
    <xf numFmtId="0" fontId="3" fillId="8" borderId="11" xfId="0" quotePrefix="1" applyFont="1" applyFill="1" applyBorder="1" applyAlignment="1">
      <alignment horizontal="center" vertical="center" wrapText="1"/>
    </xf>
    <xf numFmtId="0" fontId="3" fillId="8" borderId="30" xfId="0" quotePrefix="1" applyFont="1" applyFill="1" applyBorder="1" applyAlignment="1">
      <alignment horizontal="center" vertical="center" wrapText="1"/>
    </xf>
    <xf numFmtId="0" fontId="3" fillId="8" borderId="29" xfId="0" quotePrefix="1" applyFont="1" applyFill="1" applyBorder="1" applyAlignment="1">
      <alignment horizontal="center" vertical="center" wrapText="1"/>
    </xf>
    <xf numFmtId="0" fontId="3" fillId="8" borderId="28" xfId="0" quotePrefix="1" applyFont="1" applyFill="1" applyBorder="1" applyAlignment="1">
      <alignment horizontal="center" vertical="center" wrapText="1"/>
    </xf>
    <xf numFmtId="0" fontId="3" fillId="8" borderId="14" xfId="0" quotePrefix="1" applyFont="1" applyFill="1" applyBorder="1" applyAlignment="1">
      <alignment horizontal="center" vertical="center" wrapText="1"/>
    </xf>
    <xf numFmtId="0" fontId="3" fillId="8" borderId="5" xfId="0" quotePrefix="1" applyFont="1" applyFill="1" applyBorder="1" applyAlignment="1">
      <alignment horizontal="center" vertical="center" wrapText="1"/>
    </xf>
    <xf numFmtId="0" fontId="3" fillId="8" borderId="1" xfId="0" quotePrefix="1" applyFont="1" applyFill="1" applyBorder="1" applyAlignment="1">
      <alignment horizontal="center" vertical="center" wrapText="1"/>
    </xf>
    <xf numFmtId="0" fontId="3" fillId="23" borderId="1" xfId="0" quotePrefix="1" applyFont="1" applyFill="1" applyBorder="1" applyAlignment="1">
      <alignment horizontal="center" vertical="center" wrapText="1"/>
    </xf>
    <xf numFmtId="0" fontId="3" fillId="23" borderId="7" xfId="0" quotePrefix="1" applyFont="1" applyFill="1" applyBorder="1" applyAlignment="1">
      <alignment horizontal="center" vertical="center" wrapText="1"/>
    </xf>
    <xf numFmtId="0" fontId="3" fillId="23" borderId="28" xfId="0" quotePrefix="1" applyFont="1" applyFill="1" applyBorder="1" applyAlignment="1">
      <alignment horizontal="center" vertical="center" wrapText="1"/>
    </xf>
    <xf numFmtId="0" fontId="3" fillId="23" borderId="14" xfId="0" quotePrefix="1" applyFont="1" applyFill="1" applyBorder="1" applyAlignment="1">
      <alignment horizontal="center" vertical="center" wrapText="1"/>
    </xf>
    <xf numFmtId="0" fontId="3" fillId="23" borderId="5" xfId="0" quotePrefix="1" applyFont="1" applyFill="1" applyBorder="1" applyAlignment="1">
      <alignment horizontal="center" vertical="center" wrapText="1"/>
    </xf>
    <xf numFmtId="0" fontId="0" fillId="0" borderId="7" xfId="0" applyBorder="1" applyAlignment="1">
      <alignment horizontal="left" vertical="center"/>
    </xf>
    <xf numFmtId="0" fontId="3" fillId="0" borderId="28" xfId="0" quotePrefix="1" applyFont="1" applyBorder="1" applyAlignment="1">
      <alignment horizontal="center" vertical="center" wrapText="1"/>
    </xf>
    <xf numFmtId="0" fontId="3" fillId="0" borderId="5" xfId="0" quotePrefix="1" applyFont="1" applyBorder="1" applyAlignment="1">
      <alignment horizontal="center" vertical="center" wrapText="1"/>
    </xf>
    <xf numFmtId="0" fontId="40" fillId="0" borderId="1" xfId="0" applyFont="1" applyBorder="1" applyAlignment="1">
      <alignment horizontal="center" vertical="center" wrapText="1"/>
    </xf>
    <xf numFmtId="0" fontId="40" fillId="0" borderId="7" xfId="0" applyFont="1" applyBorder="1" applyAlignment="1">
      <alignment horizontal="center" vertical="center" wrapText="1"/>
    </xf>
    <xf numFmtId="0" fontId="40" fillId="0" borderId="42"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13" fillId="16" borderId="6" xfId="7" applyFont="1" applyFill="1" applyBorder="1" applyAlignment="1">
      <alignment horizontal="center"/>
    </xf>
    <xf numFmtId="0" fontId="13" fillId="16" borderId="49" xfId="7" applyFont="1" applyFill="1" applyBorder="1" applyAlignment="1">
      <alignment horizontal="center"/>
    </xf>
    <xf numFmtId="0" fontId="13" fillId="16" borderId="16" xfId="7" applyFont="1" applyFill="1" applyBorder="1" applyAlignment="1">
      <alignment horizontal="center"/>
    </xf>
    <xf numFmtId="0" fontId="0" fillId="31" borderId="48" xfId="0" applyFill="1" applyBorder="1" applyAlignment="1">
      <alignment horizontal="left" vertical="center" wrapText="1"/>
    </xf>
    <xf numFmtId="0" fontId="0" fillId="31" borderId="47" xfId="0" applyFill="1" applyBorder="1" applyAlignment="1">
      <alignment horizontal="left" vertical="center" wrapText="1"/>
    </xf>
    <xf numFmtId="0" fontId="0" fillId="31" borderId="46" xfId="0" applyFill="1" applyBorder="1" applyAlignment="1">
      <alignment horizontal="left" vertical="center" wrapText="1"/>
    </xf>
    <xf numFmtId="0" fontId="3" fillId="8" borderId="45" xfId="0" quotePrefix="1" applyFont="1" applyFill="1" applyBorder="1" applyAlignment="1">
      <alignment horizontal="center" vertical="center" wrapText="1"/>
    </xf>
    <xf numFmtId="0" fontId="3" fillId="8" borderId="44" xfId="0" quotePrefix="1" applyFont="1" applyFill="1" applyBorder="1" applyAlignment="1">
      <alignment horizontal="center" vertical="center" wrapText="1"/>
    </xf>
    <xf numFmtId="0" fontId="49" fillId="16" borderId="1" xfId="7" applyFont="1" applyFill="1" applyBorder="1" applyAlignment="1">
      <alignment horizontal="left"/>
    </xf>
    <xf numFmtId="0" fontId="0" fillId="0" borderId="1" xfId="0" applyBorder="1" applyAlignment="1">
      <alignment horizontal="center" vertical="center" wrapText="1"/>
    </xf>
    <xf numFmtId="0" fontId="0" fillId="0" borderId="28" xfId="0" applyBorder="1" applyAlignment="1">
      <alignment horizontal="left" vertical="center"/>
    </xf>
    <xf numFmtId="0" fontId="0" fillId="0" borderId="5" xfId="0" applyBorder="1" applyAlignment="1">
      <alignment horizontal="left" vertical="center"/>
    </xf>
    <xf numFmtId="4" fontId="0" fillId="23" borderId="12" xfId="0" applyNumberFormat="1" applyFill="1" applyBorder="1" applyAlignment="1">
      <alignment horizontal="center" vertical="center"/>
    </xf>
    <xf numFmtId="4" fontId="0" fillId="23" borderId="11" xfId="0" applyNumberFormat="1" applyFill="1" applyBorder="1" applyAlignment="1">
      <alignment horizontal="center" vertical="center"/>
    </xf>
    <xf numFmtId="1" fontId="0" fillId="2" borderId="0" xfId="0" applyNumberFormat="1" applyFill="1"/>
  </cellXfs>
  <cellStyles count="13">
    <cellStyle name="Celda de comprobación" xfId="7" builtinId="23"/>
    <cellStyle name="Comma 2" xfId="12" xr:uid="{DFEEC5AD-25E4-48B9-B095-0D2FE79D0207}"/>
    <cellStyle name="Énfasis1" xfId="8" builtinId="29"/>
    <cellStyle name="Entrada" xfId="6" builtinId="20"/>
    <cellStyle name="Hipervínculo" xfId="2" builtinId="8"/>
    <cellStyle name="input_fixed" xfId="9" xr:uid="{386AAB5D-F82B-4069-9B08-9400DBC83DB0}"/>
    <cellStyle name="Millares 2" xfId="4" xr:uid="{6932B560-88B7-459C-BC83-E5496DDA31D4}"/>
    <cellStyle name="Normal" xfId="0" builtinId="0"/>
    <cellStyle name="Normal 2" xfId="1" xr:uid="{24DF025E-3A03-4AEE-890D-5B5AB1F1E340}"/>
    <cellStyle name="Normal 2 2 2" xfId="10" xr:uid="{DC06B795-FB18-41DE-A9CB-984EA5D7AA24}"/>
    <cellStyle name="Normal 4" xfId="3" xr:uid="{26FE9F0D-A0FA-40B3-A1B2-47A688012F17}"/>
    <cellStyle name="Normal_Sheet1" xfId="11" xr:uid="{49DC13F2-F4D6-4C6D-BD3A-46BD57F875E6}"/>
    <cellStyle name="Porcentaje" xfId="5" builtinId="5"/>
  </cellStyles>
  <dxfs count="0"/>
  <tableStyles count="0" defaultTableStyle="TableStyleMedium2" defaultPivotStyle="PivotStyleLight16"/>
  <colors>
    <mruColors>
      <color rgb="FF009999"/>
      <color rgb="FFFF00FF"/>
      <color rgb="FF66FF33"/>
      <color rgb="FF00CC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population!$C$345:$AG$345</c:f>
              <c:numCache>
                <c:formatCode>0</c:formatCode>
                <c:ptCount val="31"/>
                <c:pt idx="0">
                  <c:v>528119.32559999998</c:v>
                </c:pt>
                <c:pt idx="1">
                  <c:v>531488.65893999999</c:v>
                </c:pt>
                <c:pt idx="2">
                  <c:v>534857.99228000001</c:v>
                </c:pt>
                <c:pt idx="3">
                  <c:v>538227.32562000002</c:v>
                </c:pt>
                <c:pt idx="4">
                  <c:v>541596.65896000003</c:v>
                </c:pt>
                <c:pt idx="5">
                  <c:v>544965.99230000004</c:v>
                </c:pt>
                <c:pt idx="6">
                  <c:v>547839.42034000007</c:v>
                </c:pt>
                <c:pt idx="7">
                  <c:v>550712.84837999998</c:v>
                </c:pt>
                <c:pt idx="8">
                  <c:v>553586.27642000001</c:v>
                </c:pt>
                <c:pt idx="9">
                  <c:v>556459.70445999992</c:v>
                </c:pt>
                <c:pt idx="10">
                  <c:v>559333.13249999995</c:v>
                </c:pt>
                <c:pt idx="11">
                  <c:v>565155.43559999997</c:v>
                </c:pt>
                <c:pt idx="12">
                  <c:v>570977.73869999999</c:v>
                </c:pt>
                <c:pt idx="13">
                  <c:v>576800.04180000001</c:v>
                </c:pt>
                <c:pt idx="14">
                  <c:v>582622.34490000003</c:v>
                </c:pt>
                <c:pt idx="15">
                  <c:v>588444.64800000004</c:v>
                </c:pt>
                <c:pt idx="16">
                  <c:v>593705.44304000004</c:v>
                </c:pt>
                <c:pt idx="17">
                  <c:v>598966.23808000004</c:v>
                </c:pt>
                <c:pt idx="18">
                  <c:v>604227.03312000004</c:v>
                </c:pt>
                <c:pt idx="19">
                  <c:v>609487.82816000003</c:v>
                </c:pt>
                <c:pt idx="20">
                  <c:v>614748.62320000003</c:v>
                </c:pt>
                <c:pt idx="21">
                  <c:v>617997.52512000001</c:v>
                </c:pt>
                <c:pt idx="22">
                  <c:v>621246.42703999998</c:v>
                </c:pt>
                <c:pt idx="23">
                  <c:v>624495.32896000007</c:v>
                </c:pt>
                <c:pt idx="24">
                  <c:v>627744.23088000005</c:v>
                </c:pt>
                <c:pt idx="25">
                  <c:v>630993.13280000002</c:v>
                </c:pt>
                <c:pt idx="26">
                  <c:v>633959.26526000001</c:v>
                </c:pt>
                <c:pt idx="27">
                  <c:v>636925.39772000001</c:v>
                </c:pt>
                <c:pt idx="28">
                  <c:v>639891.53018</c:v>
                </c:pt>
                <c:pt idx="29">
                  <c:v>642857.66264</c:v>
                </c:pt>
                <c:pt idx="30">
                  <c:v>645823.79509999999</c:v>
                </c:pt>
              </c:numCache>
            </c:numRef>
          </c:yVal>
          <c:smooth val="0"/>
          <c:extLst>
            <c:ext xmlns:c16="http://schemas.microsoft.com/office/drawing/2014/chart" uri="{C3380CC4-5D6E-409C-BE32-E72D297353CC}">
              <c16:uniqueId val="{00000000-4577-40F1-B661-6968B29E972D}"/>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population!$C$348:$AG$348</c:f>
              <c:numCache>
                <c:formatCode>0</c:formatCode>
                <c:ptCount val="31"/>
                <c:pt idx="0">
                  <c:v>528119.32559999998</c:v>
                </c:pt>
                <c:pt idx="1">
                  <c:v>540127.02585999994</c:v>
                </c:pt>
                <c:pt idx="2">
                  <c:v>552134.72612000001</c:v>
                </c:pt>
                <c:pt idx="3">
                  <c:v>564142.42637999996</c:v>
                </c:pt>
                <c:pt idx="4">
                  <c:v>576150.12664000003</c:v>
                </c:pt>
                <c:pt idx="5">
                  <c:v>588157.82689999999</c:v>
                </c:pt>
                <c:pt idx="6">
                  <c:v>601007.39211999997</c:v>
                </c:pt>
                <c:pt idx="7">
                  <c:v>613856.95733999996</c:v>
                </c:pt>
                <c:pt idx="8">
                  <c:v>626706.52256000007</c:v>
                </c:pt>
                <c:pt idx="9">
                  <c:v>639556.08778000006</c:v>
                </c:pt>
                <c:pt idx="10">
                  <c:v>652405.65300000005</c:v>
                </c:pt>
                <c:pt idx="11">
                  <c:v>664247.52138000005</c:v>
                </c:pt>
                <c:pt idx="12">
                  <c:v>676089.38976000005</c:v>
                </c:pt>
                <c:pt idx="13">
                  <c:v>687931.25814000005</c:v>
                </c:pt>
                <c:pt idx="14">
                  <c:v>699773.12652000005</c:v>
                </c:pt>
                <c:pt idx="15">
                  <c:v>711614.99490000005</c:v>
                </c:pt>
                <c:pt idx="16">
                  <c:v>723310.09734000009</c:v>
                </c:pt>
                <c:pt idx="17">
                  <c:v>735005.19978000002</c:v>
                </c:pt>
                <c:pt idx="18">
                  <c:v>746700.30222000007</c:v>
                </c:pt>
                <c:pt idx="19">
                  <c:v>758395.40466</c:v>
                </c:pt>
                <c:pt idx="20">
                  <c:v>770090.50710000005</c:v>
                </c:pt>
                <c:pt idx="21">
                  <c:v>780802.86368000007</c:v>
                </c:pt>
                <c:pt idx="22">
                  <c:v>791515.22026000009</c:v>
                </c:pt>
                <c:pt idx="23">
                  <c:v>802227.57683999999</c:v>
                </c:pt>
                <c:pt idx="24">
                  <c:v>812939.93342000002</c:v>
                </c:pt>
                <c:pt idx="25">
                  <c:v>823652.29</c:v>
                </c:pt>
                <c:pt idx="26">
                  <c:v>833934.84140000003</c:v>
                </c:pt>
                <c:pt idx="27">
                  <c:v>844217.39280000003</c:v>
                </c:pt>
                <c:pt idx="28">
                  <c:v>854499.94420000003</c:v>
                </c:pt>
                <c:pt idx="29">
                  <c:v>864782.49560000002</c:v>
                </c:pt>
                <c:pt idx="30">
                  <c:v>875065.04700000002</c:v>
                </c:pt>
              </c:numCache>
            </c:numRef>
          </c:yVal>
          <c:smooth val="0"/>
          <c:extLst>
            <c:ext xmlns:c16="http://schemas.microsoft.com/office/drawing/2014/chart" uri="{C3380CC4-5D6E-409C-BE32-E72D297353CC}">
              <c16:uniqueId val="{00000001-4577-40F1-B661-6968B29E972D}"/>
            </c:ext>
          </c:extLst>
        </c:ser>
        <c:ser>
          <c:idx val="2"/>
          <c:order val="2"/>
          <c:spPr>
            <a:ln w="38100" cap="rnd">
              <a:noFill/>
              <a:round/>
            </a:ln>
            <a:effectLst/>
          </c:spPr>
          <c:marker>
            <c:symbol val="circle"/>
            <c:size val="5"/>
            <c:spPr>
              <a:solidFill>
                <a:schemeClr val="accent3"/>
              </a:solidFill>
              <a:ln w="9525">
                <a:solidFill>
                  <a:schemeClr val="accent3"/>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population!$C$351:$AG$351</c:f>
              <c:numCache>
                <c:formatCode>0</c:formatCode>
                <c:ptCount val="31"/>
                <c:pt idx="0">
                  <c:v>528119.32559999998</c:v>
                </c:pt>
                <c:pt idx="1">
                  <c:v>542526.08314</c:v>
                </c:pt>
                <c:pt idx="2">
                  <c:v>556932.84068000002</c:v>
                </c:pt>
                <c:pt idx="3">
                  <c:v>571339.59821999993</c:v>
                </c:pt>
                <c:pt idx="4">
                  <c:v>585746.35575999995</c:v>
                </c:pt>
                <c:pt idx="5">
                  <c:v>600153.11329999997</c:v>
                </c:pt>
                <c:pt idx="6">
                  <c:v>615780.95147999993</c:v>
                </c:pt>
                <c:pt idx="7">
                  <c:v>631408.78966000001</c:v>
                </c:pt>
                <c:pt idx="8">
                  <c:v>647036.62783999997</c:v>
                </c:pt>
                <c:pt idx="9">
                  <c:v>662664.46602000005</c:v>
                </c:pt>
                <c:pt idx="10">
                  <c:v>678292.30420000001</c:v>
                </c:pt>
                <c:pt idx="11">
                  <c:v>693684.32250000001</c:v>
                </c:pt>
                <c:pt idx="12">
                  <c:v>709076.34080000001</c:v>
                </c:pt>
                <c:pt idx="13">
                  <c:v>724468.3591</c:v>
                </c:pt>
                <c:pt idx="14">
                  <c:v>739860.3774</c:v>
                </c:pt>
                <c:pt idx="15">
                  <c:v>755252.39569999999</c:v>
                </c:pt>
                <c:pt idx="16">
                  <c:v>771649.26934</c:v>
                </c:pt>
                <c:pt idx="17">
                  <c:v>788046.14298</c:v>
                </c:pt>
                <c:pt idx="18">
                  <c:v>804443.01662000001</c:v>
                </c:pt>
                <c:pt idx="19">
                  <c:v>820839.89026000001</c:v>
                </c:pt>
                <c:pt idx="20">
                  <c:v>837236.76390000002</c:v>
                </c:pt>
                <c:pt idx="21">
                  <c:v>853781.55403999996</c:v>
                </c:pt>
                <c:pt idx="22">
                  <c:v>870326.34418000001</c:v>
                </c:pt>
                <c:pt idx="23">
                  <c:v>886871.13431999995</c:v>
                </c:pt>
                <c:pt idx="24">
                  <c:v>903415.92446000001</c:v>
                </c:pt>
                <c:pt idx="25">
                  <c:v>919960.71459999995</c:v>
                </c:pt>
                <c:pt idx="26">
                  <c:v>933285.71647999994</c:v>
                </c:pt>
                <c:pt idx="27">
                  <c:v>946610.71835999994</c:v>
                </c:pt>
                <c:pt idx="28">
                  <c:v>959935.72024000005</c:v>
                </c:pt>
                <c:pt idx="29">
                  <c:v>973260.72212000005</c:v>
                </c:pt>
                <c:pt idx="30">
                  <c:v>986585.72400000005</c:v>
                </c:pt>
              </c:numCache>
            </c:numRef>
          </c:yVal>
          <c:smooth val="0"/>
          <c:extLst>
            <c:ext xmlns:c16="http://schemas.microsoft.com/office/drawing/2014/chart" uri="{C3380CC4-5D6E-409C-BE32-E72D297353CC}">
              <c16:uniqueId val="{00000002-4577-40F1-B661-6968B29E972D}"/>
            </c:ext>
          </c:extLst>
        </c:ser>
        <c:ser>
          <c:idx val="3"/>
          <c:order val="3"/>
          <c:spPr>
            <a:ln w="38100" cap="rnd">
              <a:noFill/>
              <a:round/>
            </a:ln>
            <a:effectLst/>
          </c:spPr>
          <c:marker>
            <c:symbol val="circle"/>
            <c:size val="5"/>
            <c:spPr>
              <a:solidFill>
                <a:schemeClr val="accent4"/>
              </a:solidFill>
              <a:ln w="9525">
                <a:solidFill>
                  <a:schemeClr val="accent4"/>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population!$C$354:$AG$354</c:f>
              <c:numCache>
                <c:formatCode>0</c:formatCode>
                <c:ptCount val="31"/>
                <c:pt idx="0">
                  <c:v>528119.32559999998</c:v>
                </c:pt>
                <c:pt idx="1">
                  <c:v>542290.39073999994</c:v>
                </c:pt>
                <c:pt idx="2">
                  <c:v>556461.45588000002</c:v>
                </c:pt>
                <c:pt idx="3">
                  <c:v>570632.52101999999</c:v>
                </c:pt>
                <c:pt idx="4">
                  <c:v>584803.58616000006</c:v>
                </c:pt>
                <c:pt idx="5">
                  <c:v>598974.65130000003</c:v>
                </c:pt>
                <c:pt idx="6">
                  <c:v>614418.82078000007</c:v>
                </c:pt>
                <c:pt idx="7">
                  <c:v>629862.99025999999</c:v>
                </c:pt>
                <c:pt idx="8">
                  <c:v>645307.15974000003</c:v>
                </c:pt>
                <c:pt idx="9">
                  <c:v>660751.32921999996</c:v>
                </c:pt>
                <c:pt idx="10">
                  <c:v>676195.4987</c:v>
                </c:pt>
                <c:pt idx="11">
                  <c:v>691308.88703999994</c:v>
                </c:pt>
                <c:pt idx="12">
                  <c:v>706422.27538000001</c:v>
                </c:pt>
                <c:pt idx="13">
                  <c:v>721535.66371999995</c:v>
                </c:pt>
                <c:pt idx="14">
                  <c:v>736649.05206000002</c:v>
                </c:pt>
                <c:pt idx="15">
                  <c:v>751762.44039999996</c:v>
                </c:pt>
                <c:pt idx="16">
                  <c:v>767715.87653999997</c:v>
                </c:pt>
                <c:pt idx="17">
                  <c:v>783669.31267999997</c:v>
                </c:pt>
                <c:pt idx="18">
                  <c:v>799622.74881999998</c:v>
                </c:pt>
                <c:pt idx="19">
                  <c:v>815576.18495999998</c:v>
                </c:pt>
                <c:pt idx="20">
                  <c:v>831529.62109999999</c:v>
                </c:pt>
                <c:pt idx="21">
                  <c:v>847462.38627999998</c:v>
                </c:pt>
                <c:pt idx="22">
                  <c:v>863395.15145999996</c:v>
                </c:pt>
                <c:pt idx="23">
                  <c:v>879327.91664000007</c:v>
                </c:pt>
                <c:pt idx="24">
                  <c:v>895260.68182000006</c:v>
                </c:pt>
                <c:pt idx="25">
                  <c:v>911193.44700000004</c:v>
                </c:pt>
                <c:pt idx="26">
                  <c:v>924296.80448000005</c:v>
                </c:pt>
                <c:pt idx="27">
                  <c:v>937400.16196000006</c:v>
                </c:pt>
                <c:pt idx="28">
                  <c:v>950503.51943999995</c:v>
                </c:pt>
                <c:pt idx="29">
                  <c:v>963606.87691999995</c:v>
                </c:pt>
                <c:pt idx="30">
                  <c:v>976710.23439999996</c:v>
                </c:pt>
              </c:numCache>
            </c:numRef>
          </c:yVal>
          <c:smooth val="0"/>
          <c:extLst>
            <c:ext xmlns:c16="http://schemas.microsoft.com/office/drawing/2014/chart" uri="{C3380CC4-5D6E-409C-BE32-E72D297353CC}">
              <c16:uniqueId val="{00000003-4577-40F1-B661-6968B29E972D}"/>
            </c:ext>
          </c:extLst>
        </c:ser>
        <c:ser>
          <c:idx val="4"/>
          <c:order val="4"/>
          <c:spPr>
            <a:ln w="38100" cap="rnd">
              <a:noFill/>
              <a:round/>
            </a:ln>
            <a:effectLst/>
          </c:spPr>
          <c:marker>
            <c:symbol val="circle"/>
            <c:size val="5"/>
            <c:spPr>
              <a:solidFill>
                <a:schemeClr val="accent5"/>
              </a:solidFill>
              <a:ln w="9525">
                <a:solidFill>
                  <a:schemeClr val="accent5"/>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population!$C$357:$AG$357</c:f>
              <c:numCache>
                <c:formatCode>0</c:formatCode>
                <c:ptCount val="31"/>
                <c:pt idx="0">
                  <c:v>528119.32559999998</c:v>
                </c:pt>
                <c:pt idx="1">
                  <c:v>537420.97884</c:v>
                </c:pt>
                <c:pt idx="2">
                  <c:v>546722.63208000001</c:v>
                </c:pt>
                <c:pt idx="3">
                  <c:v>556024.28532000002</c:v>
                </c:pt>
                <c:pt idx="4">
                  <c:v>565325.93856000004</c:v>
                </c:pt>
                <c:pt idx="5">
                  <c:v>574627.59180000005</c:v>
                </c:pt>
                <c:pt idx="6">
                  <c:v>583413.09452000004</c:v>
                </c:pt>
                <c:pt idx="7">
                  <c:v>592198.59724000003</c:v>
                </c:pt>
                <c:pt idx="8">
                  <c:v>600984.09996000002</c:v>
                </c:pt>
                <c:pt idx="9">
                  <c:v>609769.60268000001</c:v>
                </c:pt>
                <c:pt idx="10">
                  <c:v>618555.1054</c:v>
                </c:pt>
                <c:pt idx="11">
                  <c:v>626901.81521999999</c:v>
                </c:pt>
                <c:pt idx="12">
                  <c:v>635248.52503999998</c:v>
                </c:pt>
                <c:pt idx="13">
                  <c:v>643595.23485999997</c:v>
                </c:pt>
                <c:pt idx="14">
                  <c:v>651941.94467999996</c:v>
                </c:pt>
                <c:pt idx="15">
                  <c:v>660288.65449999995</c:v>
                </c:pt>
                <c:pt idx="16">
                  <c:v>667271.62637999991</c:v>
                </c:pt>
                <c:pt idx="17">
                  <c:v>674254.59826</c:v>
                </c:pt>
                <c:pt idx="18">
                  <c:v>681237.57013999997</c:v>
                </c:pt>
                <c:pt idx="19">
                  <c:v>688220.54202000005</c:v>
                </c:pt>
                <c:pt idx="20">
                  <c:v>695203.51390000002</c:v>
                </c:pt>
                <c:pt idx="21">
                  <c:v>701135.92246000003</c:v>
                </c:pt>
                <c:pt idx="22">
                  <c:v>707068.33102000004</c:v>
                </c:pt>
                <c:pt idx="23">
                  <c:v>713000.73957999994</c:v>
                </c:pt>
                <c:pt idx="24">
                  <c:v>718933.14813999995</c:v>
                </c:pt>
                <c:pt idx="25">
                  <c:v>724865.55669999996</c:v>
                </c:pt>
                <c:pt idx="26">
                  <c:v>729382.64913999999</c:v>
                </c:pt>
                <c:pt idx="27">
                  <c:v>733899.74158000003</c:v>
                </c:pt>
                <c:pt idx="28">
                  <c:v>738416.83401999995</c:v>
                </c:pt>
                <c:pt idx="29">
                  <c:v>742933.92645999999</c:v>
                </c:pt>
                <c:pt idx="30">
                  <c:v>747451.01890000002</c:v>
                </c:pt>
              </c:numCache>
            </c:numRef>
          </c:yVal>
          <c:smooth val="0"/>
          <c:extLst>
            <c:ext xmlns:c16="http://schemas.microsoft.com/office/drawing/2014/chart" uri="{C3380CC4-5D6E-409C-BE32-E72D297353CC}">
              <c16:uniqueId val="{00000004-4577-40F1-B661-6968B29E972D}"/>
            </c:ext>
          </c:extLst>
        </c:ser>
        <c:dLbls>
          <c:showLegendKey val="0"/>
          <c:showVal val="0"/>
          <c:showCatName val="0"/>
          <c:showSerName val="0"/>
          <c:showPercent val="0"/>
          <c:showBubbleSize val="0"/>
        </c:dLbls>
        <c:axId val="1118176447"/>
        <c:axId val="1118177407"/>
      </c:scatterChart>
      <c:valAx>
        <c:axId val="111817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77407"/>
        <c:crosses val="autoZero"/>
        <c:crossBetween val="midCat"/>
      </c:valAx>
      <c:valAx>
        <c:axId val="111817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764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201098</xdr:colOff>
      <xdr:row>0</xdr:row>
      <xdr:rowOff>78740</xdr:rowOff>
    </xdr:from>
    <xdr:to>
      <xdr:col>6</xdr:col>
      <xdr:colOff>263616</xdr:colOff>
      <xdr:row>0</xdr:row>
      <xdr:rowOff>612140</xdr:rowOff>
    </xdr:to>
    <xdr:pic>
      <xdr:nvPicPr>
        <xdr:cNvPr id="4" name="Imagen 3" descr="AfriLabs &amp; several partners from Europe &amp; Africa commence the ONEPlanET  project – ONEPlanET Project">
          <a:extLst>
            <a:ext uri="{FF2B5EF4-FFF2-40B4-BE49-F238E27FC236}">
              <a16:creationId xmlns:a16="http://schemas.microsoft.com/office/drawing/2014/main" id="{9754EE59-710F-4B20-8375-AF0F58A5A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398" y="78740"/>
          <a:ext cx="854998" cy="53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130809</xdr:colOff>
      <xdr:row>0</xdr:row>
      <xdr:rowOff>125006</xdr:rowOff>
    </xdr:from>
    <xdr:to>
      <xdr:col>0</xdr:col>
      <xdr:colOff>1673848</xdr:colOff>
      <xdr:row>0</xdr:row>
      <xdr:rowOff>574040</xdr:rowOff>
    </xdr:to>
    <xdr:pic>
      <xdr:nvPicPr>
        <xdr:cNvPr id="5" name="Imagen 4" descr="HOME - GEEDS">
          <a:extLst>
            <a:ext uri="{FF2B5EF4-FFF2-40B4-BE49-F238E27FC236}">
              <a16:creationId xmlns:a16="http://schemas.microsoft.com/office/drawing/2014/main" id="{0BDC47CB-AF8B-48B3-9411-642F8387F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09" y="125006"/>
          <a:ext cx="1536689" cy="46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281132</xdr:colOff>
      <xdr:row>0</xdr:row>
      <xdr:rowOff>556293</xdr:rowOff>
    </xdr:from>
    <xdr:to>
      <xdr:col>26</xdr:col>
      <xdr:colOff>131527</xdr:colOff>
      <xdr:row>64</xdr:row>
      <xdr:rowOff>170776</xdr:rowOff>
    </xdr:to>
    <xdr:pic>
      <xdr:nvPicPr>
        <xdr:cNvPr id="7" name="Imagen 6">
          <a:extLst>
            <a:ext uri="{FF2B5EF4-FFF2-40B4-BE49-F238E27FC236}">
              <a16:creationId xmlns:a16="http://schemas.microsoft.com/office/drawing/2014/main" id="{155B1145-53A5-400C-9894-37C1DA4101BC}"/>
            </a:ext>
          </a:extLst>
        </xdr:cNvPr>
        <xdr:cNvPicPr>
          <a:picLocks noChangeAspect="1"/>
        </xdr:cNvPicPr>
      </xdr:nvPicPr>
      <xdr:blipFill>
        <a:blip xmlns:r="http://schemas.openxmlformats.org/officeDocument/2006/relationships" r:embed="rId3"/>
        <a:stretch>
          <a:fillRect/>
        </a:stretch>
      </xdr:blipFill>
      <xdr:spPr>
        <a:xfrm>
          <a:off x="12908561" y="556293"/>
          <a:ext cx="10180937" cy="13842112"/>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xdr:colOff>
      <xdr:row>359</xdr:row>
      <xdr:rowOff>171450</xdr:rowOff>
    </xdr:from>
    <xdr:to>
      <xdr:col>3</xdr:col>
      <xdr:colOff>845820</xdr:colOff>
      <xdr:row>374</xdr:row>
      <xdr:rowOff>171450</xdr:rowOff>
    </xdr:to>
    <xdr:graphicFrame macro="">
      <xdr:nvGraphicFramePr>
        <xdr:cNvPr id="2" name="Chart 1">
          <a:extLst>
            <a:ext uri="{FF2B5EF4-FFF2-40B4-BE49-F238E27FC236}">
              <a16:creationId xmlns:a16="http://schemas.microsoft.com/office/drawing/2014/main" id="{AE6C12B4-F278-4C08-82F4-990719257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683987</xdr:colOff>
      <xdr:row>0</xdr:row>
      <xdr:rowOff>65857</xdr:rowOff>
    </xdr:from>
    <xdr:ext cx="580885" cy="391343"/>
    <xdr:pic>
      <xdr:nvPicPr>
        <xdr:cNvPr id="2" name="Imagen 1" descr="AfriLabs &amp; several partners from Europe &amp; Africa commence the ONEPlanET  project – ONEPlanET Project">
          <a:extLst>
            <a:ext uri="{FF2B5EF4-FFF2-40B4-BE49-F238E27FC236}">
              <a16:creationId xmlns:a16="http://schemas.microsoft.com/office/drawing/2014/main" id="{C938E99C-9A4D-48A3-AD21-A9543F4EBF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46387" y="65857"/>
          <a:ext cx="580885" cy="3913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140063</xdr:colOff>
      <xdr:row>0</xdr:row>
      <xdr:rowOff>72753</xdr:rowOff>
    </xdr:from>
    <xdr:ext cx="1270896" cy="381363"/>
    <xdr:pic>
      <xdr:nvPicPr>
        <xdr:cNvPr id="3" name="Imagen 2" descr="HOME - GEEDS">
          <a:extLst>
            <a:ext uri="{FF2B5EF4-FFF2-40B4-BE49-F238E27FC236}">
              <a16:creationId xmlns:a16="http://schemas.microsoft.com/office/drawing/2014/main" id="{E3455F47-FB43-4B30-9A5D-B77AF04C96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0063" y="72753"/>
          <a:ext cx="1270896" cy="381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101600</xdr:colOff>
      <xdr:row>95</xdr:row>
      <xdr:rowOff>6350</xdr:rowOff>
    </xdr:from>
    <xdr:to>
      <xdr:col>14</xdr:col>
      <xdr:colOff>795020</xdr:colOff>
      <xdr:row>96</xdr:row>
      <xdr:rowOff>125730</xdr:rowOff>
    </xdr:to>
    <xdr:sp macro="" textlink="">
      <xdr:nvSpPr>
        <xdr:cNvPr id="4" name="Rectángulo: una sola esquina cortada 3">
          <a:extLst>
            <a:ext uri="{FF2B5EF4-FFF2-40B4-BE49-F238E27FC236}">
              <a16:creationId xmlns:a16="http://schemas.microsoft.com/office/drawing/2014/main" id="{0E743274-5D03-4AD2-821C-DE251AF08091}"/>
            </a:ext>
          </a:extLst>
        </xdr:cNvPr>
        <xdr:cNvSpPr/>
      </xdr:nvSpPr>
      <xdr:spPr>
        <a:xfrm>
          <a:off x="6441440" y="17379950"/>
          <a:ext cx="5448300" cy="302260"/>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000">
              <a:solidFill>
                <a:schemeClr val="tx1"/>
              </a:solidFill>
            </a:rPr>
            <a:t>source: https://pure.rug.nl/ws/portalfiles/portal/657046195/1_s2.0_S0959652623011034_main.pdf </a:t>
          </a:r>
        </a:p>
      </xdr:txBody>
    </xdr:sp>
    <xdr:clientData/>
  </xdr:twoCellAnchor>
  <xdr:twoCellAnchor>
    <xdr:from>
      <xdr:col>15</xdr:col>
      <xdr:colOff>57150</xdr:colOff>
      <xdr:row>95</xdr:row>
      <xdr:rowOff>19050</xdr:rowOff>
    </xdr:from>
    <xdr:to>
      <xdr:col>19</xdr:col>
      <xdr:colOff>744220</xdr:colOff>
      <xdr:row>99</xdr:row>
      <xdr:rowOff>0</xdr:rowOff>
    </xdr:to>
    <xdr:sp macro="" textlink="">
      <xdr:nvSpPr>
        <xdr:cNvPr id="5" name="Rectángulo: una sola esquina cortada 4">
          <a:extLst>
            <a:ext uri="{FF2B5EF4-FFF2-40B4-BE49-F238E27FC236}">
              <a16:creationId xmlns:a16="http://schemas.microsoft.com/office/drawing/2014/main" id="{E345E8AD-6666-4758-89C9-68D5D2408744}"/>
            </a:ext>
          </a:extLst>
        </xdr:cNvPr>
        <xdr:cNvSpPr/>
      </xdr:nvSpPr>
      <xdr:spPr>
        <a:xfrm>
          <a:off x="11944350" y="17392650"/>
          <a:ext cx="3856990" cy="712470"/>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000">
              <a:solidFill>
                <a:schemeClr val="tx1"/>
              </a:solidFill>
            </a:rPr>
            <a:t>In South Africa it is typical to use direct and indirect cooling systems (without cooling towers, called wet cooling) because these systems save water. Source: https://www.eskom.co.za/wp-content/uploads/2021/08/CO-0005-Cooling-Techniques-Rev-15.pdf</a:t>
          </a:r>
        </a:p>
      </xdr:txBody>
    </xdr:sp>
    <xdr:clientData/>
  </xdr:twoCellAnchor>
  <xdr:oneCellAnchor>
    <xdr:from>
      <xdr:col>14</xdr:col>
      <xdr:colOff>671733</xdr:colOff>
      <xdr:row>19</xdr:row>
      <xdr:rowOff>51191</xdr:rowOff>
    </xdr:from>
    <xdr:ext cx="184731" cy="264560"/>
    <xdr:sp macro="" textlink="">
      <xdr:nvSpPr>
        <xdr:cNvPr id="6" name="CuadroTexto 5">
          <a:extLst>
            <a:ext uri="{FF2B5EF4-FFF2-40B4-BE49-F238E27FC236}">
              <a16:creationId xmlns:a16="http://schemas.microsoft.com/office/drawing/2014/main" id="{89EC724E-D9E3-4142-8F4E-ECE68966D3B6}"/>
            </a:ext>
          </a:extLst>
        </xdr:cNvPr>
        <xdr:cNvSpPr txBox="1"/>
      </xdr:nvSpPr>
      <xdr:spPr>
        <a:xfrm>
          <a:off x="11766453" y="35259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twoCellAnchor>
    <xdr:from>
      <xdr:col>7</xdr:col>
      <xdr:colOff>226392</xdr:colOff>
      <xdr:row>92</xdr:row>
      <xdr:rowOff>55217</xdr:rowOff>
    </xdr:from>
    <xdr:to>
      <xdr:col>10</xdr:col>
      <xdr:colOff>704790</xdr:colOff>
      <xdr:row>93</xdr:row>
      <xdr:rowOff>175358</xdr:rowOff>
    </xdr:to>
    <xdr:sp macro="" textlink="">
      <xdr:nvSpPr>
        <xdr:cNvPr id="7" name="Rectángulo: una sola esquina cortada 6">
          <a:extLst>
            <a:ext uri="{FF2B5EF4-FFF2-40B4-BE49-F238E27FC236}">
              <a16:creationId xmlns:a16="http://schemas.microsoft.com/office/drawing/2014/main" id="{BC443914-25F0-4DCD-B17A-72D764C59124}"/>
            </a:ext>
          </a:extLst>
        </xdr:cNvPr>
        <xdr:cNvSpPr/>
      </xdr:nvSpPr>
      <xdr:spPr>
        <a:xfrm>
          <a:off x="5773752" y="16880177"/>
          <a:ext cx="2855838" cy="303021"/>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ES" sz="1000">
              <a:solidFill>
                <a:schemeClr val="tx1"/>
              </a:solidFill>
            </a:rPr>
            <a:t>source: </a:t>
          </a:r>
          <a:r>
            <a:rPr lang="es-ES" sz="1100" b="0" i="0" u="none" strike="noStrike">
              <a:solidFill>
                <a:schemeClr val="lt1"/>
              </a:solidFill>
              <a:effectLst/>
              <a:latin typeface="+mn-lt"/>
              <a:ea typeface="+mn-ea"/>
              <a:cs typeface="+mn-cs"/>
              <a:hlinkClick xmlns:r="http://schemas.openxmlformats.org/officeDocument/2006/relationships" r:id=""/>
            </a:rPr>
            <a:t>https://doi.org/10.1080/03736245.2022.2129769</a:t>
          </a:r>
          <a:endParaRPr lang="es-ES" sz="1100" b="0" i="0">
            <a:solidFill>
              <a:schemeClr val="lt1"/>
            </a:solidFill>
            <a:effectLst/>
            <a:latin typeface="+mn-lt"/>
            <a:ea typeface="+mn-ea"/>
            <a:cs typeface="+mn-cs"/>
          </a:endParaRPr>
        </a:p>
        <a:p>
          <a:pPr algn="l"/>
          <a:endParaRPr lang="es-ES" sz="10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47625</xdr:colOff>
      <xdr:row>2</xdr:row>
      <xdr:rowOff>177800</xdr:rowOff>
    </xdr:to>
    <xdr:sp macro="" textlink="">
      <xdr:nvSpPr>
        <xdr:cNvPr id="2" name="CuadroTexto 1">
          <a:extLst>
            <a:ext uri="{FF2B5EF4-FFF2-40B4-BE49-F238E27FC236}">
              <a16:creationId xmlns:a16="http://schemas.microsoft.com/office/drawing/2014/main" id="{E60C074B-1B34-4322-A7FF-8401DD6FEE4A}"/>
            </a:ext>
          </a:extLst>
        </xdr:cNvPr>
        <xdr:cNvSpPr txBox="1"/>
      </xdr:nvSpPr>
      <xdr:spPr>
        <a:xfrm>
          <a:off x="0" y="182880"/>
          <a:ext cx="3971925" cy="360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As for the initial year, take data from 2015 or 2020 (one is fine)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vaes-my.sharepoint.com/Users/nacho/Desktop/comparar%20excel/land_and_water_parameters_Marg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vaes-my.sharepoint.com/Users/nacho/Desktop/comparar%20excel/land_and_water_noel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fim/Downloads/land_and_water_ju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ormation_matrices"/>
      <sheetName val="land_uses"/>
      <sheetName val="croplands"/>
      <sheetName val="Diet"/>
      <sheetName val="Global Market"/>
      <sheetName val="Intermodule"/>
      <sheetName val="Emissions"/>
      <sheetName val="Water"/>
      <sheetName val="Hoja1"/>
    </sheetNames>
    <sheetDataSet>
      <sheetData sheetId="0"/>
      <sheetData sheetId="1"/>
      <sheetData sheetId="2"/>
      <sheetData sheetId="3">
        <row r="72">
          <cell r="C72">
            <v>240453026.10000002</v>
          </cell>
        </row>
        <row r="73">
          <cell r="C73">
            <v>5960798.6499999985</v>
          </cell>
        </row>
        <row r="74">
          <cell r="C74">
            <v>113391250</v>
          </cell>
        </row>
        <row r="75">
          <cell r="C75">
            <v>163588368.65000001</v>
          </cell>
        </row>
        <row r="76">
          <cell r="C76">
            <v>35988700</v>
          </cell>
        </row>
        <row r="77">
          <cell r="C77">
            <v>142815945.99000001</v>
          </cell>
        </row>
        <row r="78">
          <cell r="C78">
            <v>134901100</v>
          </cell>
        </row>
        <row r="79">
          <cell r="C79">
            <v>358924560</v>
          </cell>
        </row>
        <row r="80">
          <cell r="C80">
            <v>134148870.78000002</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ormation_matrices"/>
      <sheetName val="land_uses"/>
      <sheetName val="forest"/>
      <sheetName val="croplands"/>
      <sheetName val="Diet"/>
      <sheetName val="Global Market"/>
      <sheetName val="Intermodule"/>
      <sheetName val="Emissions"/>
      <sheetName val="Water"/>
      <sheetName val="Hoja1"/>
      <sheetName val="intermodule_global_allocate"/>
      <sheetName val="exogenous_inputs"/>
    </sheetNames>
    <sheetDataSet>
      <sheetData sheetId="0"/>
      <sheetData sheetId="1"/>
      <sheetData sheetId="2" refreshError="1"/>
      <sheetData sheetId="3"/>
      <sheetData sheetId="4">
        <row r="72">
          <cell r="C72">
            <v>240453026.10000002</v>
          </cell>
        </row>
        <row r="73">
          <cell r="C73">
            <v>5960798.6499999985</v>
          </cell>
        </row>
        <row r="74">
          <cell r="C74">
            <v>113391250</v>
          </cell>
        </row>
        <row r="75">
          <cell r="C75">
            <v>163588368.65000001</v>
          </cell>
        </row>
        <row r="76">
          <cell r="C76">
            <v>35988700</v>
          </cell>
        </row>
        <row r="77">
          <cell r="C77">
            <v>142815945.99000001</v>
          </cell>
        </row>
        <row r="78">
          <cell r="C78">
            <v>134901100</v>
          </cell>
        </row>
        <row r="79">
          <cell r="C79">
            <v>358924560</v>
          </cell>
        </row>
        <row r="80">
          <cell r="C80">
            <v>134148870.78000002</v>
          </cell>
        </row>
      </sheetData>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ormation_matrices"/>
      <sheetName val="land_uses"/>
      <sheetName val="forest"/>
      <sheetName val="croplands"/>
      <sheetName val="Diet"/>
      <sheetName val="Global Market"/>
      <sheetName val="Intermodule"/>
      <sheetName val="Emissions"/>
      <sheetName val="Water"/>
      <sheetName val="Hoja1"/>
    </sheetNames>
    <sheetDataSet>
      <sheetData sheetId="0"/>
      <sheetData sheetId="1"/>
      <sheetData sheetId="2"/>
      <sheetData sheetId="3"/>
      <sheetData sheetId="4">
        <row r="72">
          <cell r="C72">
            <v>240453026.10000002</v>
          </cell>
        </row>
        <row r="73">
          <cell r="C73">
            <v>5960798.6499999985</v>
          </cell>
        </row>
        <row r="74">
          <cell r="C74">
            <v>113391250</v>
          </cell>
        </row>
        <row r="75">
          <cell r="C75">
            <v>163588368.65000001</v>
          </cell>
        </row>
        <row r="76">
          <cell r="C76">
            <v>35988700</v>
          </cell>
        </row>
        <row r="77">
          <cell r="C77">
            <v>142815945.99000001</v>
          </cell>
        </row>
        <row r="78">
          <cell r="C78">
            <v>134901100</v>
          </cell>
        </row>
        <row r="79">
          <cell r="C79">
            <v>358924560</v>
          </cell>
        </row>
        <row r="80">
          <cell r="C80">
            <v>134148870.78000002</v>
          </cell>
        </row>
      </sheetData>
      <sheetData sheetId="5"/>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r.geeds@uva.es" TargetMode="External"/><Relationship Id="rId2" Type="http://schemas.openxmlformats.org/officeDocument/2006/relationships/hyperlink" Target="https://oneplanetproject.eu/" TargetMode="External"/><Relationship Id="rId1" Type="http://schemas.openxmlformats.org/officeDocument/2006/relationships/hyperlink" Target="https://geeds.es/en/"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hyperlink" Target="https://figshare.com/articles/dataset/Projecting_1_km-grid_population_distributions_from_2020_to_2100_globally_under_shared_socioeconomic_pathways/19608594/2"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https://energyeducation.ca/encyclopedia/Energy_density" TargetMode="External"/><Relationship Id="rId2" Type="http://schemas.openxmlformats.org/officeDocument/2006/relationships/hyperlink" Target="https://energyeducation.ca/encyclopedia/Energy_density" TargetMode="External"/><Relationship Id="rId1" Type="http://schemas.openxmlformats.org/officeDocument/2006/relationships/hyperlink" Target="https://www.google.com/url?sa=t&amp;rct=j&amp;q=&amp;esrc=s&amp;source=web&amp;cd=&amp;cad=rja&amp;uact=8&amp;ved=2ahUKEwiAvri1lej_AhXOUaQEHe6EBN0QFnoECBUQAw&amp;url=https%3A%2F%2Fenergyeducation.ca%2Fencyclopedia%2FEnergy_density&amp;usg=AOvVaw0YxA8ppwyKRXMXikbRCSHn&amp;opi=89978449"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7ACE-2157-49C4-ACB5-6568E61CD2B7}">
  <dimension ref="A1:I20"/>
  <sheetViews>
    <sheetView workbookViewId="0">
      <selection sqref="A1:G1"/>
    </sheetView>
  </sheetViews>
  <sheetFormatPr baseColWidth="10" defaultColWidth="11.5546875" defaultRowHeight="14.4" x14ac:dyDescent="0.3"/>
  <cols>
    <col min="1" max="1" width="24.88671875" style="1" customWidth="1"/>
    <col min="2" max="2" width="19.21875" style="1" customWidth="1"/>
    <col min="3" max="3" width="14.5546875" style="1" customWidth="1"/>
    <col min="4" max="4" width="13.88671875" style="1" customWidth="1"/>
    <col min="5" max="8" width="11.5546875" style="1"/>
    <col min="9" max="9" width="18.6640625" style="1" customWidth="1"/>
    <col min="10" max="16384" width="11.5546875" style="1"/>
  </cols>
  <sheetData>
    <row r="1" spans="1:9" s="22" customFormat="1" ht="56.4" customHeight="1" thickBot="1" x14ac:dyDescent="0.35">
      <c r="A1" s="450" t="s">
        <v>39</v>
      </c>
      <c r="B1" s="451"/>
      <c r="C1" s="451"/>
      <c r="D1" s="451"/>
      <c r="E1" s="451"/>
      <c r="F1" s="451"/>
      <c r="G1" s="451"/>
    </row>
    <row r="3" spans="1:9" ht="37.799999999999997" customHeight="1" x14ac:dyDescent="0.3">
      <c r="A3" s="37" t="s">
        <v>54</v>
      </c>
    </row>
    <row r="4" spans="1:9" ht="23.4" x14ac:dyDescent="0.3">
      <c r="A4" s="36" t="s">
        <v>55</v>
      </c>
    </row>
    <row r="5" spans="1:9" x14ac:dyDescent="0.3">
      <c r="A5" s="1" t="s">
        <v>56</v>
      </c>
      <c r="C5" s="35"/>
    </row>
    <row r="6" spans="1:9" ht="40.200000000000003" customHeight="1" x14ac:dyDescent="0.3">
      <c r="A6" s="453" t="s">
        <v>63</v>
      </c>
      <c r="B6" s="453"/>
      <c r="C6" s="453"/>
      <c r="D6" s="453"/>
      <c r="E6" s="453"/>
      <c r="F6" s="453"/>
      <c r="G6" s="453"/>
      <c r="H6" s="453"/>
      <c r="I6" s="453"/>
    </row>
    <row r="7" spans="1:9" x14ac:dyDescent="0.3">
      <c r="A7" s="34" t="s">
        <v>57</v>
      </c>
      <c r="C7" s="35"/>
      <c r="D7" s="35"/>
    </row>
    <row r="8" spans="1:9" x14ac:dyDescent="0.3">
      <c r="A8" s="34" t="s">
        <v>58</v>
      </c>
      <c r="C8" s="35"/>
      <c r="D8" s="35"/>
    </row>
    <row r="9" spans="1:9" ht="23.4" x14ac:dyDescent="0.3">
      <c r="A9" s="36" t="s">
        <v>47</v>
      </c>
    </row>
    <row r="10" spans="1:9" x14ac:dyDescent="0.3">
      <c r="A10" s="1" t="s">
        <v>61</v>
      </c>
    </row>
    <row r="11" spans="1:9" x14ac:dyDescent="0.3">
      <c r="A11" s="1" t="s">
        <v>50</v>
      </c>
      <c r="B11" s="32" t="s">
        <v>48</v>
      </c>
    </row>
    <row r="12" spans="1:9" x14ac:dyDescent="0.3">
      <c r="A12" s="1" t="s">
        <v>51</v>
      </c>
      <c r="B12" s="32" t="s">
        <v>52</v>
      </c>
    </row>
    <row r="13" spans="1:9" ht="23.4" x14ac:dyDescent="0.3">
      <c r="A13" s="36" t="s">
        <v>45</v>
      </c>
    </row>
    <row r="14" spans="1:9" ht="16.2" customHeight="1" x14ac:dyDescent="0.3">
      <c r="A14" s="1" t="s">
        <v>46</v>
      </c>
    </row>
    <row r="15" spans="1:9" x14ac:dyDescent="0.3">
      <c r="A15" s="1" t="s">
        <v>49</v>
      </c>
      <c r="B15" s="33" t="s">
        <v>53</v>
      </c>
    </row>
    <row r="16" spans="1:9" ht="33" customHeight="1" x14ac:dyDescent="0.3">
      <c r="A16" s="36" t="s">
        <v>59</v>
      </c>
    </row>
    <row r="17" spans="1:9" ht="64.2" customHeight="1" x14ac:dyDescent="0.3">
      <c r="A17" s="452" t="s">
        <v>60</v>
      </c>
      <c r="B17" s="452"/>
      <c r="C17" s="452"/>
      <c r="D17" s="452"/>
      <c r="E17" s="452"/>
      <c r="F17" s="452"/>
      <c r="G17" s="452"/>
      <c r="H17" s="452"/>
      <c r="I17" s="452"/>
    </row>
    <row r="20" spans="1:9" ht="15" customHeight="1" x14ac:dyDescent="0.3"/>
  </sheetData>
  <mergeCells count="3">
    <mergeCell ref="A1:G1"/>
    <mergeCell ref="A17:I17"/>
    <mergeCell ref="A6:I6"/>
  </mergeCells>
  <hyperlinks>
    <hyperlink ref="B11" r:id="rId1" xr:uid="{6CEB7498-A07A-4556-800D-FE0C0B254B6A}"/>
    <hyperlink ref="B12" r:id="rId2" xr:uid="{291C458C-688E-4AF6-B384-7537BF87733D}"/>
    <hyperlink ref="B15" r:id="rId3" xr:uid="{7E91831E-71D1-4C24-926B-7275E7CCE295}"/>
  </hyperlinks>
  <pageMargins left="0.7" right="0.7" top="0.75" bottom="0.75" header="0.3" footer="0.3"/>
  <pageSetup paperSize="9"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D9C5-16B1-4412-8FD5-B59393D4AB1B}">
  <dimension ref="A2:DA366"/>
  <sheetViews>
    <sheetView topLeftCell="A328" zoomScale="85" zoomScaleNormal="85" workbookViewId="0">
      <selection activeCell="D336" sqref="D336"/>
    </sheetView>
  </sheetViews>
  <sheetFormatPr baseColWidth="10" defaultColWidth="8.88671875" defaultRowHeight="14.4" x14ac:dyDescent="0.3"/>
  <cols>
    <col min="1" max="1" width="35.88671875" bestFit="1" customWidth="1"/>
    <col min="2" max="2" width="15.88671875" bestFit="1" customWidth="1"/>
    <col min="3" max="3" width="38.77734375" bestFit="1" customWidth="1"/>
    <col min="4" max="4" width="51.44140625" bestFit="1" customWidth="1"/>
    <col min="5" max="5" width="10.77734375" bestFit="1" customWidth="1"/>
    <col min="6" max="6" width="13.77734375" bestFit="1" customWidth="1"/>
    <col min="7" max="10" width="16.77734375" bestFit="1" customWidth="1"/>
    <col min="11" max="15" width="15.21875" bestFit="1" customWidth="1"/>
    <col min="16" max="16" width="23.5546875" bestFit="1" customWidth="1"/>
    <col min="17" max="70" width="15.21875" bestFit="1" customWidth="1"/>
    <col min="71" max="85" width="14.21875" bestFit="1" customWidth="1"/>
    <col min="86" max="106" width="13.21875" bestFit="1" customWidth="1"/>
  </cols>
  <sheetData>
    <row r="2" spans="1:8" x14ac:dyDescent="0.3">
      <c r="C2" s="86">
        <v>2015</v>
      </c>
      <c r="D2" s="86">
        <v>2016</v>
      </c>
      <c r="E2" s="86">
        <v>2017</v>
      </c>
      <c r="F2" s="86">
        <v>2018</v>
      </c>
      <c r="G2" s="86">
        <v>2019</v>
      </c>
      <c r="H2" s="86">
        <v>2020</v>
      </c>
    </row>
    <row r="3" spans="1:8" x14ac:dyDescent="0.3">
      <c r="A3" s="454" t="s">
        <v>142</v>
      </c>
      <c r="B3" s="79">
        <v>0</v>
      </c>
      <c r="C3" s="156">
        <v>0</v>
      </c>
      <c r="D3" s="156">
        <v>0</v>
      </c>
      <c r="E3" s="156">
        <v>0</v>
      </c>
      <c r="F3" s="156">
        <v>0</v>
      </c>
      <c r="G3" s="156">
        <v>0</v>
      </c>
      <c r="H3" s="156">
        <v>0</v>
      </c>
    </row>
    <row r="4" spans="1:8" x14ac:dyDescent="0.3">
      <c r="A4" s="455"/>
      <c r="B4" s="79">
        <v>1</v>
      </c>
      <c r="C4" s="156">
        <v>0</v>
      </c>
      <c r="D4" s="156">
        <v>0</v>
      </c>
      <c r="E4" s="156">
        <v>0</v>
      </c>
      <c r="F4" s="156">
        <v>0</v>
      </c>
      <c r="G4" s="156">
        <v>0</v>
      </c>
      <c r="H4" s="156">
        <v>0</v>
      </c>
    </row>
    <row r="5" spans="1:8" x14ac:dyDescent="0.3">
      <c r="A5" s="455"/>
      <c r="B5" s="79">
        <v>2</v>
      </c>
      <c r="C5" s="156">
        <v>0</v>
      </c>
      <c r="D5" s="156">
        <v>0</v>
      </c>
      <c r="E5" s="156">
        <v>0</v>
      </c>
      <c r="F5" s="156">
        <v>0</v>
      </c>
      <c r="G5" s="156">
        <v>0</v>
      </c>
      <c r="H5" s="156">
        <v>0</v>
      </c>
    </row>
    <row r="6" spans="1:8" x14ac:dyDescent="0.3">
      <c r="A6" s="455"/>
      <c r="B6" s="79">
        <v>3</v>
      </c>
      <c r="C6" s="156">
        <v>0</v>
      </c>
      <c r="D6" s="156">
        <v>0</v>
      </c>
      <c r="E6" s="156">
        <v>0</v>
      </c>
      <c r="F6" s="156">
        <v>0</v>
      </c>
      <c r="G6" s="156">
        <v>0</v>
      </c>
      <c r="H6" s="156">
        <v>0</v>
      </c>
    </row>
    <row r="7" spans="1:8" x14ac:dyDescent="0.3">
      <c r="A7" s="455"/>
      <c r="B7" s="79">
        <v>4</v>
      </c>
      <c r="C7" s="156">
        <v>0</v>
      </c>
      <c r="D7" s="156">
        <v>0</v>
      </c>
      <c r="E7" s="156">
        <v>0</v>
      </c>
      <c r="F7" s="156">
        <v>0</v>
      </c>
      <c r="G7" s="156">
        <v>0</v>
      </c>
      <c r="H7" s="156">
        <v>0</v>
      </c>
    </row>
    <row r="8" spans="1:8" x14ac:dyDescent="0.3">
      <c r="A8" s="455"/>
      <c r="B8" s="79">
        <v>5</v>
      </c>
      <c r="C8" s="156">
        <v>0</v>
      </c>
      <c r="D8" s="156">
        <v>0</v>
      </c>
      <c r="E8" s="156">
        <v>0</v>
      </c>
      <c r="F8" s="156">
        <v>0</v>
      </c>
      <c r="G8" s="156">
        <v>0</v>
      </c>
      <c r="H8" s="156">
        <v>0</v>
      </c>
    </row>
    <row r="9" spans="1:8" x14ac:dyDescent="0.3">
      <c r="A9" s="455"/>
      <c r="B9" s="79">
        <v>6</v>
      </c>
      <c r="C9" s="156">
        <v>0</v>
      </c>
      <c r="D9" s="156">
        <v>0</v>
      </c>
      <c r="E9" s="156">
        <v>0</v>
      </c>
      <c r="F9" s="156">
        <v>0</v>
      </c>
      <c r="G9" s="156">
        <v>0</v>
      </c>
      <c r="H9" s="156">
        <v>0</v>
      </c>
    </row>
    <row r="10" spans="1:8" x14ac:dyDescent="0.3">
      <c r="A10" s="455"/>
      <c r="B10" s="79">
        <v>7</v>
      </c>
      <c r="C10" s="156">
        <v>0</v>
      </c>
      <c r="D10" s="156">
        <v>0</v>
      </c>
      <c r="E10" s="156">
        <v>0</v>
      </c>
      <c r="F10" s="156">
        <v>0</v>
      </c>
      <c r="G10" s="156">
        <v>0</v>
      </c>
      <c r="H10" s="156">
        <v>0</v>
      </c>
    </row>
    <row r="11" spans="1:8" x14ac:dyDescent="0.3">
      <c r="A11" s="455"/>
      <c r="B11" s="79">
        <v>8</v>
      </c>
      <c r="C11" s="156">
        <v>0</v>
      </c>
      <c r="D11" s="156">
        <v>0</v>
      </c>
      <c r="E11" s="156">
        <v>0</v>
      </c>
      <c r="F11" s="156">
        <v>0</v>
      </c>
      <c r="G11" s="156">
        <v>0</v>
      </c>
      <c r="H11" s="156">
        <v>0</v>
      </c>
    </row>
    <row r="12" spans="1:8" x14ac:dyDescent="0.3">
      <c r="A12" s="455"/>
      <c r="B12" s="79">
        <v>9</v>
      </c>
      <c r="C12" s="156">
        <v>0</v>
      </c>
      <c r="D12" s="156">
        <v>0</v>
      </c>
      <c r="E12" s="156">
        <v>0</v>
      </c>
      <c r="F12" s="156">
        <v>0</v>
      </c>
      <c r="G12" s="156">
        <v>0</v>
      </c>
      <c r="H12" s="156">
        <v>0</v>
      </c>
    </row>
    <row r="13" spans="1:8" x14ac:dyDescent="0.3">
      <c r="A13" s="455"/>
      <c r="B13" s="79">
        <v>10</v>
      </c>
      <c r="C13" s="156">
        <v>0</v>
      </c>
      <c r="D13" s="156">
        <v>0</v>
      </c>
      <c r="E13" s="156">
        <v>0</v>
      </c>
      <c r="F13" s="156">
        <v>0</v>
      </c>
      <c r="G13" s="156">
        <v>0</v>
      </c>
      <c r="H13" s="156">
        <v>0</v>
      </c>
    </row>
    <row r="14" spans="1:8" x14ac:dyDescent="0.3">
      <c r="A14" s="455"/>
      <c r="B14" s="79">
        <v>11</v>
      </c>
      <c r="C14" s="156">
        <v>0</v>
      </c>
      <c r="D14" s="156">
        <v>0</v>
      </c>
      <c r="E14" s="156">
        <v>0</v>
      </c>
      <c r="F14" s="156">
        <v>0</v>
      </c>
      <c r="G14" s="156">
        <v>0</v>
      </c>
      <c r="H14" s="156">
        <v>0</v>
      </c>
    </row>
    <row r="15" spans="1:8" x14ac:dyDescent="0.3">
      <c r="A15" s="455"/>
      <c r="B15" s="79">
        <v>12</v>
      </c>
      <c r="C15" s="156">
        <v>0</v>
      </c>
      <c r="D15" s="156">
        <v>0</v>
      </c>
      <c r="E15" s="156">
        <v>0</v>
      </c>
      <c r="F15" s="156">
        <v>0</v>
      </c>
      <c r="G15" s="156">
        <v>0</v>
      </c>
      <c r="H15" s="156">
        <v>0</v>
      </c>
    </row>
    <row r="16" spans="1:8" x14ac:dyDescent="0.3">
      <c r="A16" s="455"/>
      <c r="B16" s="79">
        <v>13</v>
      </c>
      <c r="C16" s="156">
        <v>0</v>
      </c>
      <c r="D16" s="156">
        <v>0</v>
      </c>
      <c r="E16" s="156">
        <v>0</v>
      </c>
      <c r="F16" s="156">
        <v>0</v>
      </c>
      <c r="G16" s="156">
        <v>0</v>
      </c>
      <c r="H16" s="156">
        <v>0</v>
      </c>
    </row>
    <row r="17" spans="1:8" x14ac:dyDescent="0.3">
      <c r="A17" s="455"/>
      <c r="B17" s="79">
        <v>14</v>
      </c>
      <c r="C17" s="156">
        <v>0</v>
      </c>
      <c r="D17" s="156">
        <v>0</v>
      </c>
      <c r="E17" s="156">
        <v>0</v>
      </c>
      <c r="F17" s="156">
        <v>0</v>
      </c>
      <c r="G17" s="156">
        <v>0</v>
      </c>
      <c r="H17" s="156">
        <v>0</v>
      </c>
    </row>
    <row r="18" spans="1:8" x14ac:dyDescent="0.3">
      <c r="A18" s="455"/>
      <c r="B18" s="79">
        <v>15</v>
      </c>
      <c r="C18" s="156">
        <v>68.650999999999996</v>
      </c>
      <c r="D18" s="156">
        <v>66.262</v>
      </c>
      <c r="E18" s="156">
        <v>64.430999999999997</v>
      </c>
      <c r="F18" s="156">
        <v>62.353000000000002</v>
      </c>
      <c r="G18" s="156">
        <v>59.527000000000001</v>
      </c>
      <c r="H18" s="156">
        <v>58.377000000000002</v>
      </c>
    </row>
    <row r="19" spans="1:8" x14ac:dyDescent="0.3">
      <c r="A19" s="455"/>
      <c r="B19" s="79">
        <v>16</v>
      </c>
      <c r="C19" s="156">
        <v>118.023</v>
      </c>
      <c r="D19" s="156">
        <v>114.758</v>
      </c>
      <c r="E19" s="156">
        <v>112.193</v>
      </c>
      <c r="F19" s="156">
        <v>108.658</v>
      </c>
      <c r="G19" s="156">
        <v>103.741</v>
      </c>
      <c r="H19" s="156">
        <v>102.396</v>
      </c>
    </row>
    <row r="20" spans="1:8" x14ac:dyDescent="0.3">
      <c r="A20" s="455"/>
      <c r="B20" s="79">
        <v>17</v>
      </c>
      <c r="C20" s="156">
        <v>168.501</v>
      </c>
      <c r="D20" s="156">
        <v>165.45099999999999</v>
      </c>
      <c r="E20" s="156">
        <v>162.80099999999999</v>
      </c>
      <c r="F20" s="156">
        <v>158.09299999999999</v>
      </c>
      <c r="G20" s="156">
        <v>151.30000000000001</v>
      </c>
      <c r="H20" s="156">
        <v>150.02500000000001</v>
      </c>
    </row>
    <row r="21" spans="1:8" x14ac:dyDescent="0.3">
      <c r="A21" s="455"/>
      <c r="B21" s="79">
        <v>18</v>
      </c>
      <c r="C21" s="156">
        <v>214.91300000000001</v>
      </c>
      <c r="D21" s="156">
        <v>213.21299999999999</v>
      </c>
      <c r="E21" s="156">
        <v>211.16499999999999</v>
      </c>
      <c r="F21" s="156">
        <v>205.74799999999999</v>
      </c>
      <c r="G21" s="156">
        <v>197.54599999999999</v>
      </c>
      <c r="H21" s="156">
        <v>196.56100000000001</v>
      </c>
    </row>
    <row r="22" spans="1:8" x14ac:dyDescent="0.3">
      <c r="A22" s="455"/>
      <c r="B22" s="79">
        <v>19</v>
      </c>
      <c r="C22" s="156">
        <v>247.262</v>
      </c>
      <c r="D22" s="156">
        <v>247.15100000000001</v>
      </c>
      <c r="E22" s="156">
        <v>245.87</v>
      </c>
      <c r="F22" s="156">
        <v>240.36</v>
      </c>
      <c r="G22" s="156">
        <v>231.547</v>
      </c>
      <c r="H22" s="156">
        <v>230.685</v>
      </c>
    </row>
    <row r="23" spans="1:8" x14ac:dyDescent="0.3">
      <c r="A23" s="455"/>
      <c r="B23" s="79">
        <v>20</v>
      </c>
      <c r="C23" s="156">
        <v>264.63600000000002</v>
      </c>
      <c r="D23" s="156">
        <v>265.90600000000001</v>
      </c>
      <c r="E23" s="156">
        <v>265.30200000000002</v>
      </c>
      <c r="F23" s="156">
        <v>260.23599999999999</v>
      </c>
      <c r="G23" s="156">
        <v>251.56200000000001</v>
      </c>
      <c r="H23" s="156">
        <v>250.58600000000001</v>
      </c>
    </row>
    <row r="24" spans="1:8" x14ac:dyDescent="0.3">
      <c r="A24" s="455"/>
      <c r="B24" s="79">
        <v>21</v>
      </c>
      <c r="C24" s="156">
        <v>273.30399999999997</v>
      </c>
      <c r="D24" s="156">
        <v>274.63600000000002</v>
      </c>
      <c r="E24" s="156">
        <v>274.01600000000002</v>
      </c>
      <c r="F24" s="156">
        <v>269.43599999999998</v>
      </c>
      <c r="G24" s="156">
        <v>261.08100000000002</v>
      </c>
      <c r="H24" s="156">
        <v>259.98</v>
      </c>
    </row>
    <row r="25" spans="1:8" x14ac:dyDescent="0.3">
      <c r="A25" s="455"/>
      <c r="B25" s="79">
        <v>22</v>
      </c>
      <c r="C25" s="156">
        <v>275.58300000000003</v>
      </c>
      <c r="D25" s="156">
        <v>275.64499999999998</v>
      </c>
      <c r="E25" s="156">
        <v>274.31400000000002</v>
      </c>
      <c r="F25" s="156">
        <v>270.14999999999998</v>
      </c>
      <c r="G25" s="156">
        <v>262.15699999999998</v>
      </c>
      <c r="H25" s="156">
        <v>260.95400000000001</v>
      </c>
    </row>
    <row r="26" spans="1:8" x14ac:dyDescent="0.3">
      <c r="A26" s="455"/>
      <c r="B26" s="79">
        <v>23</v>
      </c>
      <c r="C26" s="156">
        <v>275.67099999999999</v>
      </c>
      <c r="D26" s="156">
        <v>274.14800000000002</v>
      </c>
      <c r="E26" s="156">
        <v>272</v>
      </c>
      <c r="F26" s="156">
        <v>268.18200000000002</v>
      </c>
      <c r="G26" s="156">
        <v>260.52699999999999</v>
      </c>
      <c r="H26" s="156">
        <v>259.32499999999999</v>
      </c>
    </row>
    <row r="27" spans="1:8" x14ac:dyDescent="0.3">
      <c r="A27" s="455"/>
      <c r="B27" s="79">
        <v>24</v>
      </c>
      <c r="C27" s="156">
        <v>274.803</v>
      </c>
      <c r="D27" s="156">
        <v>271.72899999999998</v>
      </c>
      <c r="E27" s="156">
        <v>268.85199999999998</v>
      </c>
      <c r="F27" s="156">
        <v>265.30399999999997</v>
      </c>
      <c r="G27" s="156">
        <v>257.93200000000002</v>
      </c>
      <c r="H27" s="156">
        <v>256.834</v>
      </c>
    </row>
    <row r="28" spans="1:8" x14ac:dyDescent="0.3">
      <c r="A28" s="455"/>
      <c r="B28" s="79">
        <v>25</v>
      </c>
      <c r="C28" s="156">
        <v>274.25299999999999</v>
      </c>
      <c r="D28" s="156">
        <v>270.15199999999999</v>
      </c>
      <c r="E28" s="156">
        <v>266.87</v>
      </c>
      <c r="F28" s="156">
        <v>263.48500000000001</v>
      </c>
      <c r="G28" s="156">
        <v>256.27699999999999</v>
      </c>
      <c r="H28" s="156">
        <v>255.31399999999999</v>
      </c>
    </row>
    <row r="29" spans="1:8" x14ac:dyDescent="0.3">
      <c r="A29" s="455"/>
      <c r="B29" s="79">
        <v>26</v>
      </c>
      <c r="C29" s="156">
        <v>273.99299999999999</v>
      </c>
      <c r="D29" s="156">
        <v>269.57299999999998</v>
      </c>
      <c r="E29" s="156">
        <v>266.3</v>
      </c>
      <c r="F29" s="156">
        <v>262.97399999999999</v>
      </c>
      <c r="G29" s="156">
        <v>255.809</v>
      </c>
      <c r="H29" s="156">
        <v>254.98599999999999</v>
      </c>
    </row>
    <row r="30" spans="1:8" x14ac:dyDescent="0.3">
      <c r="A30" s="455"/>
      <c r="B30" s="79">
        <v>27</v>
      </c>
      <c r="C30" s="156">
        <v>273.09399999999999</v>
      </c>
      <c r="D30" s="156">
        <v>268.92899999999997</v>
      </c>
      <c r="E30" s="156">
        <v>265.95600000000002</v>
      </c>
      <c r="F30" s="156">
        <v>262.65100000000001</v>
      </c>
      <c r="G30" s="156">
        <v>255.48400000000001</v>
      </c>
      <c r="H30" s="156">
        <v>254.792</v>
      </c>
    </row>
    <row r="31" spans="1:8" x14ac:dyDescent="0.3">
      <c r="A31" s="455"/>
      <c r="B31" s="79">
        <v>28</v>
      </c>
      <c r="C31" s="156">
        <v>271.29199999999997</v>
      </c>
      <c r="D31" s="156">
        <v>267.86099999999999</v>
      </c>
      <c r="E31" s="156">
        <v>265.411</v>
      </c>
      <c r="F31" s="156">
        <v>262.09500000000003</v>
      </c>
      <c r="G31" s="156">
        <v>254.89099999999999</v>
      </c>
      <c r="H31" s="156">
        <v>254.3</v>
      </c>
    </row>
    <row r="32" spans="1:8" x14ac:dyDescent="0.3">
      <c r="A32" s="455"/>
      <c r="B32" s="79">
        <v>29</v>
      </c>
      <c r="C32" s="156">
        <v>268.39699999999999</v>
      </c>
      <c r="D32" s="156">
        <v>265.85399999999998</v>
      </c>
      <c r="E32" s="156">
        <v>263.95</v>
      </c>
      <c r="F32" s="156">
        <v>260.548</v>
      </c>
      <c r="G32" s="156">
        <v>253.245</v>
      </c>
      <c r="H32" s="156">
        <v>252.66</v>
      </c>
    </row>
    <row r="33" spans="1:8" x14ac:dyDescent="0.3">
      <c r="A33" s="455"/>
      <c r="B33" s="79">
        <v>30</v>
      </c>
      <c r="C33" s="156">
        <v>264.11500000000001</v>
      </c>
      <c r="D33" s="156">
        <v>262.56599999999997</v>
      </c>
      <c r="E33" s="156">
        <v>261.21300000000002</v>
      </c>
      <c r="F33" s="156">
        <v>257.61700000000002</v>
      </c>
      <c r="G33" s="156">
        <v>250.11799999999999</v>
      </c>
      <c r="H33" s="156">
        <v>249.44900000000001</v>
      </c>
    </row>
    <row r="34" spans="1:8" x14ac:dyDescent="0.3">
      <c r="A34" s="455"/>
      <c r="B34" s="79">
        <v>31</v>
      </c>
      <c r="C34" s="156">
        <v>257.86500000000001</v>
      </c>
      <c r="D34" s="156">
        <v>256.90199999999999</v>
      </c>
      <c r="E34" s="156">
        <v>255.80500000000001</v>
      </c>
      <c r="F34" s="156">
        <v>251.898</v>
      </c>
      <c r="G34" s="156">
        <v>244.11500000000001</v>
      </c>
      <c r="H34" s="156">
        <v>243.327</v>
      </c>
    </row>
    <row r="35" spans="1:8" x14ac:dyDescent="0.3">
      <c r="A35" s="455"/>
      <c r="B35" s="79">
        <v>32</v>
      </c>
      <c r="C35" s="156">
        <v>249.48599999999999</v>
      </c>
      <c r="D35" s="156">
        <v>248.71</v>
      </c>
      <c r="E35" s="156">
        <v>247.59399999999999</v>
      </c>
      <c r="F35" s="156">
        <v>243.28200000000001</v>
      </c>
      <c r="G35" s="156">
        <v>235.15</v>
      </c>
      <c r="H35" s="156">
        <v>234.23</v>
      </c>
    </row>
    <row r="36" spans="1:8" x14ac:dyDescent="0.3">
      <c r="A36" s="455"/>
      <c r="B36" s="79">
        <v>33</v>
      </c>
      <c r="C36" s="156">
        <v>239.375</v>
      </c>
      <c r="D36" s="156">
        <v>238.31299999999999</v>
      </c>
      <c r="E36" s="156">
        <v>236.881</v>
      </c>
      <c r="F36" s="156">
        <v>232.26900000000001</v>
      </c>
      <c r="G36" s="156">
        <v>223.94800000000001</v>
      </c>
      <c r="H36" s="156">
        <v>222.88300000000001</v>
      </c>
    </row>
    <row r="37" spans="1:8" x14ac:dyDescent="0.3">
      <c r="A37" s="455"/>
      <c r="B37" s="79">
        <v>34</v>
      </c>
      <c r="C37" s="156">
        <v>227.67400000000001</v>
      </c>
      <c r="D37" s="156">
        <v>225.95</v>
      </c>
      <c r="E37" s="156">
        <v>223.97499999999999</v>
      </c>
      <c r="F37" s="156">
        <v>219.17699999999999</v>
      </c>
      <c r="G37" s="156">
        <v>210.83500000000001</v>
      </c>
      <c r="H37" s="156">
        <v>209.61199999999999</v>
      </c>
    </row>
    <row r="38" spans="1:8" x14ac:dyDescent="0.3">
      <c r="A38" s="455"/>
      <c r="B38" s="79">
        <v>35</v>
      </c>
      <c r="C38" s="156">
        <v>214.864</v>
      </c>
      <c r="D38" s="156">
        <v>212.428</v>
      </c>
      <c r="E38" s="156">
        <v>209.892</v>
      </c>
      <c r="F38" s="156">
        <v>204.92400000000001</v>
      </c>
      <c r="G38" s="156">
        <v>196.602</v>
      </c>
      <c r="H38" s="156">
        <v>195.214</v>
      </c>
    </row>
    <row r="39" spans="1:8" x14ac:dyDescent="0.3">
      <c r="A39" s="455"/>
      <c r="B39" s="79">
        <v>36</v>
      </c>
      <c r="C39" s="156">
        <v>200.44499999999999</v>
      </c>
      <c r="D39" s="156">
        <v>197.708</v>
      </c>
      <c r="E39" s="156">
        <v>194.91499999999999</v>
      </c>
      <c r="F39" s="156">
        <v>189.65899999999999</v>
      </c>
      <c r="G39" s="156">
        <v>181.22300000000001</v>
      </c>
      <c r="H39" s="156">
        <v>179.726</v>
      </c>
    </row>
    <row r="40" spans="1:8" x14ac:dyDescent="0.3">
      <c r="A40" s="455"/>
      <c r="B40" s="79">
        <v>37</v>
      </c>
      <c r="C40" s="156">
        <v>184.50899999999999</v>
      </c>
      <c r="D40" s="156">
        <v>181.65799999999999</v>
      </c>
      <c r="E40" s="156">
        <v>178.77</v>
      </c>
      <c r="F40" s="156">
        <v>173.31299999999999</v>
      </c>
      <c r="G40" s="156">
        <v>164.86799999999999</v>
      </c>
      <c r="H40" s="156">
        <v>163.328</v>
      </c>
    </row>
    <row r="41" spans="1:8" x14ac:dyDescent="0.3">
      <c r="A41" s="455"/>
      <c r="B41" s="79">
        <v>38</v>
      </c>
      <c r="C41" s="156">
        <v>167.19499999999999</v>
      </c>
      <c r="D41" s="156">
        <v>164.41900000000001</v>
      </c>
      <c r="E41" s="156">
        <v>161.6</v>
      </c>
      <c r="F41" s="156">
        <v>156.05500000000001</v>
      </c>
      <c r="G41" s="156">
        <v>147.73400000000001</v>
      </c>
      <c r="H41" s="156">
        <v>146.214</v>
      </c>
    </row>
    <row r="42" spans="1:8" x14ac:dyDescent="0.3">
      <c r="A42" s="455"/>
      <c r="B42" s="79">
        <v>39</v>
      </c>
      <c r="C42" s="156">
        <v>149.28800000000001</v>
      </c>
      <c r="D42" s="156">
        <v>146.834</v>
      </c>
      <c r="E42" s="156">
        <v>144.267</v>
      </c>
      <c r="F42" s="156">
        <v>138.71600000000001</v>
      </c>
      <c r="G42" s="156">
        <v>130.614</v>
      </c>
      <c r="H42" s="156">
        <v>129.12299999999999</v>
      </c>
    </row>
    <row r="43" spans="1:8" x14ac:dyDescent="0.3">
      <c r="A43" s="455"/>
      <c r="B43" s="79">
        <v>40</v>
      </c>
      <c r="C43" s="156">
        <v>130.065</v>
      </c>
      <c r="D43" s="156">
        <v>128.375</v>
      </c>
      <c r="E43" s="156">
        <v>126.38500000000001</v>
      </c>
      <c r="F43" s="156">
        <v>120.807</v>
      </c>
      <c r="G43" s="156">
        <v>112.887</v>
      </c>
      <c r="H43" s="156">
        <v>111.491</v>
      </c>
    </row>
    <row r="44" spans="1:8" x14ac:dyDescent="0.3">
      <c r="A44" s="455"/>
      <c r="B44" s="79">
        <v>41</v>
      </c>
      <c r="C44" s="156">
        <v>110.842</v>
      </c>
      <c r="D44" s="156">
        <v>109.533</v>
      </c>
      <c r="E44" s="156">
        <v>107.874</v>
      </c>
      <c r="F44" s="156">
        <v>102.736</v>
      </c>
      <c r="G44" s="156">
        <v>95.572000000000003</v>
      </c>
      <c r="H44" s="156">
        <v>94.218999999999994</v>
      </c>
    </row>
    <row r="45" spans="1:8" x14ac:dyDescent="0.3">
      <c r="A45" s="455"/>
      <c r="B45" s="79">
        <v>42</v>
      </c>
      <c r="C45" s="156">
        <v>91.239000000000004</v>
      </c>
      <c r="D45" s="156">
        <v>90.159000000000006</v>
      </c>
      <c r="E45" s="156">
        <v>88.748000000000005</v>
      </c>
      <c r="F45" s="156">
        <v>84.353999999999999</v>
      </c>
      <c r="G45" s="156">
        <v>78.311999999999998</v>
      </c>
      <c r="H45" s="156">
        <v>77.016000000000005</v>
      </c>
    </row>
    <row r="46" spans="1:8" x14ac:dyDescent="0.3">
      <c r="A46" s="455"/>
      <c r="B46" s="79">
        <v>43</v>
      </c>
      <c r="C46" s="156">
        <v>74.058000000000007</v>
      </c>
      <c r="D46" s="156">
        <v>73.090999999999994</v>
      </c>
      <c r="E46" s="156">
        <v>71.846000000000004</v>
      </c>
      <c r="F46" s="156">
        <v>68.311999999999998</v>
      </c>
      <c r="G46" s="156">
        <v>63.503999999999998</v>
      </c>
      <c r="H46" s="156">
        <v>62.235999999999997</v>
      </c>
    </row>
    <row r="47" spans="1:8" x14ac:dyDescent="0.3">
      <c r="A47" s="455"/>
      <c r="B47" s="79">
        <v>44</v>
      </c>
      <c r="C47" s="156">
        <v>59.845999999999997</v>
      </c>
      <c r="D47" s="156">
        <v>58.899000000000001</v>
      </c>
      <c r="E47" s="156">
        <v>57.747</v>
      </c>
      <c r="F47" s="156">
        <v>55.110999999999997</v>
      </c>
      <c r="G47" s="156">
        <v>51.55</v>
      </c>
      <c r="H47" s="156">
        <v>50.284999999999997</v>
      </c>
    </row>
    <row r="48" spans="1:8" x14ac:dyDescent="0.3">
      <c r="A48" s="455"/>
      <c r="B48" s="79">
        <v>45</v>
      </c>
      <c r="C48" s="156">
        <v>49.884</v>
      </c>
      <c r="D48" s="156">
        <v>48.686999999999998</v>
      </c>
      <c r="E48" s="156">
        <v>47.414999999999999</v>
      </c>
      <c r="F48" s="156">
        <v>45.725000000000001</v>
      </c>
      <c r="G48" s="156">
        <v>43.439</v>
      </c>
      <c r="H48" s="156">
        <v>42.09</v>
      </c>
    </row>
    <row r="49" spans="1:8" x14ac:dyDescent="0.3">
      <c r="A49" s="455"/>
      <c r="B49" s="79">
        <v>46</v>
      </c>
      <c r="C49" s="156">
        <v>40.220999999999997</v>
      </c>
      <c r="D49" s="156">
        <v>39.031999999999996</v>
      </c>
      <c r="E49" s="156">
        <v>37.841999999999999</v>
      </c>
      <c r="F49" s="156">
        <v>36.762</v>
      </c>
      <c r="G49" s="156">
        <v>35.308999999999997</v>
      </c>
      <c r="H49" s="156">
        <v>34.043999999999997</v>
      </c>
    </row>
    <row r="50" spans="1:8" x14ac:dyDescent="0.3">
      <c r="A50" s="455"/>
      <c r="B50" s="79">
        <v>47</v>
      </c>
      <c r="C50" s="156">
        <v>31.989000000000001</v>
      </c>
      <c r="D50" s="156">
        <v>30.882000000000001</v>
      </c>
      <c r="E50" s="156">
        <v>29.817</v>
      </c>
      <c r="F50" s="156">
        <v>29.175999999999998</v>
      </c>
      <c r="G50" s="156">
        <v>28.315999999999999</v>
      </c>
      <c r="H50" s="156">
        <v>27.183</v>
      </c>
    </row>
    <row r="51" spans="1:8" x14ac:dyDescent="0.3">
      <c r="A51" s="455"/>
      <c r="B51" s="79">
        <v>48</v>
      </c>
      <c r="C51" s="156">
        <v>24.56</v>
      </c>
      <c r="D51" s="156">
        <v>23.635999999999999</v>
      </c>
      <c r="E51" s="156">
        <v>22.759</v>
      </c>
      <c r="F51" s="156">
        <v>22.393999999999998</v>
      </c>
      <c r="G51" s="156">
        <v>21.904</v>
      </c>
      <c r="H51" s="156">
        <v>20.962</v>
      </c>
    </row>
    <row r="52" spans="1:8" x14ac:dyDescent="0.3">
      <c r="A52" s="455"/>
      <c r="B52" s="79">
        <v>49</v>
      </c>
      <c r="C52" s="156">
        <v>16.12</v>
      </c>
      <c r="D52" s="156">
        <v>15.49</v>
      </c>
      <c r="E52" s="156">
        <v>14.891999999999999</v>
      </c>
      <c r="F52" s="156">
        <v>14.709</v>
      </c>
      <c r="G52" s="156">
        <v>14.464</v>
      </c>
      <c r="H52" s="156">
        <v>13.805999999999999</v>
      </c>
    </row>
    <row r="53" spans="1:8" x14ac:dyDescent="0.3">
      <c r="A53" s="455"/>
      <c r="B53" s="79">
        <v>50</v>
      </c>
      <c r="C53" s="156">
        <v>0</v>
      </c>
      <c r="D53" s="156">
        <v>0</v>
      </c>
      <c r="E53" s="156">
        <v>0</v>
      </c>
      <c r="F53" s="156">
        <v>0</v>
      </c>
      <c r="G53" s="156">
        <v>0</v>
      </c>
      <c r="H53" s="156">
        <v>0</v>
      </c>
    </row>
    <row r="54" spans="1:8" x14ac:dyDescent="0.3">
      <c r="A54" s="455"/>
      <c r="B54" s="79">
        <v>51</v>
      </c>
      <c r="C54" s="156">
        <v>0</v>
      </c>
      <c r="D54" s="156">
        <v>0</v>
      </c>
      <c r="E54" s="156">
        <v>0</v>
      </c>
      <c r="F54" s="156">
        <v>0</v>
      </c>
      <c r="G54" s="156">
        <v>0</v>
      </c>
      <c r="H54" s="156">
        <v>0</v>
      </c>
    </row>
    <row r="55" spans="1:8" x14ac:dyDescent="0.3">
      <c r="A55" s="455"/>
      <c r="B55" s="79">
        <v>52</v>
      </c>
      <c r="C55" s="156">
        <v>0</v>
      </c>
      <c r="D55" s="156">
        <v>0</v>
      </c>
      <c r="E55" s="156">
        <v>0</v>
      </c>
      <c r="F55" s="156">
        <v>0</v>
      </c>
      <c r="G55" s="156">
        <v>0</v>
      </c>
      <c r="H55" s="156">
        <v>0</v>
      </c>
    </row>
    <row r="56" spans="1:8" x14ac:dyDescent="0.3">
      <c r="A56" s="455"/>
      <c r="B56" s="79">
        <v>53</v>
      </c>
      <c r="C56" s="156">
        <v>0</v>
      </c>
      <c r="D56" s="156">
        <v>0</v>
      </c>
      <c r="E56" s="156">
        <v>0</v>
      </c>
      <c r="F56" s="156">
        <v>0</v>
      </c>
      <c r="G56" s="156">
        <v>0</v>
      </c>
      <c r="H56" s="156">
        <v>0</v>
      </c>
    </row>
    <row r="57" spans="1:8" x14ac:dyDescent="0.3">
      <c r="A57" s="455"/>
      <c r="B57" s="79">
        <v>54</v>
      </c>
      <c r="C57" s="156">
        <v>0</v>
      </c>
      <c r="D57" s="156">
        <v>0</v>
      </c>
      <c r="E57" s="156">
        <v>0</v>
      </c>
      <c r="F57" s="156">
        <v>0</v>
      </c>
      <c r="G57" s="156">
        <v>0</v>
      </c>
      <c r="H57" s="156">
        <v>0</v>
      </c>
    </row>
    <row r="58" spans="1:8" x14ac:dyDescent="0.3">
      <c r="A58" s="455"/>
      <c r="B58" s="79">
        <v>55</v>
      </c>
      <c r="C58" s="156">
        <v>0</v>
      </c>
      <c r="D58" s="156">
        <v>0</v>
      </c>
      <c r="E58" s="156">
        <v>0</v>
      </c>
      <c r="F58" s="156">
        <v>0</v>
      </c>
      <c r="G58" s="156">
        <v>0</v>
      </c>
      <c r="H58" s="156">
        <v>0</v>
      </c>
    </row>
    <row r="59" spans="1:8" x14ac:dyDescent="0.3">
      <c r="A59" s="455"/>
      <c r="B59" s="79">
        <v>56</v>
      </c>
      <c r="C59" s="156">
        <v>0</v>
      </c>
      <c r="D59" s="156">
        <v>0</v>
      </c>
      <c r="E59" s="156">
        <v>0</v>
      </c>
      <c r="F59" s="156">
        <v>0</v>
      </c>
      <c r="G59" s="156">
        <v>0</v>
      </c>
      <c r="H59" s="156">
        <v>0</v>
      </c>
    </row>
    <row r="60" spans="1:8" x14ac:dyDescent="0.3">
      <c r="A60" s="455"/>
      <c r="B60" s="79">
        <v>57</v>
      </c>
      <c r="C60" s="156">
        <v>0</v>
      </c>
      <c r="D60" s="156">
        <v>0</v>
      </c>
      <c r="E60" s="156">
        <v>0</v>
      </c>
      <c r="F60" s="156">
        <v>0</v>
      </c>
      <c r="G60" s="156">
        <v>0</v>
      </c>
      <c r="H60" s="156">
        <v>0</v>
      </c>
    </row>
    <row r="61" spans="1:8" x14ac:dyDescent="0.3">
      <c r="A61" s="455"/>
      <c r="B61" s="79">
        <v>58</v>
      </c>
      <c r="C61" s="156">
        <v>0</v>
      </c>
      <c r="D61" s="156">
        <v>0</v>
      </c>
      <c r="E61" s="156">
        <v>0</v>
      </c>
      <c r="F61" s="156">
        <v>0</v>
      </c>
      <c r="G61" s="156">
        <v>0</v>
      </c>
      <c r="H61" s="156">
        <v>0</v>
      </c>
    </row>
    <row r="62" spans="1:8" x14ac:dyDescent="0.3">
      <c r="A62" s="455"/>
      <c r="B62" s="79">
        <v>59</v>
      </c>
      <c r="C62" s="156">
        <v>0</v>
      </c>
      <c r="D62" s="156">
        <v>0</v>
      </c>
      <c r="E62" s="156">
        <v>0</v>
      </c>
      <c r="F62" s="156">
        <v>0</v>
      </c>
      <c r="G62" s="156">
        <v>0</v>
      </c>
      <c r="H62" s="156">
        <v>0</v>
      </c>
    </row>
    <row r="63" spans="1:8" x14ac:dyDescent="0.3">
      <c r="A63" s="455"/>
      <c r="B63" s="79">
        <v>60</v>
      </c>
      <c r="C63" s="156">
        <v>0</v>
      </c>
      <c r="D63" s="156">
        <v>0</v>
      </c>
      <c r="E63" s="156">
        <v>0</v>
      </c>
      <c r="F63" s="156">
        <v>0</v>
      </c>
      <c r="G63" s="156">
        <v>0</v>
      </c>
      <c r="H63" s="156">
        <v>0</v>
      </c>
    </row>
    <row r="64" spans="1:8" x14ac:dyDescent="0.3">
      <c r="A64" s="455"/>
      <c r="B64" s="79">
        <v>61</v>
      </c>
      <c r="C64" s="156">
        <v>0</v>
      </c>
      <c r="D64" s="156">
        <v>0</v>
      </c>
      <c r="E64" s="156">
        <v>0</v>
      </c>
      <c r="F64" s="156">
        <v>0</v>
      </c>
      <c r="G64" s="156">
        <v>0</v>
      </c>
      <c r="H64" s="156">
        <v>0</v>
      </c>
    </row>
    <row r="65" spans="1:8" x14ac:dyDescent="0.3">
      <c r="A65" s="455"/>
      <c r="B65" s="79">
        <v>62</v>
      </c>
      <c r="C65" s="156">
        <v>0</v>
      </c>
      <c r="D65" s="156">
        <v>0</v>
      </c>
      <c r="E65" s="156">
        <v>0</v>
      </c>
      <c r="F65" s="156">
        <v>0</v>
      </c>
      <c r="G65" s="156">
        <v>0</v>
      </c>
      <c r="H65" s="156">
        <v>0</v>
      </c>
    </row>
    <row r="66" spans="1:8" x14ac:dyDescent="0.3">
      <c r="A66" s="455"/>
      <c r="B66" s="79">
        <v>63</v>
      </c>
      <c r="C66" s="156">
        <v>0</v>
      </c>
      <c r="D66" s="156">
        <v>0</v>
      </c>
      <c r="E66" s="156">
        <v>0</v>
      </c>
      <c r="F66" s="156">
        <v>0</v>
      </c>
      <c r="G66" s="156">
        <v>0</v>
      </c>
      <c r="H66" s="156">
        <v>0</v>
      </c>
    </row>
    <row r="67" spans="1:8" x14ac:dyDescent="0.3">
      <c r="A67" s="455"/>
      <c r="B67" s="79">
        <v>64</v>
      </c>
      <c r="C67" s="156">
        <v>0</v>
      </c>
      <c r="D67" s="156">
        <v>0</v>
      </c>
      <c r="E67" s="156">
        <v>0</v>
      </c>
      <c r="F67" s="156">
        <v>0</v>
      </c>
      <c r="G67" s="156">
        <v>0</v>
      </c>
      <c r="H67" s="156">
        <v>0</v>
      </c>
    </row>
    <row r="68" spans="1:8" x14ac:dyDescent="0.3">
      <c r="A68" s="455"/>
      <c r="B68" s="79">
        <v>65</v>
      </c>
      <c r="C68" s="156">
        <v>0</v>
      </c>
      <c r="D68" s="156">
        <v>0</v>
      </c>
      <c r="E68" s="156">
        <v>0</v>
      </c>
      <c r="F68" s="156">
        <v>0</v>
      </c>
      <c r="G68" s="156">
        <v>0</v>
      </c>
      <c r="H68" s="156">
        <v>0</v>
      </c>
    </row>
    <row r="69" spans="1:8" x14ac:dyDescent="0.3">
      <c r="A69" s="455"/>
      <c r="B69" s="79">
        <v>66</v>
      </c>
      <c r="C69" s="156">
        <v>0</v>
      </c>
      <c r="D69" s="156">
        <v>0</v>
      </c>
      <c r="E69" s="156">
        <v>0</v>
      </c>
      <c r="F69" s="156">
        <v>0</v>
      </c>
      <c r="G69" s="156">
        <v>0</v>
      </c>
      <c r="H69" s="156">
        <v>0</v>
      </c>
    </row>
    <row r="70" spans="1:8" x14ac:dyDescent="0.3">
      <c r="A70" s="455"/>
      <c r="B70" s="79">
        <v>67</v>
      </c>
      <c r="C70" s="156">
        <v>0</v>
      </c>
      <c r="D70" s="156">
        <v>0</v>
      </c>
      <c r="E70" s="156">
        <v>0</v>
      </c>
      <c r="F70" s="156">
        <v>0</v>
      </c>
      <c r="G70" s="156">
        <v>0</v>
      </c>
      <c r="H70" s="156">
        <v>0</v>
      </c>
    </row>
    <row r="71" spans="1:8" x14ac:dyDescent="0.3">
      <c r="A71" s="455"/>
      <c r="B71" s="79">
        <v>68</v>
      </c>
      <c r="C71" s="156">
        <v>0</v>
      </c>
      <c r="D71" s="156">
        <v>0</v>
      </c>
      <c r="E71" s="156">
        <v>0</v>
      </c>
      <c r="F71" s="156">
        <v>0</v>
      </c>
      <c r="G71" s="156">
        <v>0</v>
      </c>
      <c r="H71" s="156">
        <v>0</v>
      </c>
    </row>
    <row r="72" spans="1:8" x14ac:dyDescent="0.3">
      <c r="A72" s="455"/>
      <c r="B72" s="79">
        <v>69</v>
      </c>
      <c r="C72" s="156">
        <v>0</v>
      </c>
      <c r="D72" s="156">
        <v>0</v>
      </c>
      <c r="E72" s="156">
        <v>0</v>
      </c>
      <c r="F72" s="156">
        <v>0</v>
      </c>
      <c r="G72" s="156">
        <v>0</v>
      </c>
      <c r="H72" s="156">
        <v>0</v>
      </c>
    </row>
    <row r="73" spans="1:8" x14ac:dyDescent="0.3">
      <c r="A73" s="455"/>
      <c r="B73" s="79">
        <v>70</v>
      </c>
      <c r="C73" s="156">
        <v>0</v>
      </c>
      <c r="D73" s="156">
        <v>0</v>
      </c>
      <c r="E73" s="156">
        <v>0</v>
      </c>
      <c r="F73" s="156">
        <v>0</v>
      </c>
      <c r="G73" s="156">
        <v>0</v>
      </c>
      <c r="H73" s="156">
        <v>0</v>
      </c>
    </row>
    <row r="74" spans="1:8" x14ac:dyDescent="0.3">
      <c r="A74" s="455"/>
      <c r="B74" s="79">
        <v>71</v>
      </c>
      <c r="C74" s="156">
        <v>0</v>
      </c>
      <c r="D74" s="156">
        <v>0</v>
      </c>
      <c r="E74" s="156">
        <v>0</v>
      </c>
      <c r="F74" s="156">
        <v>0</v>
      </c>
      <c r="G74" s="156">
        <v>0</v>
      </c>
      <c r="H74" s="156">
        <v>0</v>
      </c>
    </row>
    <row r="75" spans="1:8" x14ac:dyDescent="0.3">
      <c r="A75" s="455"/>
      <c r="B75" s="79">
        <v>72</v>
      </c>
      <c r="C75" s="156">
        <v>0</v>
      </c>
      <c r="D75" s="156">
        <v>0</v>
      </c>
      <c r="E75" s="156">
        <v>0</v>
      </c>
      <c r="F75" s="156">
        <v>0</v>
      </c>
      <c r="G75" s="156">
        <v>0</v>
      </c>
      <c r="H75" s="156">
        <v>0</v>
      </c>
    </row>
    <row r="76" spans="1:8" x14ac:dyDescent="0.3">
      <c r="A76" s="455"/>
      <c r="B76" s="79">
        <v>73</v>
      </c>
      <c r="C76" s="156">
        <v>0</v>
      </c>
      <c r="D76" s="156">
        <v>0</v>
      </c>
      <c r="E76" s="156">
        <v>0</v>
      </c>
      <c r="F76" s="156">
        <v>0</v>
      </c>
      <c r="G76" s="156">
        <v>0</v>
      </c>
      <c r="H76" s="156">
        <v>0</v>
      </c>
    </row>
    <row r="77" spans="1:8" x14ac:dyDescent="0.3">
      <c r="A77" s="455"/>
      <c r="B77" s="79">
        <v>74</v>
      </c>
      <c r="C77" s="156">
        <v>0</v>
      </c>
      <c r="D77" s="156">
        <v>0</v>
      </c>
      <c r="E77" s="156">
        <v>0</v>
      </c>
      <c r="F77" s="156">
        <v>0</v>
      </c>
      <c r="G77" s="156">
        <v>0</v>
      </c>
      <c r="H77" s="156">
        <v>0</v>
      </c>
    </row>
    <row r="78" spans="1:8" x14ac:dyDescent="0.3">
      <c r="A78" s="455"/>
      <c r="B78" s="79">
        <v>75</v>
      </c>
      <c r="C78" s="156">
        <v>0</v>
      </c>
      <c r="D78" s="156">
        <v>0</v>
      </c>
      <c r="E78" s="156">
        <v>0</v>
      </c>
      <c r="F78" s="156">
        <v>0</v>
      </c>
      <c r="G78" s="156">
        <v>0</v>
      </c>
      <c r="H78" s="156">
        <v>0</v>
      </c>
    </row>
    <row r="79" spans="1:8" x14ac:dyDescent="0.3">
      <c r="A79" s="455"/>
      <c r="B79" s="79">
        <v>76</v>
      </c>
      <c r="C79" s="156">
        <v>0</v>
      </c>
      <c r="D79" s="156">
        <v>0</v>
      </c>
      <c r="E79" s="156">
        <v>0</v>
      </c>
      <c r="F79" s="156">
        <v>0</v>
      </c>
      <c r="G79" s="156">
        <v>0</v>
      </c>
      <c r="H79" s="156">
        <v>0</v>
      </c>
    </row>
    <row r="80" spans="1:8" x14ac:dyDescent="0.3">
      <c r="A80" s="455"/>
      <c r="B80" s="79">
        <v>77</v>
      </c>
      <c r="C80" s="156">
        <v>0</v>
      </c>
      <c r="D80" s="156">
        <v>0</v>
      </c>
      <c r="E80" s="156">
        <v>0</v>
      </c>
      <c r="F80" s="156">
        <v>0</v>
      </c>
      <c r="G80" s="156">
        <v>0</v>
      </c>
      <c r="H80" s="156">
        <v>0</v>
      </c>
    </row>
    <row r="81" spans="1:8" x14ac:dyDescent="0.3">
      <c r="A81" s="455"/>
      <c r="B81" s="79">
        <v>78</v>
      </c>
      <c r="C81" s="156">
        <v>0</v>
      </c>
      <c r="D81" s="156">
        <v>0</v>
      </c>
      <c r="E81" s="156">
        <v>0</v>
      </c>
      <c r="F81" s="156">
        <v>0</v>
      </c>
      <c r="G81" s="156">
        <v>0</v>
      </c>
      <c r="H81" s="156">
        <v>0</v>
      </c>
    </row>
    <row r="82" spans="1:8" x14ac:dyDescent="0.3">
      <c r="A82" s="455"/>
      <c r="B82" s="79">
        <v>79</v>
      </c>
      <c r="C82" s="156">
        <v>0</v>
      </c>
      <c r="D82" s="156">
        <v>0</v>
      </c>
      <c r="E82" s="156">
        <v>0</v>
      </c>
      <c r="F82" s="156">
        <v>0</v>
      </c>
      <c r="G82" s="156">
        <v>0</v>
      </c>
      <c r="H82" s="156">
        <v>0</v>
      </c>
    </row>
    <row r="83" spans="1:8" x14ac:dyDescent="0.3">
      <c r="A83" s="455"/>
      <c r="B83" s="79">
        <v>80</v>
      </c>
      <c r="C83" s="156">
        <v>0</v>
      </c>
      <c r="D83" s="156">
        <v>0</v>
      </c>
      <c r="E83" s="156">
        <v>0</v>
      </c>
      <c r="F83" s="156">
        <v>0</v>
      </c>
      <c r="G83" s="156">
        <v>0</v>
      </c>
      <c r="H83" s="156">
        <v>0</v>
      </c>
    </row>
    <row r="84" spans="1:8" x14ac:dyDescent="0.3">
      <c r="A84" s="455"/>
      <c r="B84" s="79">
        <v>81</v>
      </c>
      <c r="C84" s="156">
        <v>0</v>
      </c>
      <c r="D84" s="156">
        <v>0</v>
      </c>
      <c r="E84" s="156">
        <v>0</v>
      </c>
      <c r="F84" s="156">
        <v>0</v>
      </c>
      <c r="G84" s="156">
        <v>0</v>
      </c>
      <c r="H84" s="156">
        <v>0</v>
      </c>
    </row>
    <row r="85" spans="1:8" x14ac:dyDescent="0.3">
      <c r="A85" s="455"/>
      <c r="B85" s="79">
        <v>82</v>
      </c>
      <c r="C85" s="156">
        <v>0</v>
      </c>
      <c r="D85" s="156">
        <v>0</v>
      </c>
      <c r="E85" s="156">
        <v>0</v>
      </c>
      <c r="F85" s="156">
        <v>0</v>
      </c>
      <c r="G85" s="156">
        <v>0</v>
      </c>
      <c r="H85" s="156">
        <v>0</v>
      </c>
    </row>
    <row r="86" spans="1:8" x14ac:dyDescent="0.3">
      <c r="A86" s="455"/>
      <c r="B86" s="79">
        <v>83</v>
      </c>
      <c r="C86" s="156">
        <v>0</v>
      </c>
      <c r="D86" s="156">
        <v>0</v>
      </c>
      <c r="E86" s="156">
        <v>0</v>
      </c>
      <c r="F86" s="156">
        <v>0</v>
      </c>
      <c r="G86" s="156">
        <v>0</v>
      </c>
      <c r="H86" s="156">
        <v>0</v>
      </c>
    </row>
    <row r="87" spans="1:8" x14ac:dyDescent="0.3">
      <c r="A87" s="455"/>
      <c r="B87" s="79">
        <v>84</v>
      </c>
      <c r="C87" s="156">
        <v>0</v>
      </c>
      <c r="D87" s="156">
        <v>0</v>
      </c>
      <c r="E87" s="156">
        <v>0</v>
      </c>
      <c r="F87" s="156">
        <v>0</v>
      </c>
      <c r="G87" s="156">
        <v>0</v>
      </c>
      <c r="H87" s="156">
        <v>0</v>
      </c>
    </row>
    <row r="88" spans="1:8" x14ac:dyDescent="0.3">
      <c r="A88" s="455"/>
      <c r="B88" s="79">
        <v>85</v>
      </c>
      <c r="C88" s="156">
        <v>0</v>
      </c>
      <c r="D88" s="156">
        <v>0</v>
      </c>
      <c r="E88" s="156">
        <v>0</v>
      </c>
      <c r="F88" s="156">
        <v>0</v>
      </c>
      <c r="G88" s="156">
        <v>0</v>
      </c>
      <c r="H88" s="156">
        <v>0</v>
      </c>
    </row>
    <row r="89" spans="1:8" x14ac:dyDescent="0.3">
      <c r="A89" s="455"/>
      <c r="B89" s="79">
        <v>86</v>
      </c>
      <c r="C89" s="156">
        <v>0</v>
      </c>
      <c r="D89" s="156">
        <v>0</v>
      </c>
      <c r="E89" s="156">
        <v>0</v>
      </c>
      <c r="F89" s="156">
        <v>0</v>
      </c>
      <c r="G89" s="156">
        <v>0</v>
      </c>
      <c r="H89" s="156">
        <v>0</v>
      </c>
    </row>
    <row r="90" spans="1:8" x14ac:dyDescent="0.3">
      <c r="A90" s="455"/>
      <c r="B90" s="79">
        <v>87</v>
      </c>
      <c r="C90" s="156">
        <v>0</v>
      </c>
      <c r="D90" s="156">
        <v>0</v>
      </c>
      <c r="E90" s="156">
        <v>0</v>
      </c>
      <c r="F90" s="156">
        <v>0</v>
      </c>
      <c r="G90" s="156">
        <v>0</v>
      </c>
      <c r="H90" s="156">
        <v>0</v>
      </c>
    </row>
    <row r="91" spans="1:8" x14ac:dyDescent="0.3">
      <c r="A91" s="455"/>
      <c r="B91" s="79">
        <v>88</v>
      </c>
      <c r="C91" s="156">
        <v>0</v>
      </c>
      <c r="D91" s="156">
        <v>0</v>
      </c>
      <c r="E91" s="156">
        <v>0</v>
      </c>
      <c r="F91" s="156">
        <v>0</v>
      </c>
      <c r="G91" s="156">
        <v>0</v>
      </c>
      <c r="H91" s="156">
        <v>0</v>
      </c>
    </row>
    <row r="92" spans="1:8" x14ac:dyDescent="0.3">
      <c r="A92" s="455"/>
      <c r="B92" s="79">
        <v>89</v>
      </c>
      <c r="C92" s="156">
        <v>0</v>
      </c>
      <c r="D92" s="156">
        <v>0</v>
      </c>
      <c r="E92" s="156">
        <v>0</v>
      </c>
      <c r="F92" s="156">
        <v>0</v>
      </c>
      <c r="G92" s="156">
        <v>0</v>
      </c>
      <c r="H92" s="156">
        <v>0</v>
      </c>
    </row>
    <row r="93" spans="1:8" x14ac:dyDescent="0.3">
      <c r="A93" s="455"/>
      <c r="B93" s="79">
        <v>90</v>
      </c>
      <c r="C93" s="156">
        <v>0</v>
      </c>
      <c r="D93" s="156">
        <v>0</v>
      </c>
      <c r="E93" s="156">
        <v>0</v>
      </c>
      <c r="F93" s="156">
        <v>0</v>
      </c>
      <c r="G93" s="156">
        <v>0</v>
      </c>
      <c r="H93" s="156">
        <v>0</v>
      </c>
    </row>
    <row r="94" spans="1:8" x14ac:dyDescent="0.3">
      <c r="A94" s="455"/>
      <c r="B94" s="79">
        <v>91</v>
      </c>
      <c r="C94" s="156">
        <v>0</v>
      </c>
      <c r="D94" s="156">
        <v>0</v>
      </c>
      <c r="E94" s="156">
        <v>0</v>
      </c>
      <c r="F94" s="156">
        <v>0</v>
      </c>
      <c r="G94" s="156">
        <v>0</v>
      </c>
      <c r="H94" s="156">
        <v>0</v>
      </c>
    </row>
    <row r="95" spans="1:8" x14ac:dyDescent="0.3">
      <c r="A95" s="455"/>
      <c r="B95" s="79">
        <v>92</v>
      </c>
      <c r="C95" s="156">
        <v>0</v>
      </c>
      <c r="D95" s="156">
        <v>0</v>
      </c>
      <c r="E95" s="156">
        <v>0</v>
      </c>
      <c r="F95" s="156">
        <v>0</v>
      </c>
      <c r="G95" s="156">
        <v>0</v>
      </c>
      <c r="H95" s="156">
        <v>0</v>
      </c>
    </row>
    <row r="96" spans="1:8" x14ac:dyDescent="0.3">
      <c r="A96" s="455"/>
      <c r="B96" s="79">
        <v>93</v>
      </c>
      <c r="C96" s="156">
        <v>0</v>
      </c>
      <c r="D96" s="156">
        <v>0</v>
      </c>
      <c r="E96" s="156">
        <v>0</v>
      </c>
      <c r="F96" s="156">
        <v>0</v>
      </c>
      <c r="G96" s="156">
        <v>0</v>
      </c>
      <c r="H96" s="156">
        <v>0</v>
      </c>
    </row>
    <row r="97" spans="1:8" x14ac:dyDescent="0.3">
      <c r="A97" s="455"/>
      <c r="B97" s="79">
        <v>94</v>
      </c>
      <c r="C97" s="156">
        <v>0</v>
      </c>
      <c r="D97" s="156">
        <v>0</v>
      </c>
      <c r="E97" s="156">
        <v>0</v>
      </c>
      <c r="F97" s="156">
        <v>0</v>
      </c>
      <c r="G97" s="156">
        <v>0</v>
      </c>
      <c r="H97" s="156">
        <v>0</v>
      </c>
    </row>
    <row r="98" spans="1:8" x14ac:dyDescent="0.3">
      <c r="A98" s="455"/>
      <c r="B98" s="79">
        <v>95</v>
      </c>
      <c r="C98" s="156">
        <v>0</v>
      </c>
      <c r="D98" s="156">
        <v>0</v>
      </c>
      <c r="E98" s="156">
        <v>0</v>
      </c>
      <c r="F98" s="156">
        <v>0</v>
      </c>
      <c r="G98" s="156">
        <v>0</v>
      </c>
      <c r="H98" s="156">
        <v>0</v>
      </c>
    </row>
    <row r="99" spans="1:8" x14ac:dyDescent="0.3">
      <c r="A99" s="455"/>
      <c r="B99" s="79">
        <v>96</v>
      </c>
      <c r="C99" s="156">
        <v>0</v>
      </c>
      <c r="D99" s="156">
        <v>0</v>
      </c>
      <c r="E99" s="156">
        <v>0</v>
      </c>
      <c r="F99" s="156">
        <v>0</v>
      </c>
      <c r="G99" s="156">
        <v>0</v>
      </c>
      <c r="H99" s="156">
        <v>0</v>
      </c>
    </row>
    <row r="100" spans="1:8" x14ac:dyDescent="0.3">
      <c r="A100" s="455"/>
      <c r="B100" s="79">
        <v>97</v>
      </c>
      <c r="C100" s="156">
        <v>0</v>
      </c>
      <c r="D100" s="156">
        <v>0</v>
      </c>
      <c r="E100" s="156">
        <v>0</v>
      </c>
      <c r="F100" s="156">
        <v>0</v>
      </c>
      <c r="G100" s="156">
        <v>0</v>
      </c>
      <c r="H100" s="156">
        <v>0</v>
      </c>
    </row>
    <row r="101" spans="1:8" x14ac:dyDescent="0.3">
      <c r="A101" s="455"/>
      <c r="B101" s="79">
        <v>98</v>
      </c>
      <c r="C101" s="156">
        <v>0</v>
      </c>
      <c r="D101" s="156">
        <v>0</v>
      </c>
      <c r="E101" s="156">
        <v>0</v>
      </c>
      <c r="F101" s="156">
        <v>0</v>
      </c>
      <c r="G101" s="156">
        <v>0</v>
      </c>
      <c r="H101" s="156">
        <v>0</v>
      </c>
    </row>
    <row r="102" spans="1:8" x14ac:dyDescent="0.3">
      <c r="A102" s="455"/>
      <c r="B102" s="79">
        <v>99</v>
      </c>
      <c r="C102" s="156">
        <v>0</v>
      </c>
      <c r="D102" s="156">
        <v>0</v>
      </c>
      <c r="E102" s="156">
        <v>0</v>
      </c>
      <c r="F102" s="156">
        <v>0</v>
      </c>
      <c r="G102" s="156">
        <v>0</v>
      </c>
      <c r="H102" s="156">
        <v>0</v>
      </c>
    </row>
    <row r="103" spans="1:8" x14ac:dyDescent="0.3">
      <c r="A103" s="455"/>
      <c r="B103" s="79">
        <v>100</v>
      </c>
      <c r="C103" s="156">
        <v>0</v>
      </c>
      <c r="D103" s="156">
        <v>0</v>
      </c>
      <c r="E103" s="156">
        <v>0</v>
      </c>
      <c r="F103" s="156">
        <v>0</v>
      </c>
      <c r="G103" s="156">
        <v>0</v>
      </c>
      <c r="H103" s="156">
        <v>0</v>
      </c>
    </row>
    <row r="107" spans="1:8" x14ac:dyDescent="0.3">
      <c r="C107" s="88">
        <v>2015</v>
      </c>
      <c r="D107" s="88">
        <v>2016</v>
      </c>
      <c r="E107" s="88">
        <v>2017</v>
      </c>
      <c r="F107" s="88">
        <v>2018</v>
      </c>
      <c r="G107" s="88">
        <v>2019</v>
      </c>
      <c r="H107" s="88">
        <v>2020</v>
      </c>
    </row>
    <row r="108" spans="1:8" x14ac:dyDescent="0.3">
      <c r="A108" s="456" t="s">
        <v>141</v>
      </c>
      <c r="B108">
        <v>0</v>
      </c>
      <c r="C108" s="157">
        <v>72.823039228531741</v>
      </c>
      <c r="D108" s="157">
        <v>70.960265793009455</v>
      </c>
      <c r="E108" s="157">
        <v>69.223926056603489</v>
      </c>
      <c r="F108" s="157">
        <v>67.355784437766886</v>
      </c>
      <c r="G108" s="157">
        <v>65.354362678694685</v>
      </c>
      <c r="H108" s="157">
        <v>64.128743679502136</v>
      </c>
    </row>
    <row r="109" spans="1:8" x14ac:dyDescent="0.3">
      <c r="A109" s="457"/>
      <c r="B109">
        <v>1</v>
      </c>
      <c r="C109" s="157">
        <v>17.025979986135557</v>
      </c>
      <c r="D109" s="157">
        <v>16.208887015790136</v>
      </c>
      <c r="E109" s="157">
        <v>15.456239587517535</v>
      </c>
      <c r="F109" s="157">
        <v>14.741818509716024</v>
      </c>
      <c r="G109" s="157">
        <v>14.096894001227469</v>
      </c>
      <c r="H109" s="157">
        <v>13.445758872388621</v>
      </c>
    </row>
    <row r="110" spans="1:8" x14ac:dyDescent="0.3">
      <c r="A110" s="457"/>
      <c r="B110">
        <v>2</v>
      </c>
      <c r="C110" s="157">
        <v>12.487144326362701</v>
      </c>
      <c r="D110" s="157">
        <v>11.95664492010482</v>
      </c>
      <c r="E110" s="157">
        <v>11.46764242699895</v>
      </c>
      <c r="F110" s="157">
        <v>10.988849588952935</v>
      </c>
      <c r="G110" s="157">
        <v>10.552367625482324</v>
      </c>
      <c r="H110" s="157">
        <v>10.107222666420649</v>
      </c>
    </row>
    <row r="111" spans="1:8" x14ac:dyDescent="0.3">
      <c r="A111" s="457"/>
      <c r="B111">
        <v>3</v>
      </c>
      <c r="C111" s="157">
        <v>9.1948857513271243</v>
      </c>
      <c r="D111" s="157">
        <v>8.8575341041063584</v>
      </c>
      <c r="E111" s="157">
        <v>8.5410259129635531</v>
      </c>
      <c r="F111" s="157">
        <v>8.2248190815802698</v>
      </c>
      <c r="G111" s="157">
        <v>7.9298825757013836</v>
      </c>
      <c r="H111" s="157">
        <v>7.6269388540353074</v>
      </c>
    </row>
    <row r="112" spans="1:8" x14ac:dyDescent="0.3">
      <c r="A112" s="457"/>
      <c r="B112">
        <v>4</v>
      </c>
      <c r="C112" s="157">
        <v>6.8306492797452991</v>
      </c>
      <c r="D112" s="157">
        <v>6.6157244948764653</v>
      </c>
      <c r="E112" s="157">
        <v>6.409631045794935</v>
      </c>
      <c r="F112" s="157">
        <v>6.2021778879247087</v>
      </c>
      <c r="G112" s="157">
        <v>6.0042188049685681</v>
      </c>
      <c r="H112" s="157">
        <v>5.794636768912711</v>
      </c>
    </row>
    <row r="113" spans="1:8" x14ac:dyDescent="0.3">
      <c r="A113" s="457"/>
      <c r="B113">
        <v>5</v>
      </c>
      <c r="C113" s="157">
        <v>5.1482223191515786</v>
      </c>
      <c r="D113" s="157">
        <v>5.0065900553441178</v>
      </c>
      <c r="E113" s="157">
        <v>4.874251802348339</v>
      </c>
      <c r="F113" s="157">
        <v>4.7340744972242979</v>
      </c>
      <c r="G113" s="157">
        <v>4.5956251254264497</v>
      </c>
      <c r="H113" s="157">
        <v>4.4518206464367962</v>
      </c>
    </row>
    <row r="114" spans="1:8" x14ac:dyDescent="0.3">
      <c r="A114" s="457"/>
      <c r="B114">
        <v>6</v>
      </c>
      <c r="C114" s="157">
        <v>3.9608022858163907</v>
      </c>
      <c r="D114" s="157">
        <v>3.864839399606157</v>
      </c>
      <c r="E114" s="157">
        <v>3.7740998136208721</v>
      </c>
      <c r="F114" s="157">
        <v>3.6793399487122316</v>
      </c>
      <c r="G114" s="157">
        <v>3.5813762549163002</v>
      </c>
      <c r="H114" s="157">
        <v>3.4751913946544821</v>
      </c>
    </row>
    <row r="115" spans="1:8" x14ac:dyDescent="0.3">
      <c r="A115" s="457"/>
      <c r="B115">
        <v>7</v>
      </c>
      <c r="C115" s="157">
        <v>3.131733699617977</v>
      </c>
      <c r="D115" s="157">
        <v>3.0625938376094495</v>
      </c>
      <c r="E115" s="157">
        <v>2.999261423846376</v>
      </c>
      <c r="F115" s="157">
        <v>2.9288318754017029</v>
      </c>
      <c r="G115" s="157">
        <v>2.8548617327559089</v>
      </c>
      <c r="H115" s="157">
        <v>2.7756287980346186</v>
      </c>
    </row>
    <row r="116" spans="1:8" x14ac:dyDescent="0.3">
      <c r="A116" s="457"/>
      <c r="B116">
        <v>8</v>
      </c>
      <c r="C116" s="157">
        <v>2.5659072887803922</v>
      </c>
      <c r="D116" s="157">
        <v>2.5145967172456554</v>
      </c>
      <c r="E116" s="157">
        <v>2.4620899778944967</v>
      </c>
      <c r="F116" s="157">
        <v>2.4058862083458807</v>
      </c>
      <c r="G116" s="157">
        <v>2.3474398234425577</v>
      </c>
      <c r="H116" s="157">
        <v>2.286577275849468</v>
      </c>
    </row>
    <row r="117" spans="1:8" x14ac:dyDescent="0.3">
      <c r="A117" s="457"/>
      <c r="B117">
        <v>9</v>
      </c>
      <c r="C117" s="157">
        <v>2.1947204779613485</v>
      </c>
      <c r="D117" s="157">
        <v>2.1474486095180922</v>
      </c>
      <c r="E117" s="157">
        <v>2.1030821030821034</v>
      </c>
      <c r="F117" s="157">
        <v>2.057424178408068</v>
      </c>
      <c r="G117" s="157">
        <v>2.008246077947069</v>
      </c>
      <c r="H117" s="157">
        <v>1.9555449869213151</v>
      </c>
    </row>
    <row r="118" spans="1:8" x14ac:dyDescent="0.3">
      <c r="A118" s="457"/>
      <c r="B118">
        <v>10</v>
      </c>
      <c r="C118" s="157">
        <v>1.9712876004857132</v>
      </c>
      <c r="D118" s="157">
        <v>1.9294581222409859</v>
      </c>
      <c r="E118" s="157">
        <v>1.8872147467748146</v>
      </c>
      <c r="F118" s="157">
        <v>1.8446768268097646</v>
      </c>
      <c r="G118" s="157">
        <v>1.7974684815408022</v>
      </c>
      <c r="H118" s="157">
        <v>1.7502964342158689</v>
      </c>
    </row>
    <row r="119" spans="1:8" x14ac:dyDescent="0.3">
      <c r="A119" s="457"/>
      <c r="B119">
        <v>11</v>
      </c>
      <c r="C119" s="157">
        <v>1.8679687547075825</v>
      </c>
      <c r="D119" s="157">
        <v>1.8253726802555521</v>
      </c>
      <c r="E119" s="157">
        <v>1.7850052139965191</v>
      </c>
      <c r="F119" s="157">
        <v>1.7439638576049921</v>
      </c>
      <c r="G119" s="157">
        <v>1.6993031123256697</v>
      </c>
      <c r="H119" s="157">
        <v>1.6566813051563365</v>
      </c>
    </row>
    <row r="120" spans="1:8" x14ac:dyDescent="0.3">
      <c r="A120" s="457"/>
      <c r="B120">
        <v>12</v>
      </c>
      <c r="C120" s="157">
        <v>1.870360874572339</v>
      </c>
      <c r="D120" s="157">
        <v>1.8237485884065148</v>
      </c>
      <c r="E120" s="157">
        <v>1.7828510566865601</v>
      </c>
      <c r="F120" s="157">
        <v>1.7403495201953061</v>
      </c>
      <c r="G120" s="157">
        <v>1.6972037489504845</v>
      </c>
      <c r="H120" s="157">
        <v>1.6504144277491994</v>
      </c>
    </row>
    <row r="121" spans="1:8" x14ac:dyDescent="0.3">
      <c r="A121" s="457"/>
      <c r="B121">
        <v>13</v>
      </c>
      <c r="C121" s="157">
        <v>1.9614526183853203</v>
      </c>
      <c r="D121" s="157">
        <v>1.9169921340124965</v>
      </c>
      <c r="E121" s="157">
        <v>1.8762672369443072</v>
      </c>
      <c r="F121" s="157">
        <v>1.8294015381670012</v>
      </c>
      <c r="G121" s="157">
        <v>1.7852550603967809</v>
      </c>
      <c r="H121" s="157">
        <v>1.736702247444039</v>
      </c>
    </row>
    <row r="122" spans="1:8" x14ac:dyDescent="0.3">
      <c r="A122" s="457"/>
      <c r="B122">
        <v>14</v>
      </c>
      <c r="C122" s="157">
        <v>2.1454988169894107</v>
      </c>
      <c r="D122" s="157">
        <v>2.0948735137423697</v>
      </c>
      <c r="E122" s="157">
        <v>2.0486912664502515</v>
      </c>
      <c r="F122" s="157">
        <v>1.9944535581577398</v>
      </c>
      <c r="G122" s="157">
        <v>1.9505536586453542</v>
      </c>
      <c r="H122" s="157">
        <v>1.8977742246396843</v>
      </c>
    </row>
    <row r="123" spans="1:8" x14ac:dyDescent="0.3">
      <c r="A123" s="457"/>
      <c r="B123">
        <v>15</v>
      </c>
      <c r="C123" s="157">
        <v>2.3921208620263998</v>
      </c>
      <c r="D123" s="157">
        <v>2.3418717917393699</v>
      </c>
      <c r="E123" s="157">
        <v>2.2872159229159572</v>
      </c>
      <c r="F123" s="157">
        <v>2.2331643981897389</v>
      </c>
      <c r="G123" s="157">
        <v>2.1835035897935415</v>
      </c>
      <c r="H123" s="157">
        <v>2.127101095632054</v>
      </c>
    </row>
    <row r="124" spans="1:8" x14ac:dyDescent="0.3">
      <c r="A124" s="457"/>
      <c r="B124">
        <v>16</v>
      </c>
      <c r="C124" s="157">
        <v>2.6883547420010117</v>
      </c>
      <c r="D124" s="157">
        <v>2.6332892044770735</v>
      </c>
      <c r="E124" s="157">
        <v>2.5774925208756074</v>
      </c>
      <c r="F124" s="157">
        <v>2.5137289125457722</v>
      </c>
      <c r="G124" s="157">
        <v>2.4589937270134072</v>
      </c>
      <c r="H124" s="157">
        <v>2.398550282002728</v>
      </c>
    </row>
    <row r="125" spans="1:8" x14ac:dyDescent="0.3">
      <c r="A125" s="457"/>
      <c r="B125">
        <v>17</v>
      </c>
      <c r="C125" s="157">
        <v>2.989956608519786</v>
      </c>
      <c r="D125" s="157">
        <v>2.9298283343242799</v>
      </c>
      <c r="E125" s="157">
        <v>2.8676989738183432</v>
      </c>
      <c r="F125" s="157">
        <v>2.8034450294640676</v>
      </c>
      <c r="G125" s="157">
        <v>2.7400439121043894</v>
      </c>
      <c r="H125" s="157">
        <v>2.6739281328421165</v>
      </c>
    </row>
    <row r="126" spans="1:8" x14ac:dyDescent="0.3">
      <c r="A126" s="457"/>
      <c r="B126">
        <v>18</v>
      </c>
      <c r="C126" s="157">
        <v>3.2627787535851658</v>
      </c>
      <c r="D126" s="157">
        <v>3.1947433405068386</v>
      </c>
      <c r="E126" s="157">
        <v>3.1336560252930807</v>
      </c>
      <c r="F126" s="157">
        <v>3.0585798269884412</v>
      </c>
      <c r="G126" s="157">
        <v>2.9924160954580739</v>
      </c>
      <c r="H126" s="157">
        <v>2.9233080009863923</v>
      </c>
    </row>
    <row r="127" spans="1:8" x14ac:dyDescent="0.3">
      <c r="A127" s="457"/>
      <c r="B127">
        <v>19</v>
      </c>
      <c r="C127" s="157">
        <v>3.4737525806676097</v>
      </c>
      <c r="D127" s="157">
        <v>3.4029787257859594</v>
      </c>
      <c r="E127" s="157">
        <v>3.3375723721983444</v>
      </c>
      <c r="F127" s="157">
        <v>3.2609474664946605</v>
      </c>
      <c r="G127" s="157">
        <v>3.1910962541326411</v>
      </c>
      <c r="H127" s="157">
        <v>3.1164728859808077</v>
      </c>
    </row>
    <row r="128" spans="1:8" x14ac:dyDescent="0.3">
      <c r="A128" s="457"/>
      <c r="B128">
        <v>20</v>
      </c>
      <c r="C128" s="157">
        <v>3.6267771058199001</v>
      </c>
      <c r="D128" s="157">
        <v>3.5472908807742094</v>
      </c>
      <c r="E128" s="157">
        <v>3.4822296412120188</v>
      </c>
      <c r="F128" s="157">
        <v>3.398870105343359</v>
      </c>
      <c r="G128" s="157">
        <v>3.3310816733786757</v>
      </c>
      <c r="H128" s="157">
        <v>3.2492307692307696</v>
      </c>
    </row>
    <row r="129" spans="1:8" x14ac:dyDescent="0.3">
      <c r="A129" s="457"/>
      <c r="B129">
        <v>21</v>
      </c>
      <c r="C129" s="157">
        <v>3.7339686223198743</v>
      </c>
      <c r="D129" s="157">
        <v>3.6568918229847118</v>
      </c>
      <c r="E129" s="157">
        <v>3.5848095901014516</v>
      </c>
      <c r="F129" s="157">
        <v>3.5031141947095596</v>
      </c>
      <c r="G129" s="157">
        <v>3.4312977930764035</v>
      </c>
      <c r="H129" s="157">
        <v>3.3470241323034533</v>
      </c>
    </row>
    <row r="130" spans="1:8" x14ac:dyDescent="0.3">
      <c r="A130" s="457"/>
      <c r="B130">
        <v>22</v>
      </c>
      <c r="C130" s="157">
        <v>3.8256942067602195</v>
      </c>
      <c r="D130" s="157">
        <v>3.7417507159755941</v>
      </c>
      <c r="E130" s="157">
        <v>3.6726590598844084</v>
      </c>
      <c r="F130" s="157">
        <v>3.5900996326823682</v>
      </c>
      <c r="G130" s="157">
        <v>3.5155925691595504</v>
      </c>
      <c r="H130" s="157">
        <v>3.432497416031298</v>
      </c>
    </row>
    <row r="131" spans="1:8" x14ac:dyDescent="0.3">
      <c r="A131" s="457"/>
      <c r="B131">
        <v>23</v>
      </c>
      <c r="C131" s="157">
        <v>3.9170407815555017</v>
      </c>
      <c r="D131" s="157">
        <v>3.8347692198439618</v>
      </c>
      <c r="E131" s="157">
        <v>3.7588676960149097</v>
      </c>
      <c r="F131" s="157">
        <v>3.6790517857197607</v>
      </c>
      <c r="G131" s="157">
        <v>3.6039919299316914</v>
      </c>
      <c r="H131" s="157">
        <v>3.488499483932721</v>
      </c>
    </row>
    <row r="132" spans="1:8" x14ac:dyDescent="0.3">
      <c r="A132" s="457"/>
      <c r="B132">
        <v>24</v>
      </c>
      <c r="C132" s="157">
        <v>4.0225703263361661</v>
      </c>
      <c r="D132" s="157">
        <v>3.9338262304060057</v>
      </c>
      <c r="E132" s="157">
        <v>3.8596091576224021</v>
      </c>
      <c r="F132" s="157">
        <v>3.7787560486997473</v>
      </c>
      <c r="G132" s="157">
        <v>3.7002775208140606</v>
      </c>
      <c r="H132" s="157">
        <v>3.5216788277151294</v>
      </c>
    </row>
    <row r="133" spans="1:8" x14ac:dyDescent="0.3">
      <c r="A133" s="457"/>
      <c r="B133">
        <v>25</v>
      </c>
      <c r="C133" s="157">
        <v>4.1345318511426701</v>
      </c>
      <c r="D133" s="157">
        <v>4.0473484323455216</v>
      </c>
      <c r="E133" s="157">
        <v>3.9666505037444102</v>
      </c>
      <c r="F133" s="157">
        <v>3.8806391563713722</v>
      </c>
      <c r="G133" s="157">
        <v>3.807552497588337</v>
      </c>
      <c r="H133" s="157">
        <v>3.5531286232561614</v>
      </c>
    </row>
    <row r="134" spans="1:8" x14ac:dyDescent="0.3">
      <c r="A134" s="457"/>
      <c r="B134">
        <v>26</v>
      </c>
      <c r="C134" s="157">
        <v>4.2389364123183633</v>
      </c>
      <c r="D134" s="157">
        <v>4.153225373342738</v>
      </c>
      <c r="E134" s="157">
        <v>4.0746577951418619</v>
      </c>
      <c r="F134" s="157">
        <v>3.9886252832637412</v>
      </c>
      <c r="G134" s="157">
        <v>3.9106385940260022</v>
      </c>
      <c r="H134" s="157">
        <v>3.591415358771453</v>
      </c>
    </row>
    <row r="135" spans="1:8" x14ac:dyDescent="0.3">
      <c r="A135" s="457"/>
      <c r="B135">
        <v>27</v>
      </c>
      <c r="C135" s="157">
        <v>4.3297339610698486</v>
      </c>
      <c r="D135" s="157">
        <v>4.236074913186159</v>
      </c>
      <c r="E135" s="157">
        <v>4.1597608137532083</v>
      </c>
      <c r="F135" s="157">
        <v>4.0762354766480362</v>
      </c>
      <c r="G135" s="157">
        <v>3.9990533973090412</v>
      </c>
      <c r="H135" s="157">
        <v>3.6528887538440484</v>
      </c>
    </row>
    <row r="136" spans="1:8" x14ac:dyDescent="0.3">
      <c r="A136" s="457"/>
      <c r="B136">
        <v>28</v>
      </c>
      <c r="C136" s="157">
        <v>4.3938732881075833</v>
      </c>
      <c r="D136" s="157">
        <v>4.3035150415035828</v>
      </c>
      <c r="E136" s="157">
        <v>4.2275784711862023</v>
      </c>
      <c r="F136" s="157">
        <v>4.1389612518900414</v>
      </c>
      <c r="G136" s="157">
        <v>4.0579359344465367</v>
      </c>
      <c r="H136" s="157">
        <v>3.7181401006247583</v>
      </c>
    </row>
    <row r="137" spans="1:8" x14ac:dyDescent="0.3">
      <c r="A137" s="457"/>
      <c r="B137">
        <v>29</v>
      </c>
      <c r="C137" s="157">
        <v>4.4319739820807964</v>
      </c>
      <c r="D137" s="157">
        <v>4.3423688908638747</v>
      </c>
      <c r="E137" s="157">
        <v>4.2710760442208908</v>
      </c>
      <c r="F137" s="157">
        <v>4.175583666670402</v>
      </c>
      <c r="G137" s="157">
        <v>4.0969438417123314</v>
      </c>
      <c r="H137" s="157">
        <v>3.7799590444665201</v>
      </c>
    </row>
    <row r="138" spans="1:8" x14ac:dyDescent="0.3">
      <c r="A138" s="457"/>
      <c r="B138">
        <v>30</v>
      </c>
      <c r="C138" s="157">
        <v>4.4583699704013773</v>
      </c>
      <c r="D138" s="157">
        <v>4.3691488206114393</v>
      </c>
      <c r="E138" s="157">
        <v>4.2919635733348009</v>
      </c>
      <c r="F138" s="157">
        <v>4.2085178246502197</v>
      </c>
      <c r="G138" s="157">
        <v>4.1235869929853788</v>
      </c>
      <c r="H138" s="157">
        <v>3.8309633724333656</v>
      </c>
    </row>
    <row r="139" spans="1:8" x14ac:dyDescent="0.3">
      <c r="A139" s="457"/>
      <c r="B139">
        <v>31</v>
      </c>
      <c r="C139" s="157">
        <v>4.4858729116385376</v>
      </c>
      <c r="D139" s="157">
        <v>4.3997433483046819</v>
      </c>
      <c r="E139" s="157">
        <v>4.3237542842077517</v>
      </c>
      <c r="F139" s="157">
        <v>4.2337942407712807</v>
      </c>
      <c r="G139" s="157">
        <v>4.1533719946277881</v>
      </c>
      <c r="H139" s="157">
        <v>3.8879628821043601</v>
      </c>
    </row>
    <row r="140" spans="1:8" x14ac:dyDescent="0.3">
      <c r="A140" s="457"/>
      <c r="B140">
        <v>32</v>
      </c>
      <c r="C140" s="157">
        <v>4.5283483398987059</v>
      </c>
      <c r="D140" s="157">
        <v>4.4406578369865493</v>
      </c>
      <c r="E140" s="157">
        <v>4.3595860493246423</v>
      </c>
      <c r="F140" s="157">
        <v>4.2703403592157949</v>
      </c>
      <c r="G140" s="157">
        <v>4.1912958622951351</v>
      </c>
      <c r="H140" s="157">
        <v>3.9565870136369319</v>
      </c>
    </row>
    <row r="141" spans="1:8" x14ac:dyDescent="0.3">
      <c r="A141" s="457"/>
      <c r="B141">
        <v>33</v>
      </c>
      <c r="C141" s="157">
        <v>4.5928185019787247</v>
      </c>
      <c r="D141" s="157">
        <v>4.5067623614370182</v>
      </c>
      <c r="E141" s="157">
        <v>4.4239151649209552</v>
      </c>
      <c r="F141" s="157">
        <v>4.3366493454793389</v>
      </c>
      <c r="G141" s="157">
        <v>4.2496833367028231</v>
      </c>
      <c r="H141" s="157">
        <v>4.0519911548980359</v>
      </c>
    </row>
    <row r="142" spans="1:8" x14ac:dyDescent="0.3">
      <c r="A142" s="457"/>
      <c r="B142">
        <v>34</v>
      </c>
      <c r="C142" s="157">
        <v>4.6827154096198234</v>
      </c>
      <c r="D142" s="157">
        <v>4.5966697036429975</v>
      </c>
      <c r="E142" s="157">
        <v>4.5153185534886431</v>
      </c>
      <c r="F142" s="157">
        <v>4.4252818274839729</v>
      </c>
      <c r="G142" s="157">
        <v>4.3395807349951303</v>
      </c>
      <c r="H142" s="157">
        <v>4.1716873727510695</v>
      </c>
    </row>
    <row r="143" spans="1:8" x14ac:dyDescent="0.3">
      <c r="A143" s="457"/>
      <c r="B143">
        <v>35</v>
      </c>
      <c r="C143" s="157">
        <v>4.8101514853433018</v>
      </c>
      <c r="D143" s="157">
        <v>4.7140671184314318</v>
      </c>
      <c r="E143" s="157">
        <v>4.6324492922134244</v>
      </c>
      <c r="F143" s="157">
        <v>4.542996214169821</v>
      </c>
      <c r="G143" s="157">
        <v>4.4626911085730416</v>
      </c>
      <c r="H143" s="157">
        <v>4.3185767622718121</v>
      </c>
    </row>
    <row r="144" spans="1:8" x14ac:dyDescent="0.3">
      <c r="A144" s="457"/>
      <c r="B144">
        <v>36</v>
      </c>
      <c r="C144" s="157">
        <v>4.9529777322806963</v>
      </c>
      <c r="D144" s="157">
        <v>4.8618828385458004</v>
      </c>
      <c r="E144" s="157">
        <v>4.7794188073482369</v>
      </c>
      <c r="F144" s="157">
        <v>4.6791350576984785</v>
      </c>
      <c r="G144" s="157">
        <v>4.5992055917614234</v>
      </c>
      <c r="H144" s="157">
        <v>4.4942023900985442</v>
      </c>
    </row>
    <row r="145" spans="1:8" x14ac:dyDescent="0.3">
      <c r="A145" s="457"/>
      <c r="B145">
        <v>37</v>
      </c>
      <c r="C145" s="157">
        <v>5.1127196616229877</v>
      </c>
      <c r="D145" s="157">
        <v>5.016922988667595</v>
      </c>
      <c r="E145" s="157">
        <v>4.9297288649124305</v>
      </c>
      <c r="F145" s="157">
        <v>4.8372146912292893</v>
      </c>
      <c r="G145" s="157">
        <v>4.7555399226169541</v>
      </c>
      <c r="H145" s="157">
        <v>4.6958455954707512</v>
      </c>
    </row>
    <row r="146" spans="1:8" x14ac:dyDescent="0.3">
      <c r="A146" s="457"/>
      <c r="B146">
        <v>38</v>
      </c>
      <c r="C146" s="157">
        <v>5.2701981204108233</v>
      </c>
      <c r="D146" s="157">
        <v>5.1793814432989693</v>
      </c>
      <c r="E146" s="157">
        <v>5.0983401486402675</v>
      </c>
      <c r="F146" s="157">
        <v>4.9997983952259997</v>
      </c>
      <c r="G146" s="157">
        <v>4.9260364390402991</v>
      </c>
      <c r="H146" s="157">
        <v>4.9028174668776421</v>
      </c>
    </row>
    <row r="147" spans="1:8" x14ac:dyDescent="0.3">
      <c r="A147" s="457"/>
      <c r="B147">
        <v>39</v>
      </c>
      <c r="C147" s="157">
        <v>5.4380481291536436</v>
      </c>
      <c r="D147" s="157">
        <v>5.3395724867234602</v>
      </c>
      <c r="E147" s="157">
        <v>5.2646745876928529</v>
      </c>
      <c r="F147" s="157">
        <v>5.1715184977162654</v>
      </c>
      <c r="G147" s="157">
        <v>5.0921361561994978</v>
      </c>
      <c r="H147" s="157">
        <v>5.108594401137422</v>
      </c>
    </row>
    <row r="148" spans="1:8" x14ac:dyDescent="0.3">
      <c r="A148" s="457"/>
      <c r="B148">
        <v>40</v>
      </c>
      <c r="C148" s="157">
        <v>5.5917746798258037</v>
      </c>
      <c r="D148" s="157">
        <v>5.4982060419039227</v>
      </c>
      <c r="E148" s="157">
        <v>5.4171750132802519</v>
      </c>
      <c r="F148" s="157">
        <v>5.3300853707593969</v>
      </c>
      <c r="G148" s="157">
        <v>5.2467354833194424</v>
      </c>
      <c r="H148" s="157">
        <v>5.3135670005989288</v>
      </c>
    </row>
    <row r="149" spans="1:8" x14ac:dyDescent="0.3">
      <c r="A149" s="457"/>
      <c r="B149">
        <v>41</v>
      </c>
      <c r="C149" s="157">
        <v>5.7373289242165937</v>
      </c>
      <c r="D149" s="157">
        <v>5.6413456039099463</v>
      </c>
      <c r="E149" s="157">
        <v>5.5671108422878239</v>
      </c>
      <c r="F149" s="157">
        <v>5.4734859631569659</v>
      </c>
      <c r="G149" s="157">
        <v>5.3860368684364719</v>
      </c>
      <c r="H149" s="157">
        <v>5.5115694516957223</v>
      </c>
    </row>
    <row r="150" spans="1:8" x14ac:dyDescent="0.3">
      <c r="A150" s="457"/>
      <c r="B150">
        <v>42</v>
      </c>
      <c r="C150" s="157">
        <v>5.85242285938899</v>
      </c>
      <c r="D150" s="157">
        <v>5.7607426799195984</v>
      </c>
      <c r="E150" s="157">
        <v>5.6869553822970582</v>
      </c>
      <c r="F150" s="157">
        <v>5.6006372280579475</v>
      </c>
      <c r="G150" s="157">
        <v>5.5195171312754834</v>
      </c>
      <c r="H150" s="157">
        <v>5.6874297585396594</v>
      </c>
    </row>
    <row r="151" spans="1:8" x14ac:dyDescent="0.3">
      <c r="A151" s="457"/>
      <c r="B151">
        <v>43</v>
      </c>
      <c r="C151" s="157">
        <v>5.9725510219870337</v>
      </c>
      <c r="D151" s="157">
        <v>5.875311207890543</v>
      </c>
      <c r="E151" s="157">
        <v>5.8076781125742496</v>
      </c>
      <c r="F151" s="157">
        <v>5.7210052057183622</v>
      </c>
      <c r="G151" s="157">
        <v>5.6479093322288536</v>
      </c>
      <c r="H151" s="157">
        <v>5.848232972552772</v>
      </c>
    </row>
    <row r="152" spans="1:8" x14ac:dyDescent="0.3">
      <c r="A152" s="457"/>
      <c r="B152">
        <v>44</v>
      </c>
      <c r="C152" s="157">
        <v>6.100117562912601</v>
      </c>
      <c r="D152" s="157">
        <v>6.0104597611427675</v>
      </c>
      <c r="E152" s="157">
        <v>5.9382774552778104</v>
      </c>
      <c r="F152" s="157">
        <v>5.8561658263934726</v>
      </c>
      <c r="G152" s="157">
        <v>5.7694870086608923</v>
      </c>
      <c r="H152" s="157">
        <v>6.0198680940667622</v>
      </c>
    </row>
    <row r="153" spans="1:8" x14ac:dyDescent="0.3">
      <c r="A153" s="457"/>
      <c r="B153">
        <v>45</v>
      </c>
      <c r="C153" s="157">
        <v>6.2658719423330336</v>
      </c>
      <c r="D153" s="157">
        <v>6.1717129821650767</v>
      </c>
      <c r="E153" s="157">
        <v>6.09165820603027</v>
      </c>
      <c r="F153" s="157">
        <v>6.0181590108117797</v>
      </c>
      <c r="G153" s="157">
        <v>5.9345079598889576</v>
      </c>
      <c r="H153" s="157">
        <v>6.2169765084224595</v>
      </c>
    </row>
    <row r="154" spans="1:8" x14ac:dyDescent="0.3">
      <c r="A154" s="457"/>
      <c r="B154">
        <v>46</v>
      </c>
      <c r="C154" s="157">
        <v>6.4659751152329132</v>
      </c>
      <c r="D154" s="157">
        <v>6.3757650477742063</v>
      </c>
      <c r="E154" s="157">
        <v>6.3071955565221751</v>
      </c>
      <c r="F154" s="157">
        <v>6.2231112381133817</v>
      </c>
      <c r="G154" s="157">
        <v>6.1455038409399005</v>
      </c>
      <c r="H154" s="157">
        <v>6.4667171061084074</v>
      </c>
    </row>
    <row r="155" spans="1:8" x14ac:dyDescent="0.3">
      <c r="A155" s="457"/>
      <c r="B155">
        <v>47</v>
      </c>
      <c r="C155" s="157">
        <v>6.7634266725309091</v>
      </c>
      <c r="D155" s="157">
        <v>6.675119331742243</v>
      </c>
      <c r="E155" s="157">
        <v>6.6081642803851208</v>
      </c>
      <c r="F155" s="157">
        <v>6.5140533106072747</v>
      </c>
      <c r="G155" s="157">
        <v>6.4382322087780972</v>
      </c>
      <c r="H155" s="157">
        <v>6.8029276885230967</v>
      </c>
    </row>
    <row r="156" spans="1:8" x14ac:dyDescent="0.3">
      <c r="A156" s="457"/>
      <c r="B156">
        <v>48</v>
      </c>
      <c r="C156" s="157">
        <v>7.1715699951431731</v>
      </c>
      <c r="D156" s="157">
        <v>7.0647669416268695</v>
      </c>
      <c r="E156" s="157">
        <v>6.9976768465307888</v>
      </c>
      <c r="F156" s="157">
        <v>6.9006927578573798</v>
      </c>
      <c r="G156" s="157">
        <v>6.8288446310124922</v>
      </c>
      <c r="H156" s="157">
        <v>7.2354926756787314</v>
      </c>
    </row>
    <row r="157" spans="1:8" x14ac:dyDescent="0.3">
      <c r="A157" s="457"/>
      <c r="B157">
        <v>49</v>
      </c>
      <c r="C157" s="157">
        <v>7.655648494498184</v>
      </c>
      <c r="D157" s="157">
        <v>7.5555184504925696</v>
      </c>
      <c r="E157" s="157">
        <v>7.4684830017326886</v>
      </c>
      <c r="F157" s="157">
        <v>7.3858889648363331</v>
      </c>
      <c r="G157" s="157">
        <v>7.2916101250248788</v>
      </c>
      <c r="H157" s="157">
        <v>7.7653890425550198</v>
      </c>
    </row>
    <row r="158" spans="1:8" x14ac:dyDescent="0.3">
      <c r="A158" s="457"/>
      <c r="B158">
        <v>50</v>
      </c>
      <c r="C158" s="157">
        <v>8.2207194277644469</v>
      </c>
      <c r="D158" s="157">
        <v>8.1314249826463492</v>
      </c>
      <c r="E158" s="157">
        <v>8.0292509193597663</v>
      </c>
      <c r="F158" s="157">
        <v>7.9239780783347591</v>
      </c>
      <c r="G158" s="157">
        <v>7.8424605000766974</v>
      </c>
      <c r="H158" s="157">
        <v>8.3642274047153791</v>
      </c>
    </row>
    <row r="159" spans="1:8" x14ac:dyDescent="0.3">
      <c r="A159" s="457"/>
      <c r="B159">
        <v>51</v>
      </c>
      <c r="C159" s="157">
        <v>8.8524314116981984</v>
      </c>
      <c r="D159" s="157">
        <v>8.7275428253098735</v>
      </c>
      <c r="E159" s="157">
        <v>8.6374817733551499</v>
      </c>
      <c r="F159" s="157">
        <v>8.5379095960993894</v>
      </c>
      <c r="G159" s="157">
        <v>8.4330739062404749</v>
      </c>
      <c r="H159" s="157">
        <v>9.0240123934934164</v>
      </c>
    </row>
    <row r="160" spans="1:8" x14ac:dyDescent="0.3">
      <c r="A160" s="457"/>
      <c r="B160">
        <v>52</v>
      </c>
      <c r="C160" s="157">
        <v>9.48509485094851</v>
      </c>
      <c r="D160" s="157">
        <v>9.3665989514274948</v>
      </c>
      <c r="E160" s="157">
        <v>9.267296999272693</v>
      </c>
      <c r="F160" s="157">
        <v>9.1364275668073134</v>
      </c>
      <c r="G160" s="157">
        <v>9.0403263127307163</v>
      </c>
      <c r="H160" s="157">
        <v>9.692190804739317</v>
      </c>
    </row>
    <row r="161" spans="1:8" x14ac:dyDescent="0.3">
      <c r="A161" s="457"/>
      <c r="B161">
        <v>53</v>
      </c>
      <c r="C161" s="157">
        <v>10.104834392991894</v>
      </c>
      <c r="D161" s="157">
        <v>9.9786715417428393</v>
      </c>
      <c r="E161" s="157">
        <v>9.8908804605902549</v>
      </c>
      <c r="F161" s="157">
        <v>9.7527407337098371</v>
      </c>
      <c r="G161" s="157">
        <v>9.6509497308432053</v>
      </c>
      <c r="H161" s="157">
        <v>10.381187633981522</v>
      </c>
    </row>
    <row r="162" spans="1:8" x14ac:dyDescent="0.3">
      <c r="A162" s="457"/>
      <c r="B162">
        <v>54</v>
      </c>
      <c r="C162" s="157">
        <v>10.722768917543267</v>
      </c>
      <c r="D162" s="157">
        <v>10.600473188204662</v>
      </c>
      <c r="E162" s="157">
        <v>10.508330871112365</v>
      </c>
      <c r="F162" s="157">
        <v>10.382690536065533</v>
      </c>
      <c r="G162" s="157">
        <v>10.278331452174539</v>
      </c>
      <c r="H162" s="157">
        <v>11.053667860309272</v>
      </c>
    </row>
    <row r="163" spans="1:8" x14ac:dyDescent="0.3">
      <c r="A163" s="457"/>
      <c r="B163">
        <v>55</v>
      </c>
      <c r="C163" s="157">
        <v>11.403087865872591</v>
      </c>
      <c r="D163" s="157">
        <v>11.274577203354871</v>
      </c>
      <c r="E163" s="157">
        <v>11.160774027781494</v>
      </c>
      <c r="F163" s="157">
        <v>11.030176899063475</v>
      </c>
      <c r="G163" s="157">
        <v>10.916700282371924</v>
      </c>
      <c r="H163" s="157">
        <v>11.790876049934969</v>
      </c>
    </row>
    <row r="164" spans="1:8" x14ac:dyDescent="0.3">
      <c r="A164" s="457"/>
      <c r="B164">
        <v>56</v>
      </c>
      <c r="C164" s="157">
        <v>12.204758977961189</v>
      </c>
      <c r="D164" s="157">
        <v>12.044573504799233</v>
      </c>
      <c r="E164" s="157">
        <v>11.923666248781165</v>
      </c>
      <c r="F164" s="157">
        <v>11.795810453528574</v>
      </c>
      <c r="G164" s="157">
        <v>11.676792703981445</v>
      </c>
      <c r="H164" s="157">
        <v>12.617168543917453</v>
      </c>
    </row>
    <row r="165" spans="1:8" x14ac:dyDescent="0.3">
      <c r="A165" s="457"/>
      <c r="B165">
        <v>57</v>
      </c>
      <c r="C165" s="157">
        <v>13.165859564164649</v>
      </c>
      <c r="D165" s="157">
        <v>13.004171429419712</v>
      </c>
      <c r="E165" s="157">
        <v>12.879644939517885</v>
      </c>
      <c r="F165" s="157">
        <v>12.711864406779663</v>
      </c>
      <c r="G165" s="157">
        <v>12.593315644032613</v>
      </c>
      <c r="H165" s="157">
        <v>13.656163980865337</v>
      </c>
    </row>
    <row r="166" spans="1:8" x14ac:dyDescent="0.3">
      <c r="A166" s="457"/>
      <c r="B166">
        <v>58</v>
      </c>
      <c r="C166" s="157">
        <v>14.384439788611278</v>
      </c>
      <c r="D166" s="157">
        <v>14.199001152516328</v>
      </c>
      <c r="E166" s="157">
        <v>14.072623173120386</v>
      </c>
      <c r="F166" s="157">
        <v>13.896862900970129</v>
      </c>
      <c r="G166" s="157">
        <v>13.762454304350943</v>
      </c>
      <c r="H166" s="157">
        <v>14.930371445315771</v>
      </c>
    </row>
    <row r="167" spans="1:8" x14ac:dyDescent="0.3">
      <c r="A167" s="457"/>
      <c r="B167">
        <v>59</v>
      </c>
      <c r="C167" s="157">
        <v>15.867629712217429</v>
      </c>
      <c r="D167" s="157">
        <v>15.673682202581547</v>
      </c>
      <c r="E167" s="157">
        <v>15.522276184081077</v>
      </c>
      <c r="F167" s="157">
        <v>15.31112199902009</v>
      </c>
      <c r="G167" s="157">
        <v>15.169194865810969</v>
      </c>
      <c r="H167" s="157">
        <v>16.492081761097918</v>
      </c>
    </row>
    <row r="168" spans="1:8" x14ac:dyDescent="0.3">
      <c r="A168" s="457"/>
      <c r="B168">
        <v>60</v>
      </c>
      <c r="C168" s="157">
        <v>17.641162712996994</v>
      </c>
      <c r="D168" s="157">
        <v>17.440808200470574</v>
      </c>
      <c r="E168" s="157">
        <v>17.24640025885779</v>
      </c>
      <c r="F168" s="157">
        <v>17.037237170420052</v>
      </c>
      <c r="G168" s="157">
        <v>16.860410758251003</v>
      </c>
      <c r="H168" s="157">
        <v>18.333815535015454</v>
      </c>
    </row>
    <row r="169" spans="1:8" x14ac:dyDescent="0.3">
      <c r="A169" s="457"/>
      <c r="B169">
        <v>61</v>
      </c>
      <c r="C169" s="157">
        <v>19.656613811448508</v>
      </c>
      <c r="D169" s="157">
        <v>19.427402862985684</v>
      </c>
      <c r="E169" s="157">
        <v>19.225607301033421</v>
      </c>
      <c r="F169" s="157">
        <v>18.96938506202164</v>
      </c>
      <c r="G169" s="157">
        <v>18.795774191457642</v>
      </c>
      <c r="H169" s="157">
        <v>20.435404417606865</v>
      </c>
    </row>
    <row r="170" spans="1:8" x14ac:dyDescent="0.3">
      <c r="A170" s="457"/>
      <c r="B170">
        <v>62</v>
      </c>
      <c r="C170" s="157">
        <v>21.86046511627907</v>
      </c>
      <c r="D170" s="157">
        <v>21.610932589427591</v>
      </c>
      <c r="E170" s="157">
        <v>21.380691216157395</v>
      </c>
      <c r="F170" s="157">
        <v>21.11469116336464</v>
      </c>
      <c r="G170" s="157">
        <v>20.894063726894366</v>
      </c>
      <c r="H170" s="157">
        <v>22.750227667853299</v>
      </c>
    </row>
    <row r="171" spans="1:8" x14ac:dyDescent="0.3">
      <c r="A171" s="457"/>
      <c r="B171">
        <v>63</v>
      </c>
      <c r="C171" s="157">
        <v>24.176477141902183</v>
      </c>
      <c r="D171" s="157">
        <v>23.89722726189822</v>
      </c>
      <c r="E171" s="157">
        <v>23.682973569078353</v>
      </c>
      <c r="F171" s="157">
        <v>23.351574894383148</v>
      </c>
      <c r="G171" s="157">
        <v>23.123618372574477</v>
      </c>
      <c r="H171" s="157">
        <v>25.160922912316426</v>
      </c>
    </row>
    <row r="172" spans="1:8" x14ac:dyDescent="0.3">
      <c r="A172" s="457"/>
      <c r="B172">
        <v>64</v>
      </c>
      <c r="C172" s="157">
        <v>26.627963231736814</v>
      </c>
      <c r="D172" s="157">
        <v>26.348903717826499</v>
      </c>
      <c r="E172" s="157">
        <v>26.066840947132835</v>
      </c>
      <c r="F172" s="157">
        <v>25.748525210551698</v>
      </c>
      <c r="G172" s="157">
        <v>25.494714510406379</v>
      </c>
      <c r="H172" s="157">
        <v>27.736752998811284</v>
      </c>
    </row>
    <row r="173" spans="1:8" x14ac:dyDescent="0.3">
      <c r="A173" s="457"/>
      <c r="B173">
        <v>65</v>
      </c>
      <c r="C173" s="157">
        <v>29.225036947607251</v>
      </c>
      <c r="D173" s="157">
        <v>28.92199824715162</v>
      </c>
      <c r="E173" s="157">
        <v>28.637558353928839</v>
      </c>
      <c r="F173" s="157">
        <v>28.282906445871699</v>
      </c>
      <c r="G173" s="157">
        <v>28.007249833063053</v>
      </c>
      <c r="H173" s="157">
        <v>30.530040656527632</v>
      </c>
    </row>
    <row r="174" spans="1:8" x14ac:dyDescent="0.3">
      <c r="A174" s="457"/>
      <c r="B174">
        <v>66</v>
      </c>
      <c r="C174" s="157">
        <v>32.122099472026257</v>
      </c>
      <c r="D174" s="157">
        <v>31.797868683396359</v>
      </c>
      <c r="E174" s="157">
        <v>31.479236443586004</v>
      </c>
      <c r="F174" s="157">
        <v>31.113448778119434</v>
      </c>
      <c r="G174" s="157">
        <v>30.839816477159385</v>
      </c>
      <c r="H174" s="157">
        <v>33.589289230163416</v>
      </c>
    </row>
    <row r="175" spans="1:8" x14ac:dyDescent="0.3">
      <c r="A175" s="457"/>
      <c r="B175">
        <v>67</v>
      </c>
      <c r="C175" s="157">
        <v>35.479513732552903</v>
      </c>
      <c r="D175" s="157">
        <v>35.141715283200881</v>
      </c>
      <c r="E175" s="157">
        <v>34.76946334089191</v>
      </c>
      <c r="F175" s="157">
        <v>34.392602827080452</v>
      </c>
      <c r="G175" s="157">
        <v>34.062853077792191</v>
      </c>
      <c r="H175" s="157">
        <v>37.089812692315633</v>
      </c>
    </row>
    <row r="176" spans="1:8" x14ac:dyDescent="0.3">
      <c r="A176" s="457"/>
      <c r="B176">
        <v>68</v>
      </c>
      <c r="C176" s="157">
        <v>39.406789588360702</v>
      </c>
      <c r="D176" s="157">
        <v>39.015718562874248</v>
      </c>
      <c r="E176" s="157">
        <v>38.688133571854507</v>
      </c>
      <c r="F176" s="157">
        <v>38.220088626292458</v>
      </c>
      <c r="G176" s="157">
        <v>37.902354005338985</v>
      </c>
      <c r="H176" s="157">
        <v>41.219183442758379</v>
      </c>
    </row>
    <row r="177" spans="1:8" x14ac:dyDescent="0.3">
      <c r="A177" s="457"/>
      <c r="B177">
        <v>69</v>
      </c>
      <c r="C177" s="157">
        <v>44.073673895017215</v>
      </c>
      <c r="D177" s="157">
        <v>43.612184031682396</v>
      </c>
      <c r="E177" s="157">
        <v>43.222674829865603</v>
      </c>
      <c r="F177" s="157">
        <v>42.770110655228144</v>
      </c>
      <c r="G177" s="157">
        <v>42.432406427403059</v>
      </c>
      <c r="H177" s="157">
        <v>46.090800257850624</v>
      </c>
    </row>
    <row r="178" spans="1:8" x14ac:dyDescent="0.3">
      <c r="A178" s="457"/>
      <c r="B178">
        <v>70</v>
      </c>
      <c r="C178" s="157">
        <v>49.448660655260866</v>
      </c>
      <c r="D178" s="157">
        <v>48.956576728499158</v>
      </c>
      <c r="E178" s="157">
        <v>48.52055847316511</v>
      </c>
      <c r="F178" s="157">
        <v>47.988961005775025</v>
      </c>
      <c r="G178" s="157">
        <v>47.658732225636747</v>
      </c>
      <c r="H178" s="157">
        <v>51.670198809163381</v>
      </c>
    </row>
    <row r="179" spans="1:8" x14ac:dyDescent="0.3">
      <c r="A179" s="457"/>
      <c r="B179">
        <v>71</v>
      </c>
      <c r="C179" s="157">
        <v>55.500276395798785</v>
      </c>
      <c r="D179" s="157">
        <v>54.991634132738426</v>
      </c>
      <c r="E179" s="157">
        <v>54.538890894448912</v>
      </c>
      <c r="F179" s="157">
        <v>53.976736026772464</v>
      </c>
      <c r="G179" s="157">
        <v>53.552206673842846</v>
      </c>
      <c r="H179" s="157">
        <v>57.850785627952959</v>
      </c>
    </row>
    <row r="180" spans="1:8" x14ac:dyDescent="0.3">
      <c r="A180" s="457"/>
      <c r="B180">
        <v>72</v>
      </c>
      <c r="C180" s="157">
        <v>62.232456528798757</v>
      </c>
      <c r="D180" s="157">
        <v>61.658502243994008</v>
      </c>
      <c r="E180" s="157">
        <v>61.161717733349114</v>
      </c>
      <c r="F180" s="157">
        <v>60.52577349936707</v>
      </c>
      <c r="G180" s="157">
        <v>60.056624817685247</v>
      </c>
      <c r="H180" s="157">
        <v>64.43505083971209</v>
      </c>
    </row>
    <row r="181" spans="1:8" x14ac:dyDescent="0.3">
      <c r="A181" s="457"/>
      <c r="B181">
        <v>73</v>
      </c>
      <c r="C181" s="157">
        <v>69.451629591308844</v>
      </c>
      <c r="D181" s="157">
        <v>68.900246072307411</v>
      </c>
      <c r="E181" s="157">
        <v>68.285043069694595</v>
      </c>
      <c r="F181" s="157">
        <v>67.617905170780972</v>
      </c>
      <c r="G181" s="157">
        <v>67.152459325334505</v>
      </c>
      <c r="H181" s="157">
        <v>71.393643031784848</v>
      </c>
    </row>
    <row r="182" spans="1:8" x14ac:dyDescent="0.3">
      <c r="A182" s="457"/>
      <c r="B182">
        <v>74</v>
      </c>
      <c r="C182" s="157">
        <v>77.277509705039364</v>
      </c>
      <c r="D182" s="157">
        <v>76.660632223924253</v>
      </c>
      <c r="E182" s="157">
        <v>76.030140519991861</v>
      </c>
      <c r="F182" s="157">
        <v>75.246724376031523</v>
      </c>
      <c r="G182" s="157">
        <v>74.77523324851569</v>
      </c>
      <c r="H182" s="157">
        <v>78.980288737870637</v>
      </c>
    </row>
    <row r="183" spans="1:8" x14ac:dyDescent="0.3">
      <c r="A183" s="457"/>
      <c r="B183">
        <v>75</v>
      </c>
      <c r="C183" s="157">
        <v>85.87094053142134</v>
      </c>
      <c r="D183" s="157">
        <v>85.151634501772349</v>
      </c>
      <c r="E183" s="157">
        <v>84.507042253521121</v>
      </c>
      <c r="F183" s="157">
        <v>83.667537436991807</v>
      </c>
      <c r="G183" s="157">
        <v>83.129584352078254</v>
      </c>
      <c r="H183" s="157">
        <v>87.170992085404009</v>
      </c>
    </row>
    <row r="184" spans="1:8" x14ac:dyDescent="0.3">
      <c r="A184" s="457"/>
      <c r="B184">
        <v>76</v>
      </c>
      <c r="C184" s="157">
        <v>95.459261821236225</v>
      </c>
      <c r="D184" s="157">
        <v>94.723223361981326</v>
      </c>
      <c r="E184" s="157">
        <v>94.063887571668758</v>
      </c>
      <c r="F184" s="157">
        <v>93.094333388402447</v>
      </c>
      <c r="G184" s="157">
        <v>92.583655083655088</v>
      </c>
      <c r="H184" s="157">
        <v>96.428856754813467</v>
      </c>
    </row>
    <row r="185" spans="1:8" x14ac:dyDescent="0.3">
      <c r="A185" s="457"/>
      <c r="B185">
        <v>77</v>
      </c>
      <c r="C185" s="157">
        <v>106.33342800340813</v>
      </c>
      <c r="D185" s="157">
        <v>105.55677094727631</v>
      </c>
      <c r="E185" s="157">
        <v>104.83829765493282</v>
      </c>
      <c r="F185" s="157">
        <v>103.82930081920368</v>
      </c>
      <c r="G185" s="157">
        <v>103.24228190979981</v>
      </c>
      <c r="H185" s="157">
        <v>106.89195197865718</v>
      </c>
    </row>
    <row r="186" spans="1:8" x14ac:dyDescent="0.3">
      <c r="A186" s="457"/>
      <c r="B186">
        <v>78</v>
      </c>
      <c r="C186" s="157">
        <v>118.90761792761009</v>
      </c>
      <c r="D186" s="157">
        <v>118.08118081180812</v>
      </c>
      <c r="E186" s="157">
        <v>117.24391139395424</v>
      </c>
      <c r="F186" s="157">
        <v>116.1754626456477</v>
      </c>
      <c r="G186" s="157">
        <v>115.5687985527296</v>
      </c>
      <c r="H186" s="157">
        <v>118.82298944362282</v>
      </c>
    </row>
    <row r="187" spans="1:8" x14ac:dyDescent="0.3">
      <c r="A187" s="457"/>
      <c r="B187">
        <v>79</v>
      </c>
      <c r="C187" s="157">
        <v>133.10115081768626</v>
      </c>
      <c r="D187" s="157">
        <v>132.14682981090101</v>
      </c>
      <c r="E187" s="157">
        <v>131.28471470821611</v>
      </c>
      <c r="F187" s="157">
        <v>130.19064124783361</v>
      </c>
      <c r="G187" s="157">
        <v>129.56617314282022</v>
      </c>
      <c r="H187" s="157">
        <v>132.11186113789779</v>
      </c>
    </row>
    <row r="188" spans="1:8" x14ac:dyDescent="0.3">
      <c r="A188" s="457"/>
      <c r="B188">
        <v>80</v>
      </c>
      <c r="C188" s="157">
        <v>148.74855259641933</v>
      </c>
      <c r="D188" s="157">
        <v>147.79270633397311</v>
      </c>
      <c r="E188" s="157">
        <v>146.80778422669854</v>
      </c>
      <c r="F188" s="157">
        <v>145.64153603715681</v>
      </c>
      <c r="G188" s="157">
        <v>144.95062121694809</v>
      </c>
      <c r="H188" s="157">
        <v>146.82716599791945</v>
      </c>
    </row>
    <row r="189" spans="1:8" x14ac:dyDescent="0.3">
      <c r="A189" s="457"/>
      <c r="B189">
        <v>81</v>
      </c>
      <c r="C189" s="157">
        <v>165.55095101476996</v>
      </c>
      <c r="D189" s="157">
        <v>164.42357850808554</v>
      </c>
      <c r="E189" s="157">
        <v>163.48607000714361</v>
      </c>
      <c r="F189" s="157">
        <v>162.19451371571068</v>
      </c>
      <c r="G189" s="157">
        <v>161.56528477334368</v>
      </c>
      <c r="H189" s="157">
        <v>162.74528038686879</v>
      </c>
    </row>
    <row r="190" spans="1:8" x14ac:dyDescent="0.3">
      <c r="A190" s="457"/>
      <c r="B190">
        <v>82</v>
      </c>
      <c r="C190" s="157">
        <v>182.91897462321265</v>
      </c>
      <c r="D190" s="157">
        <v>181.86423505572441</v>
      </c>
      <c r="E190" s="157">
        <v>180.80218552092387</v>
      </c>
      <c r="F190" s="157">
        <v>179.56806600339723</v>
      </c>
      <c r="G190" s="157">
        <v>178.93115298021092</v>
      </c>
      <c r="H190" s="157">
        <v>179.66413618587532</v>
      </c>
    </row>
    <row r="191" spans="1:8" x14ac:dyDescent="0.3">
      <c r="A191" s="457"/>
      <c r="B191">
        <v>83</v>
      </c>
      <c r="C191" s="157">
        <v>200.92636958952244</v>
      </c>
      <c r="D191" s="157">
        <v>199.71870604781998</v>
      </c>
      <c r="E191" s="157">
        <v>198.83399815894447</v>
      </c>
      <c r="F191" s="157">
        <v>197.1746318004208</v>
      </c>
      <c r="G191" s="157">
        <v>196.62509170946441</v>
      </c>
      <c r="H191" s="157">
        <v>198.53889127632144</v>
      </c>
    </row>
    <row r="192" spans="1:8" x14ac:dyDescent="0.3">
      <c r="A192" s="457"/>
      <c r="B192">
        <v>84</v>
      </c>
      <c r="C192" s="157">
        <v>219.29468990676938</v>
      </c>
      <c r="D192" s="157">
        <v>218.40442338072671</v>
      </c>
      <c r="E192" s="157">
        <v>217.16489874638378</v>
      </c>
      <c r="F192" s="157">
        <v>215.66401816118048</v>
      </c>
      <c r="G192" s="157">
        <v>215.22504167438413</v>
      </c>
      <c r="H192" s="157">
        <v>219.60926193921853</v>
      </c>
    </row>
    <row r="193" spans="1:8" x14ac:dyDescent="0.3">
      <c r="A193" s="457"/>
      <c r="B193">
        <v>85</v>
      </c>
      <c r="C193" s="157">
        <v>239.51781970649895</v>
      </c>
      <c r="D193" s="157">
        <v>238.24130879345606</v>
      </c>
      <c r="E193" s="157">
        <v>237.25441432479482</v>
      </c>
      <c r="F193" s="157">
        <v>235.37976219364228</v>
      </c>
      <c r="G193" s="157">
        <v>234.95838287752673</v>
      </c>
      <c r="H193" s="157">
        <v>243.00373134328356</v>
      </c>
    </row>
    <row r="194" spans="1:8" x14ac:dyDescent="0.3">
      <c r="A194" s="457"/>
      <c r="B194">
        <v>86</v>
      </c>
      <c r="C194" s="157">
        <v>261.41078838174275</v>
      </c>
      <c r="D194" s="157">
        <v>260.22304832713758</v>
      </c>
      <c r="E194" s="157">
        <v>259.12528773429796</v>
      </c>
      <c r="F194" s="157">
        <v>257.67263427109975</v>
      </c>
      <c r="G194" s="157">
        <v>256.93794823822884</v>
      </c>
      <c r="H194" s="157">
        <v>269.16002452483139</v>
      </c>
    </row>
    <row r="195" spans="1:8" x14ac:dyDescent="0.3">
      <c r="A195" s="457"/>
      <c r="B195">
        <v>87</v>
      </c>
      <c r="C195" s="157">
        <v>287.32394366197184</v>
      </c>
      <c r="D195" s="157">
        <v>286.23685413808875</v>
      </c>
      <c r="E195" s="157">
        <v>285.20499108734396</v>
      </c>
      <c r="F195" s="157">
        <v>283.48504551365409</v>
      </c>
      <c r="G195" s="157">
        <v>283.06655433866888</v>
      </c>
      <c r="H195" s="157">
        <v>297.97771357820881</v>
      </c>
    </row>
    <row r="196" spans="1:8" x14ac:dyDescent="0.3">
      <c r="A196" s="457"/>
      <c r="B196">
        <v>88</v>
      </c>
      <c r="C196" s="157">
        <v>317.52305665349138</v>
      </c>
      <c r="D196" s="157">
        <v>315.65495207667732</v>
      </c>
      <c r="E196" s="157">
        <v>314.09062693978893</v>
      </c>
      <c r="F196" s="157">
        <v>312.15970961887479</v>
      </c>
      <c r="G196" s="157">
        <v>311.76470588235293</v>
      </c>
      <c r="H196" s="157">
        <v>330.07475560667041</v>
      </c>
    </row>
    <row r="197" spans="1:8" x14ac:dyDescent="0.3">
      <c r="A197" s="457"/>
      <c r="B197">
        <v>89</v>
      </c>
      <c r="C197" s="157">
        <v>350</v>
      </c>
      <c r="D197" s="157">
        <v>349.11792014856087</v>
      </c>
      <c r="E197" s="157">
        <v>348.29443447037698</v>
      </c>
      <c r="F197" s="157">
        <v>345.24847428073235</v>
      </c>
      <c r="G197" s="157">
        <v>344.94477485131694</v>
      </c>
      <c r="H197" s="157">
        <v>365.44850498338872</v>
      </c>
    </row>
    <row r="198" spans="1:8" x14ac:dyDescent="0.3">
      <c r="A198" s="457"/>
      <c r="B198">
        <v>90</v>
      </c>
      <c r="C198" s="157">
        <v>388.80706921944034</v>
      </c>
      <c r="D198" s="157">
        <v>384.18079096045204</v>
      </c>
      <c r="E198" s="157">
        <v>382.11382113821134</v>
      </c>
      <c r="F198" s="157">
        <v>382.1989528795811</v>
      </c>
      <c r="G198" s="157">
        <v>382.16560509554137</v>
      </c>
      <c r="H198" s="157">
        <v>404.49438202247188</v>
      </c>
    </row>
    <row r="199" spans="1:8" x14ac:dyDescent="0.3">
      <c r="A199" s="457"/>
      <c r="B199">
        <v>91</v>
      </c>
      <c r="C199" s="157">
        <v>425.531914893617</v>
      </c>
      <c r="D199" s="157">
        <v>424.37923250564336</v>
      </c>
      <c r="E199" s="157">
        <v>422.41379310344831</v>
      </c>
      <c r="F199" s="157">
        <v>422.36024844720492</v>
      </c>
      <c r="G199" s="157">
        <v>420.84168336673343</v>
      </c>
      <c r="H199" s="157">
        <v>442.27005870841492</v>
      </c>
    </row>
    <row r="200" spans="1:8" x14ac:dyDescent="0.3">
      <c r="A200" s="457"/>
      <c r="B200">
        <v>92</v>
      </c>
      <c r="C200" s="157">
        <v>469.63562753036445</v>
      </c>
      <c r="D200" s="157">
        <v>459.77011494252866</v>
      </c>
      <c r="E200" s="157">
        <v>463.76811594202894</v>
      </c>
      <c r="F200" s="157">
        <v>458.33333333333337</v>
      </c>
      <c r="G200" s="157">
        <v>461.5384615384616</v>
      </c>
      <c r="H200" s="157">
        <v>485.43689320388353</v>
      </c>
    </row>
    <row r="201" spans="1:8" x14ac:dyDescent="0.3">
      <c r="A201" s="457"/>
      <c r="B201">
        <v>93</v>
      </c>
      <c r="C201" s="157">
        <v>515.15151515151513</v>
      </c>
      <c r="D201" s="157">
        <v>507.04225352112672</v>
      </c>
      <c r="E201" s="157">
        <v>509.8039215686274</v>
      </c>
      <c r="F201" s="157">
        <v>509.31677018633536</v>
      </c>
      <c r="G201" s="157">
        <v>500</v>
      </c>
      <c r="H201" s="157">
        <v>537.14285714285711</v>
      </c>
    </row>
    <row r="202" spans="1:8" x14ac:dyDescent="0.3">
      <c r="A202" s="457"/>
      <c r="B202">
        <v>94</v>
      </c>
      <c r="C202" s="157">
        <v>590.1639344262295</v>
      </c>
      <c r="D202" s="157">
        <v>550.72463768115927</v>
      </c>
      <c r="E202" s="157">
        <v>545.4545454545455</v>
      </c>
      <c r="F202" s="157">
        <v>560.97560975609747</v>
      </c>
      <c r="G202" s="157">
        <v>564.70588235294122</v>
      </c>
      <c r="H202" s="157">
        <v>600</v>
      </c>
    </row>
    <row r="203" spans="1:8" x14ac:dyDescent="0.3">
      <c r="A203" s="457"/>
      <c r="B203">
        <v>95</v>
      </c>
      <c r="C203" s="157">
        <v>736.84210526315792</v>
      </c>
      <c r="D203" s="157">
        <v>666.66666666666663</v>
      </c>
      <c r="E203" s="157">
        <v>666.66666666666674</v>
      </c>
      <c r="F203" s="157">
        <v>647.05882352941171</v>
      </c>
      <c r="G203" s="157">
        <v>666.66666666666674</v>
      </c>
      <c r="H203" s="157">
        <v>1000</v>
      </c>
    </row>
    <row r="204" spans="1:8" x14ac:dyDescent="0.3">
      <c r="A204" s="457"/>
      <c r="B204">
        <v>96</v>
      </c>
      <c r="C204" s="157">
        <v>1000</v>
      </c>
      <c r="D204" s="157">
        <v>800</v>
      </c>
      <c r="E204" s="157">
        <v>750</v>
      </c>
      <c r="F204" s="157">
        <v>800</v>
      </c>
      <c r="G204" s="157">
        <v>800</v>
      </c>
      <c r="H204" s="157">
        <v>1000</v>
      </c>
    </row>
    <row r="205" spans="1:8" x14ac:dyDescent="0.3">
      <c r="A205" s="457"/>
      <c r="B205">
        <v>97</v>
      </c>
      <c r="C205" s="157">
        <v>1000</v>
      </c>
      <c r="D205" s="157">
        <v>1000</v>
      </c>
      <c r="E205" s="157">
        <v>1000</v>
      </c>
      <c r="F205" s="157">
        <v>1000</v>
      </c>
      <c r="G205" s="157">
        <v>1000</v>
      </c>
      <c r="H205" s="157">
        <v>1000</v>
      </c>
    </row>
    <row r="206" spans="1:8" x14ac:dyDescent="0.3">
      <c r="A206" s="457"/>
      <c r="B206">
        <v>98</v>
      </c>
      <c r="C206" s="157">
        <v>1000</v>
      </c>
      <c r="D206" s="157">
        <v>1000</v>
      </c>
      <c r="E206" s="157">
        <v>1000</v>
      </c>
      <c r="F206" s="157">
        <v>1000</v>
      </c>
      <c r="G206" s="157">
        <v>1000</v>
      </c>
      <c r="H206" s="157">
        <v>1000</v>
      </c>
    </row>
    <row r="207" spans="1:8" x14ac:dyDescent="0.3">
      <c r="A207" s="457"/>
      <c r="B207">
        <v>99</v>
      </c>
      <c r="C207" s="157">
        <v>1000</v>
      </c>
      <c r="D207" s="157">
        <v>1000</v>
      </c>
      <c r="E207" s="157">
        <v>1000</v>
      </c>
      <c r="F207" s="157">
        <v>1000</v>
      </c>
      <c r="G207" s="157">
        <v>1000</v>
      </c>
      <c r="H207" s="157">
        <v>1000</v>
      </c>
    </row>
    <row r="208" spans="1:8" x14ac:dyDescent="0.3">
      <c r="A208" s="457"/>
      <c r="B208">
        <v>100</v>
      </c>
      <c r="C208" s="157">
        <v>1000</v>
      </c>
      <c r="D208" s="157">
        <v>1000</v>
      </c>
      <c r="E208" s="157">
        <v>1000</v>
      </c>
      <c r="F208" s="157">
        <v>1000</v>
      </c>
      <c r="G208" s="157">
        <v>1000</v>
      </c>
      <c r="H208" s="157">
        <v>1000</v>
      </c>
    </row>
    <row r="213" spans="1:8" x14ac:dyDescent="0.3">
      <c r="C213" s="88">
        <v>2015</v>
      </c>
      <c r="D213" s="88">
        <v>2016</v>
      </c>
      <c r="E213" s="88">
        <v>2017</v>
      </c>
      <c r="F213" s="88">
        <v>2018</v>
      </c>
      <c r="G213" s="88">
        <v>2019</v>
      </c>
      <c r="H213" s="88">
        <v>2020</v>
      </c>
    </row>
    <row r="214" spans="1:8" x14ac:dyDescent="0.3">
      <c r="A214" s="456" t="s">
        <v>140</v>
      </c>
      <c r="B214">
        <v>0</v>
      </c>
      <c r="C214" s="157">
        <v>84.12412325465246</v>
      </c>
      <c r="D214" s="157">
        <v>82.071563559905371</v>
      </c>
      <c r="E214" s="157">
        <v>80.161229065336983</v>
      </c>
      <c r="F214" s="157">
        <v>78.11824545221377</v>
      </c>
      <c r="G214" s="157">
        <v>75.914978101909739</v>
      </c>
      <c r="H214" s="157">
        <v>74.599387263322754</v>
      </c>
    </row>
    <row r="215" spans="1:8" x14ac:dyDescent="0.3">
      <c r="A215" s="457"/>
      <c r="B215">
        <v>1</v>
      </c>
      <c r="C215" s="157">
        <v>19.340871729395154</v>
      </c>
      <c r="D215" s="157">
        <v>18.347098714937857</v>
      </c>
      <c r="E215" s="157">
        <v>17.592385839871859</v>
      </c>
      <c r="F215" s="157">
        <v>16.847190305104508</v>
      </c>
      <c r="G215" s="157">
        <v>16.100677551596874</v>
      </c>
      <c r="H215" s="157">
        <v>15.371957017643263</v>
      </c>
    </row>
    <row r="216" spans="1:8" x14ac:dyDescent="0.3">
      <c r="A216" s="457"/>
      <c r="B216">
        <v>2</v>
      </c>
      <c r="C216" s="157">
        <v>13.000106420517877</v>
      </c>
      <c r="D216" s="157">
        <v>12.392005564877611</v>
      </c>
      <c r="E216" s="157">
        <v>11.940130497183819</v>
      </c>
      <c r="F216" s="157">
        <v>11.483243557709063</v>
      </c>
      <c r="G216" s="157">
        <v>11.021654067563968</v>
      </c>
      <c r="H216" s="157">
        <v>10.57044746050526</v>
      </c>
    </row>
    <row r="217" spans="1:8" x14ac:dyDescent="0.3">
      <c r="A217" s="457"/>
      <c r="B217">
        <v>3</v>
      </c>
      <c r="C217" s="157">
        <v>8.824317571139904</v>
      </c>
      <c r="D217" s="157">
        <v>8.4539711715334818</v>
      </c>
      <c r="E217" s="157">
        <v>8.1846042906075365</v>
      </c>
      <c r="F217" s="157">
        <v>7.9077287215748289</v>
      </c>
      <c r="G217" s="157">
        <v>7.623524927338277</v>
      </c>
      <c r="H217" s="157">
        <v>7.3448146151728215</v>
      </c>
    </row>
    <row r="218" spans="1:8" x14ac:dyDescent="0.3">
      <c r="A218" s="457"/>
      <c r="B218">
        <v>4</v>
      </c>
      <c r="C218" s="157">
        <v>6.1165109763897263</v>
      </c>
      <c r="D218" s="157">
        <v>5.8861485726965617</v>
      </c>
      <c r="E218" s="157">
        <v>5.7237669005916363</v>
      </c>
      <c r="F218" s="157">
        <v>5.5568049907875494</v>
      </c>
      <c r="G218" s="157">
        <v>5.3784923038739043</v>
      </c>
      <c r="H218" s="157">
        <v>5.2045649871085091</v>
      </c>
    </row>
    <row r="219" spans="1:8" x14ac:dyDescent="0.3">
      <c r="A219" s="457"/>
      <c r="B219">
        <v>5</v>
      </c>
      <c r="C219" s="157">
        <v>4.3785482278713594</v>
      </c>
      <c r="D219" s="157">
        <v>4.2303151448905592</v>
      </c>
      <c r="E219" s="157">
        <v>4.1299874662071927</v>
      </c>
      <c r="F219" s="157">
        <v>4.0271170689242233</v>
      </c>
      <c r="G219" s="157">
        <v>3.911789566501827</v>
      </c>
      <c r="H219" s="157">
        <v>3.7986496430886363</v>
      </c>
    </row>
    <row r="220" spans="1:8" x14ac:dyDescent="0.3">
      <c r="A220" s="457"/>
      <c r="B220">
        <v>6</v>
      </c>
      <c r="C220" s="157">
        <v>3.2708972643845877</v>
      </c>
      <c r="D220" s="157">
        <v>3.1740075363134603</v>
      </c>
      <c r="E220" s="157">
        <v>3.1102878986761571</v>
      </c>
      <c r="F220" s="157">
        <v>3.0440637809452804</v>
      </c>
      <c r="G220" s="157">
        <v>2.9657911823860799</v>
      </c>
      <c r="H220" s="157">
        <v>2.8888904546831728</v>
      </c>
    </row>
    <row r="221" spans="1:8" x14ac:dyDescent="0.3">
      <c r="A221" s="457"/>
      <c r="B221">
        <v>7</v>
      </c>
      <c r="C221" s="157">
        <v>2.5782497108701086</v>
      </c>
      <c r="D221" s="157">
        <v>2.50569217311996</v>
      </c>
      <c r="E221" s="157">
        <v>2.4623279507158005</v>
      </c>
      <c r="F221" s="157">
        <v>2.4173832662344772</v>
      </c>
      <c r="G221" s="157">
        <v>2.3645902608438631</v>
      </c>
      <c r="H221" s="157">
        <v>2.3072214008501204</v>
      </c>
    </row>
    <row r="222" spans="1:8" x14ac:dyDescent="0.3">
      <c r="A222" s="457"/>
      <c r="B222">
        <v>8</v>
      </c>
      <c r="C222" s="157">
        <v>2.1475510260908308</v>
      </c>
      <c r="D222" s="157">
        <v>2.0902369776721623</v>
      </c>
      <c r="E222" s="157">
        <v>2.0597054263313654</v>
      </c>
      <c r="F222" s="157">
        <v>2.0282540506120137</v>
      </c>
      <c r="G222" s="157">
        <v>1.9844414909831369</v>
      </c>
      <c r="H222" s="157">
        <v>1.9435136712558476</v>
      </c>
    </row>
    <row r="223" spans="1:8" x14ac:dyDescent="0.3">
      <c r="A223" s="457"/>
      <c r="B223">
        <v>9</v>
      </c>
      <c r="C223" s="157">
        <v>1.8924613352125779</v>
      </c>
      <c r="D223" s="157">
        <v>1.8454142850415045</v>
      </c>
      <c r="E223" s="157">
        <v>1.8181542192815425</v>
      </c>
      <c r="F223" s="157">
        <v>1.7934967806732787</v>
      </c>
      <c r="G223" s="157">
        <v>1.7584467683813625</v>
      </c>
      <c r="H223" s="157">
        <v>1.7227265507593437</v>
      </c>
    </row>
    <row r="224" spans="1:8" x14ac:dyDescent="0.3">
      <c r="A224" s="457"/>
      <c r="B224">
        <v>10</v>
      </c>
      <c r="C224" s="157">
        <v>1.7538928551351962</v>
      </c>
      <c r="D224" s="157">
        <v>1.7121215678554595</v>
      </c>
      <c r="E224" s="157">
        <v>1.6882474558320559</v>
      </c>
      <c r="F224" s="157">
        <v>1.666247006754553</v>
      </c>
      <c r="G224" s="157">
        <v>1.6336372443153508</v>
      </c>
      <c r="H224" s="157">
        <v>1.6038289838417386</v>
      </c>
    </row>
    <row r="225" spans="1:8" x14ac:dyDescent="0.3">
      <c r="A225" s="457"/>
      <c r="B225">
        <v>11</v>
      </c>
      <c r="C225" s="157">
        <v>1.6999408545923862</v>
      </c>
      <c r="D225" s="157">
        <v>1.6597074108564389</v>
      </c>
      <c r="E225" s="157">
        <v>1.6393383297567048</v>
      </c>
      <c r="F225" s="157">
        <v>1.6178793174090116</v>
      </c>
      <c r="G225" s="157">
        <v>1.5881051264642989</v>
      </c>
      <c r="H225" s="157">
        <v>1.5579688798989284</v>
      </c>
    </row>
    <row r="226" spans="1:8" x14ac:dyDescent="0.3">
      <c r="A226" s="457"/>
      <c r="B226">
        <v>12</v>
      </c>
      <c r="C226" s="157">
        <v>1.716449857338028</v>
      </c>
      <c r="D226" s="157">
        <v>1.6758702162147312</v>
      </c>
      <c r="E226" s="157">
        <v>1.6553395044891677</v>
      </c>
      <c r="F226" s="157">
        <v>1.6315934504213139</v>
      </c>
      <c r="G226" s="157">
        <v>1.6034328198488843</v>
      </c>
      <c r="H226" s="157">
        <v>1.5739804745008381</v>
      </c>
    </row>
    <row r="227" spans="1:8" x14ac:dyDescent="0.3">
      <c r="A227" s="457"/>
      <c r="B227">
        <v>13</v>
      </c>
      <c r="C227" s="157">
        <v>1.7905179651491525</v>
      </c>
      <c r="D227" s="157">
        <v>1.7489371922168186</v>
      </c>
      <c r="E227" s="157">
        <v>1.730437210692529</v>
      </c>
      <c r="F227" s="157">
        <v>1.707780959184789</v>
      </c>
      <c r="G227" s="157">
        <v>1.6749627584202305</v>
      </c>
      <c r="H227" s="157">
        <v>1.6486886948818587</v>
      </c>
    </row>
    <row r="228" spans="1:8" x14ac:dyDescent="0.3">
      <c r="A228" s="457"/>
      <c r="B228">
        <v>14</v>
      </c>
      <c r="C228" s="157">
        <v>1.9226297998676516</v>
      </c>
      <c r="D228" s="157">
        <v>1.8766278243356116</v>
      </c>
      <c r="E228" s="157">
        <v>1.8600172421952321</v>
      </c>
      <c r="F228" s="157">
        <v>1.8409962667591766</v>
      </c>
      <c r="G228" s="157">
        <v>1.8101531072090578</v>
      </c>
      <c r="H228" s="157">
        <v>1.7914784612947798</v>
      </c>
    </row>
    <row r="229" spans="1:8" x14ac:dyDescent="0.3">
      <c r="A229" s="457"/>
      <c r="B229">
        <v>15</v>
      </c>
      <c r="C229" s="157">
        <v>2.1117305935221617</v>
      </c>
      <c r="D229" s="157">
        <v>2.0585128926142446</v>
      </c>
      <c r="E229" s="157">
        <v>2.0497671404241209</v>
      </c>
      <c r="F229" s="157">
        <v>2.0345124288900762</v>
      </c>
      <c r="G229" s="157">
        <v>2.0005376939256401</v>
      </c>
      <c r="H229" s="157">
        <v>1.9928507426778841</v>
      </c>
    </row>
    <row r="230" spans="1:8" x14ac:dyDescent="0.3">
      <c r="A230" s="457"/>
      <c r="B230">
        <v>16</v>
      </c>
      <c r="C230" s="157">
        <v>2.3578041114820656</v>
      </c>
      <c r="D230" s="157">
        <v>2.2926389912388441</v>
      </c>
      <c r="E230" s="157">
        <v>2.2903579978041364</v>
      </c>
      <c r="F230" s="157">
        <v>2.2815561249843359</v>
      </c>
      <c r="G230" s="157">
        <v>2.2446735594434704</v>
      </c>
      <c r="H230" s="157">
        <v>2.2525514706028154</v>
      </c>
    </row>
    <row r="231" spans="1:8" x14ac:dyDescent="0.3">
      <c r="A231" s="457"/>
      <c r="B231">
        <v>17</v>
      </c>
      <c r="C231" s="157">
        <v>2.6615323631009686</v>
      </c>
      <c r="D231" s="157">
        <v>2.5846141750854987</v>
      </c>
      <c r="E231" s="157">
        <v>2.5930893230016889</v>
      </c>
      <c r="F231" s="157">
        <v>2.5846390203675877</v>
      </c>
      <c r="G231" s="157">
        <v>2.5431709783396479</v>
      </c>
      <c r="H231" s="157">
        <v>2.5647047575896766</v>
      </c>
    </row>
    <row r="232" spans="1:8" x14ac:dyDescent="0.3">
      <c r="A232" s="457"/>
      <c r="B232">
        <v>18</v>
      </c>
      <c r="C232" s="157">
        <v>3.019852836100184</v>
      </c>
      <c r="D232" s="157">
        <v>2.9295687167609117</v>
      </c>
      <c r="E232" s="157">
        <v>2.9425922954441659</v>
      </c>
      <c r="F232" s="157">
        <v>2.9413014432678191</v>
      </c>
      <c r="G232" s="157">
        <v>2.8978858605426496</v>
      </c>
      <c r="H232" s="157">
        <v>2.9379200920606419</v>
      </c>
    </row>
    <row r="233" spans="1:8" x14ac:dyDescent="0.3">
      <c r="A233" s="457"/>
      <c r="B233">
        <v>19</v>
      </c>
      <c r="C233" s="157">
        <v>3.4030920325459344</v>
      </c>
      <c r="D233" s="157">
        <v>3.2995688310137763</v>
      </c>
      <c r="E233" s="157">
        <v>3.3259942849112289</v>
      </c>
      <c r="F233" s="157">
        <v>3.3374140504138246</v>
      </c>
      <c r="G233" s="157">
        <v>3.2918487554626634</v>
      </c>
      <c r="H233" s="157">
        <v>3.3556434160906528</v>
      </c>
    </row>
    <row r="234" spans="1:8" x14ac:dyDescent="0.3">
      <c r="A234" s="457"/>
      <c r="B234">
        <v>20</v>
      </c>
      <c r="C234" s="157">
        <v>3.7833659752773601</v>
      </c>
      <c r="D234" s="157">
        <v>3.6602018210353955</v>
      </c>
      <c r="E234" s="157">
        <v>3.7031170632861614</v>
      </c>
      <c r="F234" s="157">
        <v>3.7259073711129513</v>
      </c>
      <c r="G234" s="157">
        <v>3.6761028308492549</v>
      </c>
      <c r="H234" s="157">
        <v>3.7699787371287958</v>
      </c>
    </row>
    <row r="235" spans="1:8" x14ac:dyDescent="0.3">
      <c r="A235" s="457"/>
      <c r="B235">
        <v>21</v>
      </c>
      <c r="C235" s="157">
        <v>4.0920040920040917</v>
      </c>
      <c r="D235" s="157">
        <v>3.9603496356009651</v>
      </c>
      <c r="E235" s="157">
        <v>4.0173590999746054</v>
      </c>
      <c r="F235" s="157">
        <v>4.0449401101214315</v>
      </c>
      <c r="G235" s="157">
        <v>3.9878621097639235</v>
      </c>
      <c r="H235" s="157">
        <v>4.1081407642350101</v>
      </c>
    </row>
    <row r="236" spans="1:8" x14ac:dyDescent="0.3">
      <c r="A236" s="457"/>
      <c r="B236">
        <v>22</v>
      </c>
      <c r="C236" s="157">
        <v>4.2935680483866445</v>
      </c>
      <c r="D236" s="157">
        <v>4.1517507254972568</v>
      </c>
      <c r="E236" s="157">
        <v>4.2092710227406904</v>
      </c>
      <c r="F236" s="157">
        <v>4.2402501574991156</v>
      </c>
      <c r="G236" s="157">
        <v>4.1852384309241382</v>
      </c>
      <c r="H236" s="157">
        <v>4.308991961868081</v>
      </c>
    </row>
    <row r="237" spans="1:8" x14ac:dyDescent="0.3">
      <c r="A237" s="457"/>
      <c r="B237">
        <v>23</v>
      </c>
      <c r="C237" s="157">
        <v>4.3632853350494738</v>
      </c>
      <c r="D237" s="157">
        <v>4.2196477347650001</v>
      </c>
      <c r="E237" s="157">
        <v>4.2766589593259834</v>
      </c>
      <c r="F237" s="157">
        <v>4.3050192475445606</v>
      </c>
      <c r="G237" s="157">
        <v>4.2438685968237753</v>
      </c>
      <c r="H237" s="157">
        <v>4.3341367797643349</v>
      </c>
    </row>
    <row r="238" spans="1:8" x14ac:dyDescent="0.3">
      <c r="A238" s="457"/>
      <c r="B238">
        <v>24</v>
      </c>
      <c r="C238" s="157">
        <v>4.3312433471368079</v>
      </c>
      <c r="D238" s="157">
        <v>4.1831084263003202</v>
      </c>
      <c r="E238" s="157">
        <v>4.2417009854041172</v>
      </c>
      <c r="F238" s="157">
        <v>4.2711897786859012</v>
      </c>
      <c r="G238" s="157">
        <v>4.2127910191228262</v>
      </c>
      <c r="H238" s="157">
        <v>4.2237783510884119</v>
      </c>
    </row>
    <row r="239" spans="1:8" x14ac:dyDescent="0.3">
      <c r="A239" s="457"/>
      <c r="B239">
        <v>25</v>
      </c>
      <c r="C239" s="157">
        <v>4.2422635506230826</v>
      </c>
      <c r="D239" s="157">
        <v>4.1025019198900612</v>
      </c>
      <c r="E239" s="157">
        <v>4.1587257926138408</v>
      </c>
      <c r="F239" s="157">
        <v>4.1898192501756411</v>
      </c>
      <c r="G239" s="157">
        <v>4.1309094523283729</v>
      </c>
      <c r="H239" s="157">
        <v>4.0512185447708093</v>
      </c>
    </row>
    <row r="240" spans="1:8" x14ac:dyDescent="0.3">
      <c r="A240" s="457"/>
      <c r="B240">
        <v>26</v>
      </c>
      <c r="C240" s="157">
        <v>4.1512053648514833</v>
      </c>
      <c r="D240" s="157">
        <v>4.0108159959961354</v>
      </c>
      <c r="E240" s="157">
        <v>4.0751180086256662</v>
      </c>
      <c r="F240" s="157">
        <v>4.1028690352311585</v>
      </c>
      <c r="G240" s="157">
        <v>4.0483611550722154</v>
      </c>
      <c r="H240" s="157">
        <v>3.8929866780994464</v>
      </c>
    </row>
    <row r="241" spans="1:8" x14ac:dyDescent="0.3">
      <c r="A241" s="457"/>
      <c r="B241">
        <v>27</v>
      </c>
      <c r="C241" s="157">
        <v>4.1142575684592897</v>
      </c>
      <c r="D241" s="157">
        <v>3.9760724370692295</v>
      </c>
      <c r="E241" s="157">
        <v>4.0364683704861273</v>
      </c>
      <c r="F241" s="157">
        <v>4.0696917585316221</v>
      </c>
      <c r="G241" s="157">
        <v>4.014136160565446</v>
      </c>
      <c r="H241" s="157">
        <v>3.8318157611025239</v>
      </c>
    </row>
    <row r="242" spans="1:8" x14ac:dyDescent="0.3">
      <c r="A242" s="457"/>
      <c r="B242">
        <v>28</v>
      </c>
      <c r="C242" s="157">
        <v>4.1414653040550613</v>
      </c>
      <c r="D242" s="157">
        <v>4.0056283463991376</v>
      </c>
      <c r="E242" s="157">
        <v>4.0654632799756207</v>
      </c>
      <c r="F242" s="157">
        <v>4.0998091468155788</v>
      </c>
      <c r="G242" s="157">
        <v>4.044915851921508</v>
      </c>
      <c r="H242" s="157">
        <v>3.8692905293068529</v>
      </c>
    </row>
    <row r="243" spans="1:8" x14ac:dyDescent="0.3">
      <c r="A243" s="457"/>
      <c r="B243">
        <v>29</v>
      </c>
      <c r="C243" s="157">
        <v>4.2462029884669139</v>
      </c>
      <c r="D243" s="157">
        <v>4.1113754317132107</v>
      </c>
      <c r="E243" s="157">
        <v>4.1703814499075298</v>
      </c>
      <c r="F243" s="157">
        <v>4.1945398662086415</v>
      </c>
      <c r="G243" s="157">
        <v>4.1445233084852156</v>
      </c>
      <c r="H243" s="157">
        <v>3.9775141581392757</v>
      </c>
    </row>
    <row r="244" spans="1:8" x14ac:dyDescent="0.3">
      <c r="A244" s="457"/>
      <c r="B244">
        <v>30</v>
      </c>
      <c r="C244" s="157">
        <v>4.4017511659873358</v>
      </c>
      <c r="D244" s="157">
        <v>4.2691997768548946</v>
      </c>
      <c r="E244" s="157">
        <v>4.3186725764291385</v>
      </c>
      <c r="F244" s="157">
        <v>4.3474868181970194</v>
      </c>
      <c r="G244" s="157">
        <v>4.2911251067307905</v>
      </c>
      <c r="H244" s="157">
        <v>4.1395963893520369</v>
      </c>
    </row>
    <row r="245" spans="1:8" x14ac:dyDescent="0.3">
      <c r="A245" s="457"/>
      <c r="B245">
        <v>31</v>
      </c>
      <c r="C245" s="157">
        <v>4.5772597143724321</v>
      </c>
      <c r="D245" s="157">
        <v>4.4498073754555048</v>
      </c>
      <c r="E245" s="157">
        <v>4.4989455596344605</v>
      </c>
      <c r="F245" s="157">
        <v>4.5163804763978996</v>
      </c>
      <c r="G245" s="157">
        <v>4.4620426406293356</v>
      </c>
      <c r="H245" s="157">
        <v>4.3233704643211652</v>
      </c>
    </row>
    <row r="246" spans="1:8" x14ac:dyDescent="0.3">
      <c r="A246" s="457"/>
      <c r="B246">
        <v>32</v>
      </c>
      <c r="C246" s="157">
        <v>4.7540699321995197</v>
      </c>
      <c r="D246" s="157">
        <v>4.6189567614325391</v>
      </c>
      <c r="E246" s="157">
        <v>4.6638322636964702</v>
      </c>
      <c r="F246" s="157">
        <v>4.6796341376946895</v>
      </c>
      <c r="G246" s="157">
        <v>4.6190979264183092</v>
      </c>
      <c r="H246" s="157">
        <v>4.4957913348344487</v>
      </c>
    </row>
    <row r="247" spans="1:8" x14ac:dyDescent="0.3">
      <c r="A247" s="457"/>
      <c r="B247">
        <v>33</v>
      </c>
      <c r="C247" s="157">
        <v>4.8916414077445172</v>
      </c>
      <c r="D247" s="157">
        <v>4.7546287206890376</v>
      </c>
      <c r="E247" s="157">
        <v>4.7985045356299389</v>
      </c>
      <c r="F247" s="157">
        <v>4.8183144867394434</v>
      </c>
      <c r="G247" s="157">
        <v>4.7538416287074794</v>
      </c>
      <c r="H247" s="157">
        <v>4.6464104924962015</v>
      </c>
    </row>
    <row r="248" spans="1:8" x14ac:dyDescent="0.3">
      <c r="A248" s="457"/>
      <c r="B248">
        <v>34</v>
      </c>
      <c r="C248" s="157">
        <v>4.9987979297174459</v>
      </c>
      <c r="D248" s="157">
        <v>4.8653436810026838</v>
      </c>
      <c r="E248" s="157">
        <v>4.9051667756703727</v>
      </c>
      <c r="F248" s="157">
        <v>4.9155559670556741</v>
      </c>
      <c r="G248" s="157">
        <v>4.861736651818215</v>
      </c>
      <c r="H248" s="157">
        <v>4.7739578994585239</v>
      </c>
    </row>
    <row r="249" spans="1:8" x14ac:dyDescent="0.3">
      <c r="A249" s="457"/>
      <c r="B249">
        <v>35</v>
      </c>
      <c r="C249" s="157">
        <v>5.1005171621025891</v>
      </c>
      <c r="D249" s="157">
        <v>4.9613481685576852</v>
      </c>
      <c r="E249" s="157">
        <v>4.9935581323026348</v>
      </c>
      <c r="F249" s="157">
        <v>5.0078328755115233</v>
      </c>
      <c r="G249" s="157">
        <v>4.9509785188676441</v>
      </c>
      <c r="H249" s="157">
        <v>4.8903606019287915</v>
      </c>
    </row>
    <row r="250" spans="1:8" x14ac:dyDescent="0.3">
      <c r="A250" s="457"/>
      <c r="B250">
        <v>36</v>
      </c>
      <c r="C250" s="157">
        <v>5.2039458271233254</v>
      </c>
      <c r="D250" s="157">
        <v>5.0696842447605288</v>
      </c>
      <c r="E250" s="157">
        <v>5.1028882532066078</v>
      </c>
      <c r="F250" s="157">
        <v>5.1076184161006468</v>
      </c>
      <c r="G250" s="157">
        <v>5.0433632928959495</v>
      </c>
      <c r="H250" s="157">
        <v>5.0227177437986112</v>
      </c>
    </row>
    <row r="251" spans="1:8" x14ac:dyDescent="0.3">
      <c r="A251" s="457"/>
      <c r="B251">
        <v>37</v>
      </c>
      <c r="C251" s="157">
        <v>5.3656180435969594</v>
      </c>
      <c r="D251" s="157">
        <v>5.2205401599356227</v>
      </c>
      <c r="E251" s="157">
        <v>5.2553928044511737</v>
      </c>
      <c r="F251" s="157">
        <v>5.2577947971096082</v>
      </c>
      <c r="G251" s="157">
        <v>5.188700564971751</v>
      </c>
      <c r="H251" s="157">
        <v>5.2052087376927689</v>
      </c>
    </row>
    <row r="252" spans="1:8" x14ac:dyDescent="0.3">
      <c r="A252" s="457"/>
      <c r="B252">
        <v>38</v>
      </c>
      <c r="C252" s="157">
        <v>5.5840952606922736</v>
      </c>
      <c r="D252" s="157">
        <v>5.4460402307680083</v>
      </c>
      <c r="E252" s="157">
        <v>5.4661433772450243</v>
      </c>
      <c r="F252" s="157">
        <v>5.465623465224728</v>
      </c>
      <c r="G252" s="157">
        <v>5.3980979919075462</v>
      </c>
      <c r="H252" s="157">
        <v>5.4562927269166481</v>
      </c>
    </row>
    <row r="253" spans="1:8" x14ac:dyDescent="0.3">
      <c r="A253" s="457"/>
      <c r="B253">
        <v>39</v>
      </c>
      <c r="C253" s="157">
        <v>5.878210463214625</v>
      </c>
      <c r="D253" s="157">
        <v>5.7358288829612469</v>
      </c>
      <c r="E253" s="157">
        <v>5.7587315832772425</v>
      </c>
      <c r="F253" s="157">
        <v>5.7489195202414152</v>
      </c>
      <c r="G253" s="157">
        <v>5.6812885437159935</v>
      </c>
      <c r="H253" s="157">
        <v>5.7716234819920613</v>
      </c>
    </row>
    <row r="254" spans="1:8" x14ac:dyDescent="0.3">
      <c r="A254" s="457"/>
      <c r="B254">
        <v>40</v>
      </c>
      <c r="C254" s="157">
        <v>6.2302989926655199</v>
      </c>
      <c r="D254" s="157">
        <v>6.0864201157359812</v>
      </c>
      <c r="E254" s="157">
        <v>6.0997186041417431</v>
      </c>
      <c r="F254" s="157">
        <v>6.0903965764425605</v>
      </c>
      <c r="G254" s="157">
        <v>6.0183440779184574</v>
      </c>
      <c r="H254" s="157">
        <v>6.1625508806117049</v>
      </c>
    </row>
    <row r="255" spans="1:8" x14ac:dyDescent="0.3">
      <c r="A255" s="457"/>
      <c r="B255">
        <v>41</v>
      </c>
      <c r="C255" s="157">
        <v>6.6312389015208604</v>
      </c>
      <c r="D255" s="157">
        <v>6.4777731409102515</v>
      </c>
      <c r="E255" s="157">
        <v>6.4843847243543777</v>
      </c>
      <c r="F255" s="157">
        <v>6.473225672971731</v>
      </c>
      <c r="G255" s="157">
        <v>6.3980501180592571</v>
      </c>
      <c r="H255" s="157">
        <v>6.5999729338649393</v>
      </c>
    </row>
    <row r="256" spans="1:8" x14ac:dyDescent="0.3">
      <c r="A256" s="457"/>
      <c r="B256">
        <v>42</v>
      </c>
      <c r="C256" s="157">
        <v>7.0279654458365588</v>
      </c>
      <c r="D256" s="157">
        <v>6.8700319674897905</v>
      </c>
      <c r="E256" s="157">
        <v>6.8770862275976095</v>
      </c>
      <c r="F256" s="157">
        <v>6.8691510495201165</v>
      </c>
      <c r="G256" s="157">
        <v>6.7879259623859607</v>
      </c>
      <c r="H256" s="157">
        <v>7.0469688155165038</v>
      </c>
    </row>
    <row r="257" spans="1:8" x14ac:dyDescent="0.3">
      <c r="A257" s="457"/>
      <c r="B257">
        <v>43</v>
      </c>
      <c r="C257" s="157">
        <v>7.4116432608259757</v>
      </c>
      <c r="D257" s="157">
        <v>7.2559738503156002</v>
      </c>
      <c r="E257" s="157">
        <v>7.2698601487381325</v>
      </c>
      <c r="F257" s="157">
        <v>7.249412810258363</v>
      </c>
      <c r="G257" s="157">
        <v>7.1675923295883761</v>
      </c>
      <c r="H257" s="157">
        <v>7.4851855702255961</v>
      </c>
    </row>
    <row r="258" spans="1:8" x14ac:dyDescent="0.3">
      <c r="A258" s="457"/>
      <c r="B258">
        <v>44</v>
      </c>
      <c r="C258" s="157">
        <v>7.7902953820332348</v>
      </c>
      <c r="D258" s="157">
        <v>7.6260818002356876</v>
      </c>
      <c r="E258" s="157">
        <v>7.6408651109846328</v>
      </c>
      <c r="F258" s="157">
        <v>7.613699258879274</v>
      </c>
      <c r="G258" s="157">
        <v>7.5294540183811032</v>
      </c>
      <c r="H258" s="157">
        <v>7.9188349917334193</v>
      </c>
    </row>
    <row r="259" spans="1:8" x14ac:dyDescent="0.3">
      <c r="A259" s="457"/>
      <c r="B259">
        <v>45</v>
      </c>
      <c r="C259" s="157">
        <v>8.1680181586519396</v>
      </c>
      <c r="D259" s="157">
        <v>8.0041621643254501</v>
      </c>
      <c r="E259" s="157">
        <v>8.007400779508334</v>
      </c>
      <c r="F259" s="157">
        <v>7.9796411318150442</v>
      </c>
      <c r="G259" s="157">
        <v>7.8992066686221394</v>
      </c>
      <c r="H259" s="157">
        <v>8.3678756476683933</v>
      </c>
    </row>
    <row r="260" spans="1:8" x14ac:dyDescent="0.3">
      <c r="A260" s="457"/>
      <c r="B260">
        <v>46</v>
      </c>
      <c r="C260" s="157">
        <v>8.5800701842561082</v>
      </c>
      <c r="D260" s="157">
        <v>8.3973374295954937</v>
      </c>
      <c r="E260" s="157">
        <v>8.4123337755201089</v>
      </c>
      <c r="F260" s="157">
        <v>8.3851336332768707</v>
      </c>
      <c r="G260" s="157">
        <v>8.2995995552228603</v>
      </c>
      <c r="H260" s="157">
        <v>8.8483378356028446</v>
      </c>
    </row>
    <row r="261" spans="1:8" x14ac:dyDescent="0.3">
      <c r="A261" s="457"/>
      <c r="B261">
        <v>47</v>
      </c>
      <c r="C261" s="157">
        <v>9.0471827759963332</v>
      </c>
      <c r="D261" s="157">
        <v>8.8623341717440454</v>
      </c>
      <c r="E261" s="157">
        <v>8.8691030817544956</v>
      </c>
      <c r="F261" s="157">
        <v>8.8501365963781513</v>
      </c>
      <c r="G261" s="157">
        <v>8.7593504127746993</v>
      </c>
      <c r="H261" s="157">
        <v>9.4018789067377693</v>
      </c>
    </row>
    <row r="262" spans="1:8" x14ac:dyDescent="0.3">
      <c r="A262" s="457"/>
      <c r="B262">
        <v>48</v>
      </c>
      <c r="C262" s="157">
        <v>9.6091469348037606</v>
      </c>
      <c r="D262" s="157">
        <v>9.4280387554216052</v>
      </c>
      <c r="E262" s="157">
        <v>9.4414136404548046</v>
      </c>
      <c r="F262" s="157">
        <v>9.4089306287749181</v>
      </c>
      <c r="G262" s="157">
        <v>9.318646396265919</v>
      </c>
      <c r="H262" s="157">
        <v>10.048990789731532</v>
      </c>
    </row>
    <row r="263" spans="1:8" x14ac:dyDescent="0.3">
      <c r="A263" s="457"/>
      <c r="B263">
        <v>49</v>
      </c>
      <c r="C263" s="157">
        <v>10.293106412239984</v>
      </c>
      <c r="D263" s="157">
        <v>10.101217484139855</v>
      </c>
      <c r="E263" s="157">
        <v>10.108218548678796</v>
      </c>
      <c r="F263" s="157">
        <v>10.058847044167823</v>
      </c>
      <c r="G263" s="157">
        <v>9.9671296787191181</v>
      </c>
      <c r="H263" s="157">
        <v>10.802210684977391</v>
      </c>
    </row>
    <row r="264" spans="1:8" x14ac:dyDescent="0.3">
      <c r="A264" s="457"/>
      <c r="B264">
        <v>50</v>
      </c>
      <c r="C264" s="157">
        <v>11.073592778289392</v>
      </c>
      <c r="D264" s="157">
        <v>10.866843062315574</v>
      </c>
      <c r="E264" s="157">
        <v>10.874085163007321</v>
      </c>
      <c r="F264" s="157">
        <v>10.832862985077583</v>
      </c>
      <c r="G264" s="157">
        <v>10.736080765463722</v>
      </c>
      <c r="H264" s="157">
        <v>11.685023307416323</v>
      </c>
    </row>
    <row r="265" spans="1:8" x14ac:dyDescent="0.3">
      <c r="A265" s="457"/>
      <c r="B265">
        <v>51</v>
      </c>
      <c r="C265" s="157">
        <v>11.934718527572077</v>
      </c>
      <c r="D265" s="157">
        <v>11.714651385349768</v>
      </c>
      <c r="E265" s="157">
        <v>11.719137948157712</v>
      </c>
      <c r="F265" s="157">
        <v>11.675939976395213</v>
      </c>
      <c r="G265" s="157">
        <v>11.56452341514832</v>
      </c>
      <c r="H265" s="157">
        <v>12.636240432151789</v>
      </c>
    </row>
    <row r="266" spans="1:8" x14ac:dyDescent="0.3">
      <c r="A266" s="457"/>
      <c r="B266">
        <v>52</v>
      </c>
      <c r="C266" s="157">
        <v>12.831802742483331</v>
      </c>
      <c r="D266" s="157">
        <v>12.624358444212014</v>
      </c>
      <c r="E266" s="157">
        <v>12.607154969768558</v>
      </c>
      <c r="F266" s="157">
        <v>12.560873215785055</v>
      </c>
      <c r="G266" s="157">
        <v>12.445470875032075</v>
      </c>
      <c r="H266" s="157">
        <v>13.664735411214858</v>
      </c>
    </row>
    <row r="267" spans="1:8" x14ac:dyDescent="0.3">
      <c r="A267" s="457"/>
      <c r="B267">
        <v>53</v>
      </c>
      <c r="C267" s="157">
        <v>13.786377056094475</v>
      </c>
      <c r="D267" s="157">
        <v>13.545979655472067</v>
      </c>
      <c r="E267" s="157">
        <v>13.556559745166309</v>
      </c>
      <c r="F267" s="157">
        <v>13.489603742890052</v>
      </c>
      <c r="G267" s="157">
        <v>13.369257528733673</v>
      </c>
      <c r="H267" s="157">
        <v>14.741641337386017</v>
      </c>
    </row>
    <row r="268" spans="1:8" x14ac:dyDescent="0.3">
      <c r="A268" s="457"/>
      <c r="B268">
        <v>54</v>
      </c>
      <c r="C268" s="157">
        <v>14.769417643242647</v>
      </c>
      <c r="D268" s="157">
        <v>14.526157804459693</v>
      </c>
      <c r="E268" s="157">
        <v>14.51665260014283</v>
      </c>
      <c r="F268" s="157">
        <v>14.454565986599412</v>
      </c>
      <c r="G268" s="157">
        <v>14.338301852634119</v>
      </c>
      <c r="H268" s="157">
        <v>15.87466638937992</v>
      </c>
    </row>
    <row r="269" spans="1:8" x14ac:dyDescent="0.3">
      <c r="A269" s="457"/>
      <c r="B269">
        <v>55</v>
      </c>
      <c r="C269" s="157">
        <v>15.793584217986178</v>
      </c>
      <c r="D269" s="157">
        <v>15.535453421732782</v>
      </c>
      <c r="E269" s="157">
        <v>15.536203442495605</v>
      </c>
      <c r="F269" s="157">
        <v>15.47971259509721</v>
      </c>
      <c r="G269" s="157">
        <v>15.343375031912178</v>
      </c>
      <c r="H269" s="157">
        <v>17.092128043614395</v>
      </c>
    </row>
    <row r="270" spans="1:8" x14ac:dyDescent="0.3">
      <c r="A270" s="457"/>
      <c r="B270">
        <v>56</v>
      </c>
      <c r="C270" s="157">
        <v>16.934032870167378</v>
      </c>
      <c r="D270" s="157">
        <v>16.677470681831572</v>
      </c>
      <c r="E270" s="157">
        <v>16.673578241409391</v>
      </c>
      <c r="F270" s="157">
        <v>16.596819405511923</v>
      </c>
      <c r="G270" s="157">
        <v>16.463340820745962</v>
      </c>
      <c r="H270" s="157">
        <v>18.409454346893401</v>
      </c>
    </row>
    <row r="271" spans="1:8" x14ac:dyDescent="0.3">
      <c r="A271" s="457"/>
      <c r="B271">
        <v>57</v>
      </c>
      <c r="C271" s="157">
        <v>18.225964115662347</v>
      </c>
      <c r="D271" s="157">
        <v>17.948006291053751</v>
      </c>
      <c r="E271" s="157">
        <v>17.928735528627417</v>
      </c>
      <c r="F271" s="157">
        <v>17.871199090405529</v>
      </c>
      <c r="G271" s="157">
        <v>17.712385937610524</v>
      </c>
      <c r="H271" s="157">
        <v>19.91660265554702</v>
      </c>
    </row>
    <row r="272" spans="1:8" x14ac:dyDescent="0.3">
      <c r="A272" s="457"/>
      <c r="B272">
        <v>58</v>
      </c>
      <c r="C272" s="157">
        <v>19.697144078525508</v>
      </c>
      <c r="D272" s="157">
        <v>19.415600096595025</v>
      </c>
      <c r="E272" s="157">
        <v>19.38630999213218</v>
      </c>
      <c r="F272" s="157">
        <v>19.311528676087423</v>
      </c>
      <c r="G272" s="157">
        <v>19.16552586155586</v>
      </c>
      <c r="H272" s="157">
        <v>21.643020198225791</v>
      </c>
    </row>
    <row r="273" spans="1:8" x14ac:dyDescent="0.3">
      <c r="A273" s="457"/>
      <c r="B273">
        <v>59</v>
      </c>
      <c r="C273" s="157">
        <v>21.410925061762285</v>
      </c>
      <c r="D273" s="157">
        <v>21.084843797289572</v>
      </c>
      <c r="E273" s="157">
        <v>21.061638200546284</v>
      </c>
      <c r="F273" s="157">
        <v>20.975421438682282</v>
      </c>
      <c r="G273" s="157">
        <v>20.807871893704366</v>
      </c>
      <c r="H273" s="157">
        <v>23.623964929371652</v>
      </c>
    </row>
    <row r="274" spans="1:8" x14ac:dyDescent="0.3">
      <c r="A274" s="457"/>
      <c r="B274">
        <v>60</v>
      </c>
      <c r="C274" s="157">
        <v>23.343238695356412</v>
      </c>
      <c r="D274" s="157">
        <v>22.988505747126435</v>
      </c>
      <c r="E274" s="157">
        <v>22.965156314557223</v>
      </c>
      <c r="F274" s="157">
        <v>22.847899711873836</v>
      </c>
      <c r="G274" s="157">
        <v>22.666249361688106</v>
      </c>
      <c r="H274" s="157">
        <v>25.854316546762593</v>
      </c>
    </row>
    <row r="275" spans="1:8" x14ac:dyDescent="0.3">
      <c r="A275" s="457"/>
      <c r="B275">
        <v>61</v>
      </c>
      <c r="C275" s="157">
        <v>25.446528660040357</v>
      </c>
      <c r="D275" s="157">
        <v>25.099220931941794</v>
      </c>
      <c r="E275" s="157">
        <v>25.024790408365632</v>
      </c>
      <c r="F275" s="157">
        <v>24.939065314917517</v>
      </c>
      <c r="G275" s="157">
        <v>24.721237790647418</v>
      </c>
      <c r="H275" s="157">
        <v>28.321039453204303</v>
      </c>
    </row>
    <row r="276" spans="1:8" x14ac:dyDescent="0.3">
      <c r="A276" s="457"/>
      <c r="B276">
        <v>62</v>
      </c>
      <c r="C276" s="157">
        <v>27.737083699580037</v>
      </c>
      <c r="D276" s="157">
        <v>27.327760161429808</v>
      </c>
      <c r="E276" s="157">
        <v>27.275646474377137</v>
      </c>
      <c r="F276" s="157">
        <v>27.13674025468498</v>
      </c>
      <c r="G276" s="157">
        <v>26.911692603824289</v>
      </c>
      <c r="H276" s="157">
        <v>30.893527663587996</v>
      </c>
    </row>
    <row r="277" spans="1:8" x14ac:dyDescent="0.3">
      <c r="A277" s="457"/>
      <c r="B277">
        <v>63</v>
      </c>
      <c r="C277" s="157">
        <v>30.123194040846396</v>
      </c>
      <c r="D277" s="157">
        <v>29.682434201252544</v>
      </c>
      <c r="E277" s="157">
        <v>29.621416125455411</v>
      </c>
      <c r="F277" s="157">
        <v>29.467865623418582</v>
      </c>
      <c r="G277" s="157">
        <v>29.261770604526788</v>
      </c>
      <c r="H277" s="157">
        <v>33.616909642843758</v>
      </c>
    </row>
    <row r="278" spans="1:8" x14ac:dyDescent="0.3">
      <c r="A278" s="457"/>
      <c r="B278">
        <v>64</v>
      </c>
      <c r="C278" s="157">
        <v>32.692970365265332</v>
      </c>
      <c r="D278" s="157">
        <v>32.187797398752252</v>
      </c>
      <c r="E278" s="157">
        <v>32.15340460047419</v>
      </c>
      <c r="F278" s="157">
        <v>31.98625654450262</v>
      </c>
      <c r="G278" s="157">
        <v>31.723056510463781</v>
      </c>
      <c r="H278" s="157">
        <v>36.477167190309643</v>
      </c>
    </row>
    <row r="279" spans="1:8" x14ac:dyDescent="0.3">
      <c r="A279" s="457"/>
      <c r="B279">
        <v>65</v>
      </c>
      <c r="C279" s="157">
        <v>35.413467355391127</v>
      </c>
      <c r="D279" s="157">
        <v>34.943657257614639</v>
      </c>
      <c r="E279" s="157">
        <v>34.86182280033286</v>
      </c>
      <c r="F279" s="157">
        <v>34.673615747421017</v>
      </c>
      <c r="G279" s="157">
        <v>34.433103214603364</v>
      </c>
      <c r="H279" s="157">
        <v>39.582073366561694</v>
      </c>
    </row>
    <row r="280" spans="1:8" x14ac:dyDescent="0.3">
      <c r="A280" s="457"/>
      <c r="B280">
        <v>66</v>
      </c>
      <c r="C280" s="157">
        <v>38.480684986061334</v>
      </c>
      <c r="D280" s="157">
        <v>37.957545573231471</v>
      </c>
      <c r="E280" s="157">
        <v>37.860006024235965</v>
      </c>
      <c r="F280" s="157">
        <v>37.702383118064397</v>
      </c>
      <c r="G280" s="157">
        <v>37.391537704624746</v>
      </c>
      <c r="H280" s="157">
        <v>43.012648186505665</v>
      </c>
    </row>
    <row r="281" spans="1:8" x14ac:dyDescent="0.3">
      <c r="A281" s="457"/>
      <c r="B281">
        <v>67</v>
      </c>
      <c r="C281" s="157">
        <v>41.990589198036005</v>
      </c>
      <c r="D281" s="157">
        <v>41.412595033602322</v>
      </c>
      <c r="E281" s="157">
        <v>41.357076291464118</v>
      </c>
      <c r="F281" s="157">
        <v>41.132594684625971</v>
      </c>
      <c r="G281" s="157">
        <v>40.839531908845409</v>
      </c>
      <c r="H281" s="157">
        <v>46.885215279723546</v>
      </c>
    </row>
    <row r="282" spans="1:8" x14ac:dyDescent="0.3">
      <c r="A282" s="457"/>
      <c r="B282">
        <v>68</v>
      </c>
      <c r="C282" s="157">
        <v>46.080207685443092</v>
      </c>
      <c r="D282" s="157">
        <v>45.433869370936243</v>
      </c>
      <c r="E282" s="157">
        <v>45.364516916732235</v>
      </c>
      <c r="F282" s="157">
        <v>45.08822754806426</v>
      </c>
      <c r="G282" s="157">
        <v>44.770845951948317</v>
      </c>
      <c r="H282" s="157">
        <v>51.346989447548111</v>
      </c>
    </row>
    <row r="283" spans="1:8" x14ac:dyDescent="0.3">
      <c r="A283" s="457"/>
      <c r="B283">
        <v>69</v>
      </c>
      <c r="C283" s="157">
        <v>50.815521403756698</v>
      </c>
      <c r="D283" s="157">
        <v>50.127877237851663</v>
      </c>
      <c r="E283" s="157">
        <v>50.015454213380544</v>
      </c>
      <c r="F283" s="157">
        <v>49.75209437510685</v>
      </c>
      <c r="G283" s="157">
        <v>49.391592920353986</v>
      </c>
      <c r="H283" s="157">
        <v>56.547619047619058</v>
      </c>
    </row>
    <row r="284" spans="1:8" x14ac:dyDescent="0.3">
      <c r="A284" s="457"/>
      <c r="B284">
        <v>70</v>
      </c>
      <c r="C284" s="157">
        <v>56.30546181727285</v>
      </c>
      <c r="D284" s="157">
        <v>55.538279743765159</v>
      </c>
      <c r="E284" s="157">
        <v>55.427251732101617</v>
      </c>
      <c r="F284" s="157">
        <v>55.161778225926035</v>
      </c>
      <c r="G284" s="157">
        <v>54.730258014073506</v>
      </c>
      <c r="H284" s="157">
        <v>62.415832308683179</v>
      </c>
    </row>
    <row r="285" spans="1:8" x14ac:dyDescent="0.3">
      <c r="A285" s="457"/>
      <c r="B285">
        <v>71</v>
      </c>
      <c r="C285" s="157">
        <v>62.53277399056109</v>
      </c>
      <c r="D285" s="157">
        <v>61.676348547717843</v>
      </c>
      <c r="E285" s="157">
        <v>61.59838906678111</v>
      </c>
      <c r="F285" s="157">
        <v>61.254377586755808</v>
      </c>
      <c r="G285" s="157">
        <v>60.871207352385753</v>
      </c>
      <c r="H285" s="157">
        <v>69.098011591047353</v>
      </c>
    </row>
    <row r="286" spans="1:8" x14ac:dyDescent="0.3">
      <c r="A286" s="457"/>
      <c r="B286">
        <v>72</v>
      </c>
      <c r="C286" s="157">
        <v>69.495630199010208</v>
      </c>
      <c r="D286" s="157">
        <v>68.619892058596761</v>
      </c>
      <c r="E286" s="157">
        <v>68.45428105270625</v>
      </c>
      <c r="F286" s="157">
        <v>68.143340857787805</v>
      </c>
      <c r="G286" s="157">
        <v>67.675565380037412</v>
      </c>
      <c r="H286" s="157">
        <v>76.450742240215916</v>
      </c>
    </row>
    <row r="287" spans="1:8" x14ac:dyDescent="0.3">
      <c r="A287" s="457"/>
      <c r="B287">
        <v>73</v>
      </c>
      <c r="C287" s="157">
        <v>77.231385848620306</v>
      </c>
      <c r="D287" s="157">
        <v>76.294896030245738</v>
      </c>
      <c r="E287" s="157">
        <v>76.119346686281162</v>
      </c>
      <c r="F287" s="157">
        <v>75.736753702855395</v>
      </c>
      <c r="G287" s="157">
        <v>75.221071008387412</v>
      </c>
      <c r="H287" s="157">
        <v>84.560849281857259</v>
      </c>
    </row>
    <row r="288" spans="1:8" x14ac:dyDescent="0.3">
      <c r="A288" s="457"/>
      <c r="B288">
        <v>74</v>
      </c>
      <c r="C288" s="157">
        <v>85.799714000953315</v>
      </c>
      <c r="D288" s="157">
        <v>84.707457939231602</v>
      </c>
      <c r="E288" s="157">
        <v>84.584461399622597</v>
      </c>
      <c r="F288" s="157">
        <v>84.13471375373409</v>
      </c>
      <c r="G288" s="157">
        <v>83.636965882742629</v>
      </c>
      <c r="H288" s="157">
        <v>93.407728869601144</v>
      </c>
    </row>
    <row r="289" spans="1:8" x14ac:dyDescent="0.3">
      <c r="A289" s="457"/>
      <c r="B289">
        <v>75</v>
      </c>
      <c r="C289" s="157">
        <v>95.199758478414012</v>
      </c>
      <c r="D289" s="157">
        <v>94.01709401709401</v>
      </c>
      <c r="E289" s="157">
        <v>93.920373848902713</v>
      </c>
      <c r="F289" s="157">
        <v>93.390804597701162</v>
      </c>
      <c r="G289" s="157">
        <v>92.87121619201146</v>
      </c>
      <c r="H289" s="157">
        <v>103.18940807134082</v>
      </c>
    </row>
    <row r="290" spans="1:8" x14ac:dyDescent="0.3">
      <c r="A290" s="457"/>
      <c r="B290">
        <v>76</v>
      </c>
      <c r="C290" s="157">
        <v>105.69153641993513</v>
      </c>
      <c r="D290" s="157">
        <v>104.36622855869905</v>
      </c>
      <c r="E290" s="157">
        <v>104.25744133550317</v>
      </c>
      <c r="F290" s="157">
        <v>103.7172085485668</v>
      </c>
      <c r="G290" s="157">
        <v>103.09585235165709</v>
      </c>
      <c r="H290" s="157">
        <v>113.91083942149992</v>
      </c>
    </row>
    <row r="291" spans="1:8" x14ac:dyDescent="0.3">
      <c r="A291" s="457"/>
      <c r="B291">
        <v>77</v>
      </c>
      <c r="C291" s="157">
        <v>117.22161572052401</v>
      </c>
      <c r="D291" s="157">
        <v>115.9075907590759</v>
      </c>
      <c r="E291" s="157">
        <v>115.65515094926859</v>
      </c>
      <c r="F291" s="157">
        <v>115.1070695218539</v>
      </c>
      <c r="G291" s="157">
        <v>114.39239646978955</v>
      </c>
      <c r="H291" s="157">
        <v>125.60547853682979</v>
      </c>
    </row>
    <row r="292" spans="1:8" x14ac:dyDescent="0.3">
      <c r="A292" s="457"/>
      <c r="B292">
        <v>78</v>
      </c>
      <c r="C292" s="157">
        <v>130.13265950726469</v>
      </c>
      <c r="D292" s="157">
        <v>128.65316220813361</v>
      </c>
      <c r="E292" s="157">
        <v>128.47325963549446</v>
      </c>
      <c r="F292" s="157">
        <v>127.75547573772802</v>
      </c>
      <c r="G292" s="157">
        <v>127.11470841902739</v>
      </c>
      <c r="H292" s="157">
        <v>138.44967219436947</v>
      </c>
    </row>
    <row r="293" spans="1:8" x14ac:dyDescent="0.3">
      <c r="A293" s="457"/>
      <c r="B293">
        <v>79</v>
      </c>
      <c r="C293" s="157">
        <v>144.26531552280056</v>
      </c>
      <c r="D293" s="157">
        <v>142.57210230364595</v>
      </c>
      <c r="E293" s="157">
        <v>142.41376252549441</v>
      </c>
      <c r="F293" s="157">
        <v>141.85369196505053</v>
      </c>
      <c r="G293" s="157">
        <v>141.11568579962864</v>
      </c>
      <c r="H293" s="157">
        <v>152.64726105890441</v>
      </c>
    </row>
    <row r="294" spans="1:8" x14ac:dyDescent="0.3">
      <c r="A294" s="457"/>
      <c r="B294">
        <v>80</v>
      </c>
      <c r="C294" s="157">
        <v>159.72978862497274</v>
      </c>
      <c r="D294" s="157">
        <v>157.91169835642927</v>
      </c>
      <c r="E294" s="157">
        <v>157.76135163674763</v>
      </c>
      <c r="F294" s="157">
        <v>157.13400784637622</v>
      </c>
      <c r="G294" s="157">
        <v>156.29984051036683</v>
      </c>
      <c r="H294" s="157">
        <v>167.98791996979992</v>
      </c>
    </row>
    <row r="295" spans="1:8" x14ac:dyDescent="0.3">
      <c r="A295" s="457"/>
      <c r="B295">
        <v>81</v>
      </c>
      <c r="C295" s="157">
        <v>176.38617090671889</v>
      </c>
      <c r="D295" s="157">
        <v>174.56423499031635</v>
      </c>
      <c r="E295" s="157">
        <v>174.39938985636203</v>
      </c>
      <c r="F295" s="157">
        <v>173.68486817443457</v>
      </c>
      <c r="G295" s="157">
        <v>172.89377289377288</v>
      </c>
      <c r="H295" s="157">
        <v>184.50971103742299</v>
      </c>
    </row>
    <row r="296" spans="1:8" x14ac:dyDescent="0.3">
      <c r="A296" s="457"/>
      <c r="B296">
        <v>82</v>
      </c>
      <c r="C296" s="157">
        <v>194.44003177124702</v>
      </c>
      <c r="D296" s="157">
        <v>192.31979855209318</v>
      </c>
      <c r="E296" s="157">
        <v>192.16417910447763</v>
      </c>
      <c r="F296" s="157">
        <v>191.27773527161438</v>
      </c>
      <c r="G296" s="157">
        <v>190.6766917293233</v>
      </c>
      <c r="H296" s="157">
        <v>202.53912016533806</v>
      </c>
    </row>
    <row r="297" spans="1:8" x14ac:dyDescent="0.3">
      <c r="A297" s="457"/>
      <c r="B297">
        <v>83</v>
      </c>
      <c r="C297" s="157">
        <v>213.46534653465349</v>
      </c>
      <c r="D297" s="157">
        <v>211.328125</v>
      </c>
      <c r="E297" s="157">
        <v>211.27848590189262</v>
      </c>
      <c r="F297" s="157">
        <v>210.26521656172488</v>
      </c>
      <c r="G297" s="157">
        <v>209.53811490799853</v>
      </c>
      <c r="H297" s="157">
        <v>223.16960148285449</v>
      </c>
    </row>
    <row r="298" spans="1:8" x14ac:dyDescent="0.3">
      <c r="A298" s="457"/>
      <c r="B298">
        <v>84</v>
      </c>
      <c r="C298" s="157">
        <v>234.58038422649142</v>
      </c>
      <c r="D298" s="157">
        <v>231.610337972167</v>
      </c>
      <c r="E298" s="157">
        <v>231.84152604548785</v>
      </c>
      <c r="F298" s="157">
        <v>231.25302370585388</v>
      </c>
      <c r="G298" s="157">
        <v>230.34647550776586</v>
      </c>
      <c r="H298" s="157">
        <v>247.87133396404923</v>
      </c>
    </row>
    <row r="299" spans="1:8" x14ac:dyDescent="0.3">
      <c r="A299" s="457"/>
      <c r="B299">
        <v>85</v>
      </c>
      <c r="C299" s="157">
        <v>257.74555042847732</v>
      </c>
      <c r="D299" s="157">
        <v>254.62812601493988</v>
      </c>
      <c r="E299" s="157">
        <v>254.77707006369425</v>
      </c>
      <c r="F299" s="157">
        <v>253.99811853245535</v>
      </c>
      <c r="G299" s="157">
        <v>253.02325581395345</v>
      </c>
      <c r="H299" s="157">
        <v>276.54320987654319</v>
      </c>
    </row>
    <row r="300" spans="1:8" x14ac:dyDescent="0.3">
      <c r="A300" s="457"/>
      <c r="B300">
        <v>86</v>
      </c>
      <c r="C300" s="157">
        <v>283.57551739321883</v>
      </c>
      <c r="D300" s="157">
        <v>280.74750108648414</v>
      </c>
      <c r="E300" s="157">
        <v>280.95644748078564</v>
      </c>
      <c r="F300" s="157">
        <v>279.73199329983248</v>
      </c>
      <c r="G300" s="157">
        <v>279.58762886597941</v>
      </c>
      <c r="H300" s="157">
        <v>308.19942315615981</v>
      </c>
    </row>
    <row r="301" spans="1:8" x14ac:dyDescent="0.3">
      <c r="A301" s="457"/>
      <c r="B301">
        <v>87</v>
      </c>
      <c r="C301" s="157">
        <v>314.25091352009747</v>
      </c>
      <c r="D301" s="157">
        <v>309.99401555954518</v>
      </c>
      <c r="E301" s="157">
        <v>310.58823529411768</v>
      </c>
      <c r="F301" s="157">
        <v>310.18518518518522</v>
      </c>
      <c r="G301" s="157">
        <v>308.91538898353213</v>
      </c>
      <c r="H301" s="157">
        <v>344.28086070215176</v>
      </c>
    </row>
    <row r="302" spans="1:8" x14ac:dyDescent="0.3">
      <c r="A302" s="457"/>
      <c r="B302">
        <v>88</v>
      </c>
      <c r="C302" s="157">
        <v>348.81682734443467</v>
      </c>
      <c r="D302" s="157">
        <v>343.05317324185251</v>
      </c>
      <c r="E302" s="157">
        <v>344.24853064651552</v>
      </c>
      <c r="F302" s="157">
        <v>343.801652892562</v>
      </c>
      <c r="G302" s="157">
        <v>343.08943089430892</v>
      </c>
      <c r="H302" s="157">
        <v>383.49514563106794</v>
      </c>
    </row>
    <row r="303" spans="1:8" x14ac:dyDescent="0.3">
      <c r="A303" s="457"/>
      <c r="B303">
        <v>89</v>
      </c>
      <c r="C303" s="157">
        <v>386.7549668874172</v>
      </c>
      <c r="D303" s="157">
        <v>380.95238095238091</v>
      </c>
      <c r="E303" s="157">
        <v>382.97872340425533</v>
      </c>
      <c r="F303" s="157">
        <v>383.29238329238331</v>
      </c>
      <c r="G303" s="157">
        <v>380.60606060606062</v>
      </c>
      <c r="H303" s="157">
        <v>426.15012106537529</v>
      </c>
    </row>
    <row r="304" spans="1:8" x14ac:dyDescent="0.3">
      <c r="A304" s="457"/>
      <c r="B304">
        <v>90</v>
      </c>
      <c r="C304" s="157">
        <v>429.78723404255328</v>
      </c>
      <c r="D304" s="157">
        <v>421.26789366053168</v>
      </c>
      <c r="E304" s="157">
        <v>421.25984251968504</v>
      </c>
      <c r="F304" s="157">
        <v>423.07692307692309</v>
      </c>
      <c r="G304" s="157">
        <v>423.44045368620039</v>
      </c>
      <c r="H304" s="157">
        <v>472.58979206049145</v>
      </c>
    </row>
    <row r="305" spans="1:8" x14ac:dyDescent="0.3">
      <c r="A305" s="457"/>
      <c r="B305">
        <v>91</v>
      </c>
      <c r="C305" s="157">
        <v>476.19047619047615</v>
      </c>
      <c r="D305" s="157">
        <v>466.89895470383283</v>
      </c>
      <c r="E305" s="157">
        <v>470.19867549668868</v>
      </c>
      <c r="F305" s="157">
        <v>467.9487179487179</v>
      </c>
      <c r="G305" s="157">
        <v>465.40880503144649</v>
      </c>
      <c r="H305" s="157">
        <v>520.37617554858934</v>
      </c>
    </row>
    <row r="306" spans="1:8" x14ac:dyDescent="0.3">
      <c r="A306" s="457"/>
      <c r="B306">
        <v>92</v>
      </c>
      <c r="C306" s="157">
        <v>539.00709219858152</v>
      </c>
      <c r="D306" s="157">
        <v>513.1578947368422</v>
      </c>
      <c r="E306" s="157">
        <v>509.09090909090912</v>
      </c>
      <c r="F306" s="157">
        <v>523.25581395348843</v>
      </c>
      <c r="G306" s="157">
        <v>522.72727272727275</v>
      </c>
      <c r="H306" s="157">
        <v>584.2696629213483</v>
      </c>
    </row>
    <row r="307" spans="1:8" x14ac:dyDescent="0.3">
      <c r="A307" s="457"/>
      <c r="B307">
        <v>93</v>
      </c>
      <c r="C307" s="157">
        <v>612.90322580645159</v>
      </c>
      <c r="D307" s="157">
        <v>579.71014492753613</v>
      </c>
      <c r="E307" s="157">
        <v>564.10256410256409</v>
      </c>
      <c r="F307" s="157">
        <v>578.31325301204822</v>
      </c>
      <c r="G307" s="157">
        <v>581.39534883720933</v>
      </c>
      <c r="H307" s="157">
        <v>674.15730337078651</v>
      </c>
    </row>
    <row r="308" spans="1:8" x14ac:dyDescent="0.3">
      <c r="A308" s="457"/>
      <c r="B308">
        <v>94</v>
      </c>
      <c r="C308" s="157">
        <v>800</v>
      </c>
      <c r="D308" s="157">
        <v>666.66666666666663</v>
      </c>
      <c r="E308" s="157">
        <v>714.28571428571433</v>
      </c>
      <c r="F308" s="157">
        <v>687.5</v>
      </c>
      <c r="G308" s="157">
        <v>727.27272727272725</v>
      </c>
      <c r="H308" s="157">
        <v>799.99999999999989</v>
      </c>
    </row>
    <row r="309" spans="1:8" x14ac:dyDescent="0.3">
      <c r="A309" s="457"/>
      <c r="B309">
        <v>95</v>
      </c>
      <c r="C309" s="157">
        <v>666.66666666666663</v>
      </c>
      <c r="D309" s="157">
        <v>500</v>
      </c>
      <c r="E309" s="157">
        <v>571.42857142857144</v>
      </c>
      <c r="F309" s="157">
        <v>750</v>
      </c>
      <c r="G309" s="157">
        <v>666.66666666666674</v>
      </c>
      <c r="H309" s="157">
        <v>1000</v>
      </c>
    </row>
    <row r="310" spans="1:8" x14ac:dyDescent="0.3">
      <c r="A310" s="457"/>
      <c r="B310">
        <v>96</v>
      </c>
      <c r="C310" s="157">
        <v>1000</v>
      </c>
      <c r="D310" s="157">
        <v>500</v>
      </c>
      <c r="E310" s="157">
        <v>666.66666666666663</v>
      </c>
      <c r="F310" s="157">
        <v>500</v>
      </c>
      <c r="G310" s="157">
        <v>500</v>
      </c>
      <c r="H310" s="157">
        <v>1000</v>
      </c>
    </row>
    <row r="311" spans="1:8" x14ac:dyDescent="0.3">
      <c r="A311" s="457"/>
      <c r="B311">
        <v>97</v>
      </c>
      <c r="C311" s="157">
        <v>1000</v>
      </c>
      <c r="D311" s="157">
        <v>1000</v>
      </c>
      <c r="E311" s="157">
        <v>1000</v>
      </c>
      <c r="F311" s="157">
        <v>1000</v>
      </c>
      <c r="G311" s="157">
        <v>1000</v>
      </c>
      <c r="H311" s="157">
        <v>1000</v>
      </c>
    </row>
    <row r="312" spans="1:8" x14ac:dyDescent="0.3">
      <c r="A312" s="457"/>
      <c r="B312">
        <v>98</v>
      </c>
      <c r="C312" s="157">
        <v>1000</v>
      </c>
      <c r="D312" s="157">
        <v>1000</v>
      </c>
      <c r="E312" s="157">
        <v>1000</v>
      </c>
      <c r="F312" s="157">
        <v>1000</v>
      </c>
      <c r="G312" s="157">
        <v>1000</v>
      </c>
      <c r="H312" s="157">
        <v>1000</v>
      </c>
    </row>
    <row r="313" spans="1:8" x14ac:dyDescent="0.3">
      <c r="A313" s="457"/>
      <c r="B313">
        <v>99</v>
      </c>
      <c r="C313" s="157">
        <v>1000</v>
      </c>
      <c r="D313" s="157">
        <v>1000</v>
      </c>
      <c r="E313" s="157">
        <v>1000</v>
      </c>
      <c r="F313" s="157">
        <v>1000</v>
      </c>
      <c r="G313" s="157">
        <v>1000</v>
      </c>
      <c r="H313" s="157">
        <v>1000</v>
      </c>
    </row>
    <row r="314" spans="1:8" x14ac:dyDescent="0.3">
      <c r="A314" s="457"/>
      <c r="B314">
        <v>100</v>
      </c>
      <c r="C314" s="157">
        <v>1000</v>
      </c>
      <c r="D314" s="157">
        <v>1000</v>
      </c>
      <c r="E314" s="157">
        <v>1000</v>
      </c>
      <c r="F314" s="157">
        <v>1000</v>
      </c>
      <c r="G314" s="157">
        <v>1000</v>
      </c>
      <c r="H314" s="157">
        <v>1000</v>
      </c>
    </row>
    <row r="325" spans="1:17" x14ac:dyDescent="0.3">
      <c r="C325" s="86">
        <v>2015</v>
      </c>
      <c r="D325" s="86">
        <v>2016</v>
      </c>
      <c r="E325" s="86">
        <v>2017</v>
      </c>
      <c r="F325" s="86">
        <v>2018</v>
      </c>
      <c r="G325" s="86">
        <v>2019</v>
      </c>
      <c r="H325" s="86">
        <v>2020</v>
      </c>
    </row>
    <row r="326" spans="1:17" x14ac:dyDescent="0.3">
      <c r="A326" s="458" t="s">
        <v>139</v>
      </c>
      <c r="B326" t="s">
        <v>138</v>
      </c>
      <c r="C326" s="158">
        <v>0.50746763951186602</v>
      </c>
      <c r="D326" s="158">
        <v>0.50756938378390748</v>
      </c>
      <c r="E326" s="158">
        <v>0.50771010844328579</v>
      </c>
      <c r="F326" s="158">
        <v>0.50771010844328579</v>
      </c>
      <c r="G326" s="158">
        <v>0.50781175247466503</v>
      </c>
      <c r="H326" s="158">
        <v>0.50781175247466503</v>
      </c>
    </row>
    <row r="327" spans="1:17" x14ac:dyDescent="0.3">
      <c r="A327" s="458"/>
      <c r="B327" t="s">
        <v>137</v>
      </c>
      <c r="C327" s="158">
        <v>0.49253236048813398</v>
      </c>
      <c r="D327" s="158">
        <v>0.49243061621609252</v>
      </c>
      <c r="E327" s="158">
        <v>0.49228989155671421</v>
      </c>
      <c r="F327" s="158">
        <v>0.49228989155671421</v>
      </c>
      <c r="G327" s="158">
        <v>0.49218824752533497</v>
      </c>
      <c r="H327" s="158">
        <v>0.49218824752533497</v>
      </c>
    </row>
    <row r="332" spans="1:17" x14ac:dyDescent="0.3">
      <c r="A332" s="85" t="s">
        <v>126</v>
      </c>
      <c r="B332" s="84" t="s">
        <v>88</v>
      </c>
      <c r="C332" s="74">
        <v>2010</v>
      </c>
      <c r="D332" s="74">
        <v>2011</v>
      </c>
      <c r="E332" s="74">
        <v>2012</v>
      </c>
      <c r="F332" s="74">
        <v>2013</v>
      </c>
      <c r="G332" s="74">
        <v>2014</v>
      </c>
      <c r="H332" s="74">
        <v>2015</v>
      </c>
      <c r="I332" s="74">
        <v>2016</v>
      </c>
      <c r="J332" s="74">
        <v>2017</v>
      </c>
      <c r="K332" s="74">
        <v>2018</v>
      </c>
      <c r="L332" s="74">
        <v>2019</v>
      </c>
      <c r="M332" s="74">
        <v>2020</v>
      </c>
      <c r="N332" s="74">
        <v>2021</v>
      </c>
      <c r="O332" s="74">
        <v>2022</v>
      </c>
      <c r="P332" s="74">
        <v>2023</v>
      </c>
      <c r="Q332" s="74">
        <v>2023</v>
      </c>
    </row>
    <row r="333" spans="1:17" x14ac:dyDescent="0.3">
      <c r="A333" s="6" t="s">
        <v>136</v>
      </c>
      <c r="B333" s="83" t="s">
        <v>124</v>
      </c>
      <c r="C333" s="159">
        <v>5014704.1194021935</v>
      </c>
      <c r="D333" s="159">
        <v>5189731.8388220072</v>
      </c>
      <c r="E333" s="159">
        <v>5365461.1157710236</v>
      </c>
      <c r="F333" s="159">
        <v>5547641.1934513832</v>
      </c>
      <c r="G333" s="159">
        <v>5738948.4628032558</v>
      </c>
      <c r="H333" s="159">
        <v>5940433.7095109997</v>
      </c>
      <c r="I333" s="159">
        <v>6152760.8766204193</v>
      </c>
      <c r="J333" s="159">
        <v>6368823.1393404221</v>
      </c>
      <c r="K333" s="159">
        <v>6598419.9998197332</v>
      </c>
      <c r="L333" s="159">
        <v>6842631.0080168163</v>
      </c>
      <c r="M333" s="159">
        <v>7092386.3983000955</v>
      </c>
      <c r="N333" s="159">
        <v>7323298.1941950433</v>
      </c>
      <c r="O333" s="159">
        <v>7597469.0227570096</v>
      </c>
      <c r="P333" s="74">
        <v>2270350</v>
      </c>
      <c r="Q333" s="74">
        <v>26502540</v>
      </c>
    </row>
    <row r="338" spans="1:105" ht="14.4" customHeight="1" x14ac:dyDescent="0.3">
      <c r="A338" s="82" t="s">
        <v>126</v>
      </c>
      <c r="B338" s="81" t="s">
        <v>88</v>
      </c>
      <c r="C338" s="80"/>
      <c r="D338" s="79">
        <v>0</v>
      </c>
      <c r="E338" s="79">
        <v>1</v>
      </c>
      <c r="F338" s="79">
        <v>2</v>
      </c>
      <c r="G338" s="79">
        <v>3</v>
      </c>
      <c r="H338" s="79">
        <v>4</v>
      </c>
      <c r="I338" s="79">
        <v>5</v>
      </c>
      <c r="J338" s="79">
        <v>6</v>
      </c>
      <c r="K338" s="79">
        <v>7</v>
      </c>
      <c r="L338" s="79">
        <v>8</v>
      </c>
      <c r="M338" s="79">
        <v>9</v>
      </c>
      <c r="N338" s="79">
        <v>10</v>
      </c>
      <c r="O338" s="79">
        <v>11</v>
      </c>
      <c r="P338" s="79">
        <v>12</v>
      </c>
      <c r="Q338" s="79">
        <v>13</v>
      </c>
      <c r="R338" s="79">
        <v>14</v>
      </c>
      <c r="S338" s="79">
        <v>15</v>
      </c>
      <c r="T338" s="79">
        <v>16</v>
      </c>
      <c r="U338" s="79">
        <v>17</v>
      </c>
      <c r="V338" s="79">
        <v>18</v>
      </c>
      <c r="W338" s="79">
        <v>19</v>
      </c>
      <c r="X338" s="79">
        <v>20</v>
      </c>
      <c r="Y338" s="79">
        <v>21</v>
      </c>
      <c r="Z338" s="79">
        <v>22</v>
      </c>
      <c r="AA338" s="79">
        <v>23</v>
      </c>
      <c r="AB338" s="79">
        <v>24</v>
      </c>
      <c r="AC338" s="79">
        <v>25</v>
      </c>
      <c r="AD338" s="79">
        <v>26</v>
      </c>
      <c r="AE338" s="79">
        <v>27</v>
      </c>
      <c r="AF338" s="79">
        <v>28</v>
      </c>
      <c r="AG338" s="79">
        <v>29</v>
      </c>
      <c r="AH338" s="79">
        <v>30</v>
      </c>
      <c r="AI338" s="79">
        <v>31</v>
      </c>
      <c r="AJ338" s="79">
        <v>32</v>
      </c>
      <c r="AK338" s="79">
        <v>33</v>
      </c>
      <c r="AL338" s="79">
        <v>34</v>
      </c>
      <c r="AM338" s="79">
        <v>35</v>
      </c>
      <c r="AN338" s="79">
        <v>36</v>
      </c>
      <c r="AO338" s="79">
        <v>37</v>
      </c>
      <c r="AP338" s="79">
        <v>38</v>
      </c>
      <c r="AQ338" s="79">
        <v>39</v>
      </c>
      <c r="AR338" s="79">
        <v>40</v>
      </c>
      <c r="AS338" s="79">
        <v>41</v>
      </c>
      <c r="AT338" s="79">
        <v>42</v>
      </c>
      <c r="AU338" s="79">
        <v>43</v>
      </c>
      <c r="AV338" s="79">
        <v>44</v>
      </c>
      <c r="AW338" s="79">
        <v>45</v>
      </c>
      <c r="AX338" s="79">
        <v>46</v>
      </c>
      <c r="AY338" s="79">
        <v>47</v>
      </c>
      <c r="AZ338" s="79">
        <v>48</v>
      </c>
      <c r="BA338" s="79">
        <v>49</v>
      </c>
      <c r="BB338" s="79">
        <v>50</v>
      </c>
      <c r="BC338" s="79">
        <v>51</v>
      </c>
      <c r="BD338" s="79">
        <v>52</v>
      </c>
      <c r="BE338" s="79">
        <v>53</v>
      </c>
      <c r="BF338" s="79">
        <v>54</v>
      </c>
      <c r="BG338" s="79">
        <v>55</v>
      </c>
      <c r="BH338" s="79">
        <v>56</v>
      </c>
      <c r="BI338" s="79">
        <v>57</v>
      </c>
      <c r="BJ338" s="79">
        <v>58</v>
      </c>
      <c r="BK338" s="79">
        <v>59</v>
      </c>
      <c r="BL338" s="79">
        <v>60</v>
      </c>
      <c r="BM338" s="79">
        <v>61</v>
      </c>
      <c r="BN338" s="79">
        <v>62</v>
      </c>
      <c r="BO338" s="79">
        <v>63</v>
      </c>
      <c r="BP338" s="79">
        <v>64</v>
      </c>
      <c r="BQ338" s="79">
        <v>65</v>
      </c>
      <c r="BR338" s="79">
        <v>66</v>
      </c>
      <c r="BS338" s="79">
        <v>67</v>
      </c>
      <c r="BT338" s="79">
        <v>68</v>
      </c>
      <c r="BU338" s="79">
        <v>69</v>
      </c>
      <c r="BV338" s="79">
        <v>70</v>
      </c>
      <c r="BW338" s="79">
        <v>71</v>
      </c>
      <c r="BX338" s="79">
        <v>72</v>
      </c>
      <c r="BY338" s="79">
        <v>73</v>
      </c>
      <c r="BZ338" s="79">
        <v>74</v>
      </c>
      <c r="CA338" s="79">
        <v>75</v>
      </c>
      <c r="CB338" s="79">
        <v>76</v>
      </c>
      <c r="CC338" s="79">
        <v>77</v>
      </c>
      <c r="CD338" s="79">
        <v>78</v>
      </c>
      <c r="CE338" s="79">
        <v>79</v>
      </c>
      <c r="CF338" s="79">
        <v>80</v>
      </c>
      <c r="CG338" s="79">
        <v>81</v>
      </c>
      <c r="CH338" s="79">
        <v>82</v>
      </c>
      <c r="CI338" s="79">
        <v>83</v>
      </c>
      <c r="CJ338" s="79">
        <v>84</v>
      </c>
      <c r="CK338" s="79">
        <v>85</v>
      </c>
      <c r="CL338" s="79">
        <v>86</v>
      </c>
      <c r="CM338" s="79">
        <v>87</v>
      </c>
      <c r="CN338" s="79">
        <v>88</v>
      </c>
      <c r="CO338" s="79">
        <v>89</v>
      </c>
      <c r="CP338" s="79">
        <v>90</v>
      </c>
      <c r="CQ338" s="79">
        <v>91</v>
      </c>
      <c r="CR338" s="79">
        <v>92</v>
      </c>
      <c r="CS338" s="79">
        <v>93</v>
      </c>
      <c r="CT338" s="79">
        <v>94</v>
      </c>
      <c r="CU338" s="79">
        <v>95</v>
      </c>
      <c r="CV338" s="79">
        <v>96</v>
      </c>
      <c r="CW338" s="79">
        <v>97</v>
      </c>
      <c r="CX338" s="79">
        <v>98</v>
      </c>
      <c r="CY338" s="79">
        <v>99</v>
      </c>
      <c r="CZ338" s="79">
        <v>100</v>
      </c>
      <c r="DA338" s="76"/>
    </row>
    <row r="339" spans="1:105" x14ac:dyDescent="0.3">
      <c r="A339" s="459" t="s">
        <v>135</v>
      </c>
      <c r="B339" s="78" t="s">
        <v>134</v>
      </c>
      <c r="C339" s="77">
        <v>2015</v>
      </c>
      <c r="D339" s="159">
        <v>121923.63930330922</v>
      </c>
      <c r="E339" s="159">
        <v>115913.402305447</v>
      </c>
      <c r="F339" s="159">
        <v>111837.08682091758</v>
      </c>
      <c r="G339" s="159">
        <v>108064.29445511708</v>
      </c>
      <c r="H339" s="159">
        <v>104166.0991165786</v>
      </c>
      <c r="I339" s="159">
        <v>100350.81351415603</v>
      </c>
      <c r="J339" s="159">
        <v>96555.975784995229</v>
      </c>
      <c r="K339" s="159">
        <v>93041.817066153744</v>
      </c>
      <c r="L339" s="159">
        <v>89651.94307698129</v>
      </c>
      <c r="M339" s="159">
        <v>86471.979286761314</v>
      </c>
      <c r="N339" s="159">
        <v>83144.886658462769</v>
      </c>
      <c r="O339" s="159">
        <v>79533.760290637889</v>
      </c>
      <c r="P339" s="159">
        <v>76015.607846549974</v>
      </c>
      <c r="Q339" s="159">
        <v>72648.258467767373</v>
      </c>
      <c r="R339" s="159">
        <v>69543.536461190219</v>
      </c>
      <c r="S339" s="159">
        <v>66647.766159506442</v>
      </c>
      <c r="T339" s="159">
        <v>63463.329397010501</v>
      </c>
      <c r="U339" s="159">
        <v>60267.390705804799</v>
      </c>
      <c r="V339" s="159">
        <v>57480.24973082402</v>
      </c>
      <c r="W339" s="159">
        <v>55092.960527516123</v>
      </c>
      <c r="X339" s="159">
        <v>53385.083863131433</v>
      </c>
      <c r="Y339" s="159">
        <v>51766.986142286572</v>
      </c>
      <c r="Z339" s="159">
        <v>49941.21470862718</v>
      </c>
      <c r="AA339" s="159">
        <v>48287.173460564416</v>
      </c>
      <c r="AB339" s="159">
        <v>46543.832515991402</v>
      </c>
      <c r="AC339" s="159">
        <v>45051.617014914111</v>
      </c>
      <c r="AD339" s="159">
        <v>43942.000392445123</v>
      </c>
      <c r="AE339" s="159">
        <v>42651.547890817623</v>
      </c>
      <c r="AF339" s="159">
        <v>41374.514306018158</v>
      </c>
      <c r="AG339" s="159">
        <v>40081.66556924281</v>
      </c>
      <c r="AH339" s="159">
        <v>38697.759896848787</v>
      </c>
      <c r="AI339" s="159">
        <v>37463.379297681218</v>
      </c>
      <c r="AJ339" s="159">
        <v>36335.8707861082</v>
      </c>
      <c r="AK339" s="159">
        <v>35199.735828002893</v>
      </c>
      <c r="AL339" s="159">
        <v>33909.922322414837</v>
      </c>
      <c r="AM339" s="159">
        <v>32480.168684191751</v>
      </c>
      <c r="AN339" s="159">
        <v>30898.493737594359</v>
      </c>
      <c r="AO339" s="159">
        <v>29308.192344464664</v>
      </c>
      <c r="AP339" s="159">
        <v>27826.200780018244</v>
      </c>
      <c r="AQ339" s="159">
        <v>26321.045609142508</v>
      </c>
      <c r="AR339" s="159">
        <v>24797.51930213318</v>
      </c>
      <c r="AS339" s="159">
        <v>23333.100128771061</v>
      </c>
      <c r="AT339" s="159">
        <v>21946.159225189745</v>
      </c>
      <c r="AU339" s="159">
        <v>20648.837516138392</v>
      </c>
      <c r="AV339" s="159">
        <v>19431.390312015701</v>
      </c>
      <c r="AW339" s="159">
        <v>18305.479290541258</v>
      </c>
      <c r="AX339" s="159">
        <v>17294.268058144378</v>
      </c>
      <c r="AY339" s="159">
        <v>16344.719943552427</v>
      </c>
      <c r="AZ339" s="159">
        <v>15459.071432903405</v>
      </c>
      <c r="BA339" s="159">
        <v>14648.504956887326</v>
      </c>
      <c r="BB339" s="159">
        <v>13913.659511543621</v>
      </c>
      <c r="BC339" s="159">
        <v>13281.692428548036</v>
      </c>
      <c r="BD339" s="159">
        <v>12732.635081668403</v>
      </c>
      <c r="BE339" s="159">
        <v>12236.294908041686</v>
      </c>
      <c r="BF339" s="159">
        <v>11769.508301238577</v>
      </c>
      <c r="BG339" s="159">
        <v>11319.495340470487</v>
      </c>
      <c r="BH339" s="159">
        <v>10916.288839590592</v>
      </c>
      <c r="BI339" s="159">
        <v>10556.214571372177</v>
      </c>
      <c r="BJ339" s="159">
        <v>10217.22717245493</v>
      </c>
      <c r="BK339" s="159">
        <v>9886.386973040404</v>
      </c>
      <c r="BL339" s="159">
        <v>9562.5757300596033</v>
      </c>
      <c r="BM339" s="159">
        <v>9248.5091766800961</v>
      </c>
      <c r="BN339" s="159">
        <v>8929.9696510245867</v>
      </c>
      <c r="BO339" s="159">
        <v>8603.1231768564958</v>
      </c>
      <c r="BP339" s="159">
        <v>8255.0300843773803</v>
      </c>
      <c r="BQ339" s="159">
        <v>7674.5021825558533</v>
      </c>
      <c r="BR339" s="159">
        <v>7201.1658663485932</v>
      </c>
      <c r="BS339" s="159">
        <v>7096.0510178624718</v>
      </c>
      <c r="BT339" s="159">
        <v>6818.5669877402943</v>
      </c>
      <c r="BU339" s="159">
        <v>6357.5313452920473</v>
      </c>
      <c r="BV339" s="159">
        <v>6041.2283057745399</v>
      </c>
      <c r="BW339" s="159">
        <v>5779.7191766380956</v>
      </c>
      <c r="BX339" s="159">
        <v>5411.1782108972411</v>
      </c>
      <c r="BY339" s="159">
        <v>4940.7173768674138</v>
      </c>
      <c r="BZ339" s="159">
        <v>4403.1619586975075</v>
      </c>
      <c r="CA339" s="159">
        <v>3787.6490237172266</v>
      </c>
      <c r="CB339" s="159">
        <v>3233.160210502444</v>
      </c>
      <c r="CC339" s="159">
        <v>2812.3813185382442</v>
      </c>
      <c r="CD339" s="159">
        <v>2445.118344876249</v>
      </c>
      <c r="CE339" s="159">
        <v>2109.9649221955769</v>
      </c>
      <c r="CF339" s="159">
        <v>1793.5021336682116</v>
      </c>
      <c r="CG339" s="159">
        <v>1503.3979317673056</v>
      </c>
      <c r="CH339" s="159">
        <v>1240.1315635224305</v>
      </c>
      <c r="CI339" s="159">
        <v>1000.1885507167252</v>
      </c>
      <c r="CJ339" s="159">
        <v>788.20161463605211</v>
      </c>
      <c r="CK339" s="159">
        <v>609.60222161556032</v>
      </c>
      <c r="CL339" s="159">
        <v>461.99413650739007</v>
      </c>
      <c r="CM339" s="159">
        <v>340.26539099610676</v>
      </c>
      <c r="CN339" s="159">
        <v>242.4989969634226</v>
      </c>
      <c r="CO339" s="159">
        <v>166.13897025162024</v>
      </c>
      <c r="CP339" s="159">
        <v>108.46957769312513</v>
      </c>
      <c r="CQ339" s="159">
        <v>67.573831169649381</v>
      </c>
      <c r="CR339" s="159">
        <v>39.458005434759798</v>
      </c>
      <c r="CS339" s="159">
        <v>21.086869301167184</v>
      </c>
      <c r="CT339" s="159">
        <v>9.7446896012969546</v>
      </c>
      <c r="CU339" s="159">
        <v>3.0352311872892153</v>
      </c>
      <c r="CV339" s="159">
        <v>0.79874504928663581</v>
      </c>
      <c r="CW339" s="159">
        <v>0.3194980197146543</v>
      </c>
      <c r="CX339" s="159">
        <v>0.15974900985732715</v>
      </c>
      <c r="CY339" s="159">
        <v>0</v>
      </c>
      <c r="CZ339" s="159">
        <v>0</v>
      </c>
      <c r="DA339" s="76"/>
    </row>
    <row r="340" spans="1:105" x14ac:dyDescent="0.3">
      <c r="A340" s="460"/>
      <c r="B340" s="78" t="s">
        <v>133</v>
      </c>
      <c r="C340" s="77">
        <v>2015</v>
      </c>
      <c r="D340" s="159">
        <v>125062.22809997611</v>
      </c>
      <c r="E340" s="159">
        <v>118360.9168854711</v>
      </c>
      <c r="F340" s="159">
        <v>114084.43589159046</v>
      </c>
      <c r="G340" s="159">
        <v>110285.12519015365</v>
      </c>
      <c r="H340" s="159">
        <v>106403.38399963046</v>
      </c>
      <c r="I340" s="159">
        <v>102594.32860859233</v>
      </c>
      <c r="J340" s="159">
        <v>98753.483164592617</v>
      </c>
      <c r="K340" s="159">
        <v>95170.951869532219</v>
      </c>
      <c r="L340" s="159">
        <v>91793.059056099024</v>
      </c>
      <c r="M340" s="159">
        <v>88634.022386170385</v>
      </c>
      <c r="N340" s="159">
        <v>85253.254090559771</v>
      </c>
      <c r="O340" s="159">
        <v>81568.802927210374</v>
      </c>
      <c r="P340" s="159">
        <v>77992.18234551468</v>
      </c>
      <c r="Q340" s="159">
        <v>74587.451698425473</v>
      </c>
      <c r="R340" s="159">
        <v>71456.371105221857</v>
      </c>
      <c r="S340" s="159">
        <v>68537.437197108768</v>
      </c>
      <c r="T340" s="159">
        <v>65314.181425217488</v>
      </c>
      <c r="U340" s="159">
        <v>62062.17083155187</v>
      </c>
      <c r="V340" s="159">
        <v>59247.553026875634</v>
      </c>
      <c r="W340" s="159">
        <v>56800.198195861383</v>
      </c>
      <c r="X340" s="159">
        <v>54975.704754280843</v>
      </c>
      <c r="Y340" s="159">
        <v>53249.616702772437</v>
      </c>
      <c r="Z340" s="159">
        <v>51345.089007253373</v>
      </c>
      <c r="AA340" s="159">
        <v>49645.998538410837</v>
      </c>
      <c r="AB340" s="159">
        <v>47874.062521073363</v>
      </c>
      <c r="AC340" s="159">
        <v>46392.869701676231</v>
      </c>
      <c r="AD340" s="159">
        <v>45332.455774243295</v>
      </c>
      <c r="AE340" s="159">
        <v>44108.77835873617</v>
      </c>
      <c r="AF340" s="159">
        <v>42893.248142731769</v>
      </c>
      <c r="AG340" s="159">
        <v>41609.50509951829</v>
      </c>
      <c r="AH340" s="159">
        <v>40211.701263266674</v>
      </c>
      <c r="AI340" s="159">
        <v>38949.045089354353</v>
      </c>
      <c r="AJ340" s="159">
        <v>37769.298651557998</v>
      </c>
      <c r="AK340" s="159">
        <v>36576.452794953337</v>
      </c>
      <c r="AL340" s="159">
        <v>35217.148470077336</v>
      </c>
      <c r="AM340" s="159">
        <v>33700.491370491873</v>
      </c>
      <c r="AN340" s="159">
        <v>32048.367110547395</v>
      </c>
      <c r="AO340" s="159">
        <v>30427.713405544815</v>
      </c>
      <c r="AP340" s="159">
        <v>28951.153307433542</v>
      </c>
      <c r="AQ340" s="159">
        <v>27448.234622695807</v>
      </c>
      <c r="AR340" s="159">
        <v>25897.071736981154</v>
      </c>
      <c r="AS340" s="159">
        <v>24379.456143336549</v>
      </c>
      <c r="AT340" s="159">
        <v>22912.32123680686</v>
      </c>
      <c r="AU340" s="159">
        <v>21510.683424318671</v>
      </c>
      <c r="AV340" s="159">
        <v>20178.057184088851</v>
      </c>
      <c r="AW340" s="159">
        <v>18932.014907201694</v>
      </c>
      <c r="AX340" s="159">
        <v>17799.394427313247</v>
      </c>
      <c r="AY340" s="159">
        <v>16739.140248890169</v>
      </c>
      <c r="AZ340" s="159">
        <v>15760.198316484468</v>
      </c>
      <c r="BA340" s="159">
        <v>14868.159845441151</v>
      </c>
      <c r="BB340" s="159">
        <v>14051.043660020923</v>
      </c>
      <c r="BC340" s="159">
        <v>13331.693868633378</v>
      </c>
      <c r="BD340" s="159">
        <v>12698.448793558933</v>
      </c>
      <c r="BE340" s="159">
        <v>12120.476875895125</v>
      </c>
      <c r="BF340" s="159">
        <v>11573.336517133781</v>
      </c>
      <c r="BG340" s="159">
        <v>11045.366039555312</v>
      </c>
      <c r="BH340" s="159">
        <v>10565.639762953759</v>
      </c>
      <c r="BI340" s="159">
        <v>10132.240699210832</v>
      </c>
      <c r="BJ340" s="159">
        <v>9716.0945285324924</v>
      </c>
      <c r="BK340" s="159">
        <v>9311.4502865638842</v>
      </c>
      <c r="BL340" s="159">
        <v>8923.899188650008</v>
      </c>
      <c r="BM340" s="159">
        <v>8550.4060036035771</v>
      </c>
      <c r="BN340" s="159">
        <v>8178.3505596458626</v>
      </c>
      <c r="BO340" s="159">
        <v>7806.2951156881481</v>
      </c>
      <c r="BP340" s="159">
        <v>7417.4660256954139</v>
      </c>
      <c r="BQ340" s="159">
        <v>6865.6929456482058</v>
      </c>
      <c r="BR340" s="159">
        <v>6418.0762200279751</v>
      </c>
      <c r="BS340" s="159">
        <v>6246.8252814609205</v>
      </c>
      <c r="BT340" s="159">
        <v>5907.3586355140997</v>
      </c>
      <c r="BU340" s="159">
        <v>5426.0348688139738</v>
      </c>
      <c r="BV340" s="159">
        <v>5112.6073114738974</v>
      </c>
      <c r="BW340" s="159">
        <v>4874.2617887667657</v>
      </c>
      <c r="BX340" s="159">
        <v>4551.4090398451071</v>
      </c>
      <c r="BY340" s="159">
        <v>4145.1673077779251</v>
      </c>
      <c r="BZ340" s="159">
        <v>3686.5279004775384</v>
      </c>
      <c r="CA340" s="159">
        <v>3174.8518219045195</v>
      </c>
      <c r="CB340" s="159">
        <v>2708.5444621309812</v>
      </c>
      <c r="CC340" s="159">
        <v>2341.2814884689865</v>
      </c>
      <c r="CD340" s="159">
        <v>2023.0614608331907</v>
      </c>
      <c r="CE340" s="159">
        <v>1734.0755020012859</v>
      </c>
      <c r="CF340" s="159">
        <v>1466.1764124705487</v>
      </c>
      <c r="CG340" s="159">
        <v>1224.4761605564127</v>
      </c>
      <c r="CH340" s="159">
        <v>1005.6200170518744</v>
      </c>
      <c r="CI340" s="159">
        <v>806.73249977950206</v>
      </c>
      <c r="CJ340" s="159">
        <v>631.96708299558611</v>
      </c>
      <c r="CK340" s="159">
        <v>484.67849590713047</v>
      </c>
      <c r="CL340" s="159">
        <v>362.79000138598991</v>
      </c>
      <c r="CM340" s="159">
        <v>262.30787418573112</v>
      </c>
      <c r="CN340" s="159">
        <v>182.27362024721026</v>
      </c>
      <c r="CO340" s="159">
        <v>120.61050244228198</v>
      </c>
      <c r="CP340" s="159">
        <v>75.08203463294376</v>
      </c>
      <c r="CQ340" s="159">
        <v>43.611479691050313</v>
      </c>
      <c r="CR340" s="159">
        <v>22.524610389883126</v>
      </c>
      <c r="CS340" s="159">
        <v>9.9044386111542817</v>
      </c>
      <c r="CT340" s="159">
        <v>3.1949801971465432</v>
      </c>
      <c r="CU340" s="159">
        <v>0.9584940591439628</v>
      </c>
      <c r="CV340" s="159">
        <v>0.15974900985732715</v>
      </c>
      <c r="CW340" s="159">
        <v>0.15974900985732715</v>
      </c>
      <c r="CX340" s="159">
        <v>0</v>
      </c>
      <c r="CY340" s="159">
        <v>0</v>
      </c>
      <c r="CZ340" s="159">
        <v>0</v>
      </c>
      <c r="DA340" s="76"/>
    </row>
    <row r="344" spans="1:105" x14ac:dyDescent="0.3">
      <c r="A344" s="75" t="s">
        <v>126</v>
      </c>
      <c r="B344" s="75" t="s">
        <v>88</v>
      </c>
      <c r="C344" s="74">
        <v>2020</v>
      </c>
      <c r="D344" s="74">
        <v>2021</v>
      </c>
      <c r="E344" s="74">
        <v>2022</v>
      </c>
      <c r="F344" s="74">
        <v>2023</v>
      </c>
      <c r="G344" s="74">
        <v>2024</v>
      </c>
      <c r="H344" s="74">
        <v>2025</v>
      </c>
      <c r="I344" s="74">
        <v>2026</v>
      </c>
      <c r="J344" s="74">
        <v>2027</v>
      </c>
      <c r="K344" s="74">
        <v>2028</v>
      </c>
      <c r="L344" s="74">
        <v>2029</v>
      </c>
      <c r="M344" s="74">
        <v>2030</v>
      </c>
      <c r="N344" s="74">
        <v>2031</v>
      </c>
      <c r="O344" s="74">
        <v>2032</v>
      </c>
      <c r="P344" s="74">
        <v>2033</v>
      </c>
      <c r="Q344" s="74">
        <v>2034</v>
      </c>
      <c r="R344" s="74">
        <v>2035</v>
      </c>
      <c r="S344" s="74">
        <v>2036</v>
      </c>
      <c r="T344" s="74">
        <v>2037</v>
      </c>
      <c r="U344" s="74">
        <v>2038</v>
      </c>
      <c r="V344" s="74">
        <v>2039</v>
      </c>
      <c r="W344" s="74">
        <v>2040</v>
      </c>
      <c r="X344" s="74">
        <v>2041</v>
      </c>
      <c r="Y344" s="74">
        <v>2042</v>
      </c>
      <c r="Z344" s="74">
        <v>2043</v>
      </c>
      <c r="AA344" s="74">
        <v>2044</v>
      </c>
      <c r="AB344" s="74">
        <v>2045</v>
      </c>
      <c r="AC344" s="74">
        <v>2046</v>
      </c>
      <c r="AD344" s="74">
        <v>2047</v>
      </c>
      <c r="AE344" s="74">
        <v>2048</v>
      </c>
      <c r="AF344" s="74">
        <v>2049</v>
      </c>
      <c r="AG344" s="74">
        <v>2050</v>
      </c>
      <c r="AH344" s="74">
        <v>2055</v>
      </c>
      <c r="AI344" s="74">
        <v>2060</v>
      </c>
      <c r="AJ344" s="74">
        <v>2065</v>
      </c>
      <c r="AK344" s="74">
        <v>2070</v>
      </c>
      <c r="AL344" s="74">
        <v>2075</v>
      </c>
      <c r="AM344" s="74">
        <v>2080</v>
      </c>
      <c r="AN344" s="74">
        <v>2085</v>
      </c>
      <c r="AO344" s="74">
        <v>2090</v>
      </c>
      <c r="AP344" s="74">
        <v>2095</v>
      </c>
      <c r="AQ344" s="74">
        <v>2100</v>
      </c>
      <c r="AS344" t="s">
        <v>132</v>
      </c>
    </row>
    <row r="345" spans="1:105" x14ac:dyDescent="0.3">
      <c r="A345" s="74" t="s">
        <v>131</v>
      </c>
      <c r="B345" s="74" t="s">
        <v>124</v>
      </c>
      <c r="C345" s="150">
        <v>528119.32559999998</v>
      </c>
      <c r="D345" s="150">
        <v>531488.65893999999</v>
      </c>
      <c r="E345" s="150">
        <v>534857.99228000001</v>
      </c>
      <c r="F345" s="150">
        <v>538227.32562000002</v>
      </c>
      <c r="G345" s="150">
        <v>541596.65896000003</v>
      </c>
      <c r="H345" s="150">
        <v>544965.99230000004</v>
      </c>
      <c r="I345" s="150">
        <v>547839.42034000007</v>
      </c>
      <c r="J345" s="150">
        <v>550712.84837999998</v>
      </c>
      <c r="K345" s="150">
        <v>553586.27642000001</v>
      </c>
      <c r="L345" s="150">
        <v>556459.70445999992</v>
      </c>
      <c r="M345" s="150">
        <v>559333.13249999995</v>
      </c>
      <c r="N345" s="150">
        <v>565155.43559999997</v>
      </c>
      <c r="O345" s="150">
        <v>570977.73869999999</v>
      </c>
      <c r="P345" s="150">
        <v>576800.04180000001</v>
      </c>
      <c r="Q345" s="150">
        <v>582622.34490000003</v>
      </c>
      <c r="R345" s="150">
        <v>588444.64800000004</v>
      </c>
      <c r="S345" s="150">
        <v>593705.44304000004</v>
      </c>
      <c r="T345" s="150">
        <v>598966.23808000004</v>
      </c>
      <c r="U345" s="150">
        <v>604227.03312000004</v>
      </c>
      <c r="V345" s="150">
        <v>609487.82816000003</v>
      </c>
      <c r="W345" s="150">
        <v>614748.62320000003</v>
      </c>
      <c r="X345" s="150">
        <v>617997.52512000001</v>
      </c>
      <c r="Y345" s="150">
        <v>621246.42703999998</v>
      </c>
      <c r="Z345" s="150">
        <v>624495.32896000007</v>
      </c>
      <c r="AA345" s="150">
        <v>627744.23088000005</v>
      </c>
      <c r="AB345" s="150">
        <v>630993.13280000002</v>
      </c>
      <c r="AC345" s="150">
        <v>633959.26526000001</v>
      </c>
      <c r="AD345" s="150">
        <v>636925.39772000001</v>
      </c>
      <c r="AE345" s="150">
        <v>639891.53018</v>
      </c>
      <c r="AF345" s="150">
        <v>642857.66264</v>
      </c>
      <c r="AG345" s="150">
        <v>645823.79509999999</v>
      </c>
      <c r="AH345" s="150">
        <v>734971.49924695399</v>
      </c>
      <c r="AI345" s="150">
        <v>826896.07980004547</v>
      </c>
      <c r="AJ345" s="150">
        <v>837556.78418641444</v>
      </c>
      <c r="AK345" s="150">
        <v>849853.5956582803</v>
      </c>
      <c r="AL345" s="150">
        <v>856428.85814702441</v>
      </c>
      <c r="AM345" s="150">
        <v>863001.87894970365</v>
      </c>
      <c r="AN345" s="150">
        <v>863702.73861536779</v>
      </c>
      <c r="AO345" s="150">
        <v>862868.23808766261</v>
      </c>
      <c r="AP345" s="150">
        <v>855587.85569788527</v>
      </c>
      <c r="AQ345" s="150">
        <v>852065.13117444376</v>
      </c>
      <c r="AS345" t="s">
        <v>130</v>
      </c>
    </row>
    <row r="347" spans="1:105" x14ac:dyDescent="0.3">
      <c r="A347" s="75" t="s">
        <v>126</v>
      </c>
      <c r="B347" s="75" t="s">
        <v>88</v>
      </c>
      <c r="C347" s="74">
        <v>2020</v>
      </c>
      <c r="D347" s="74">
        <v>2021</v>
      </c>
      <c r="E347" s="74">
        <v>2022</v>
      </c>
      <c r="F347" s="74">
        <v>2023</v>
      </c>
      <c r="G347" s="74">
        <v>2024</v>
      </c>
      <c r="H347" s="74">
        <v>2025</v>
      </c>
      <c r="I347" s="74">
        <v>2026</v>
      </c>
      <c r="J347" s="74">
        <v>2027</v>
      </c>
      <c r="K347" s="74">
        <v>2028</v>
      </c>
      <c r="L347" s="74">
        <v>2029</v>
      </c>
      <c r="M347" s="74">
        <v>2030</v>
      </c>
      <c r="N347" s="74">
        <v>2031</v>
      </c>
      <c r="O347" s="74">
        <v>2032</v>
      </c>
      <c r="P347" s="74">
        <v>2033</v>
      </c>
      <c r="Q347" s="74">
        <v>2034</v>
      </c>
      <c r="R347" s="74">
        <v>2035</v>
      </c>
      <c r="S347" s="74">
        <v>2036</v>
      </c>
      <c r="T347" s="74">
        <v>2037</v>
      </c>
      <c r="U347" s="74">
        <v>2038</v>
      </c>
      <c r="V347" s="74">
        <v>2039</v>
      </c>
      <c r="W347" s="74">
        <v>2040</v>
      </c>
      <c r="X347" s="74">
        <v>2041</v>
      </c>
      <c r="Y347" s="74">
        <v>2042</v>
      </c>
      <c r="Z347" s="74">
        <v>2043</v>
      </c>
      <c r="AA347" s="74">
        <v>2044</v>
      </c>
      <c r="AB347" s="74">
        <v>2045</v>
      </c>
      <c r="AC347" s="74">
        <v>2046</v>
      </c>
      <c r="AD347" s="74">
        <v>2047</v>
      </c>
      <c r="AE347" s="74">
        <v>2048</v>
      </c>
      <c r="AF347" s="74">
        <v>2049</v>
      </c>
      <c r="AG347" s="74">
        <v>2050</v>
      </c>
      <c r="AH347" s="74">
        <v>2055</v>
      </c>
      <c r="AI347" s="74">
        <v>2060</v>
      </c>
      <c r="AJ347" s="74">
        <v>2065</v>
      </c>
      <c r="AK347" s="74">
        <v>2070</v>
      </c>
      <c r="AL347" s="74">
        <v>2075</v>
      </c>
      <c r="AM347" s="74">
        <v>2080</v>
      </c>
      <c r="AN347" s="74">
        <v>2085</v>
      </c>
      <c r="AO347" s="74">
        <v>2090</v>
      </c>
      <c r="AP347" s="74">
        <v>2095</v>
      </c>
      <c r="AQ347" s="74">
        <v>2100</v>
      </c>
    </row>
    <row r="348" spans="1:105" x14ac:dyDescent="0.3">
      <c r="A348" s="74" t="s">
        <v>129</v>
      </c>
      <c r="B348" s="74" t="s">
        <v>124</v>
      </c>
      <c r="C348" s="150">
        <v>528119.32559999998</v>
      </c>
      <c r="D348" s="150">
        <v>540127.02585999994</v>
      </c>
      <c r="E348" s="150">
        <v>552134.72612000001</v>
      </c>
      <c r="F348" s="150">
        <v>564142.42637999996</v>
      </c>
      <c r="G348" s="150">
        <v>576150.12664000003</v>
      </c>
      <c r="H348" s="150">
        <v>588157.82689999999</v>
      </c>
      <c r="I348" s="150">
        <v>601007.39211999997</v>
      </c>
      <c r="J348" s="150">
        <v>613856.95733999996</v>
      </c>
      <c r="K348" s="150">
        <v>626706.52256000007</v>
      </c>
      <c r="L348" s="150">
        <v>639556.08778000006</v>
      </c>
      <c r="M348" s="150">
        <v>652405.65300000005</v>
      </c>
      <c r="N348" s="150">
        <v>664247.52138000005</v>
      </c>
      <c r="O348" s="150">
        <v>676089.38976000005</v>
      </c>
      <c r="P348" s="150">
        <v>687931.25814000005</v>
      </c>
      <c r="Q348" s="150">
        <v>699773.12652000005</v>
      </c>
      <c r="R348" s="150">
        <v>711614.99490000005</v>
      </c>
      <c r="S348" s="150">
        <v>723310.09734000009</v>
      </c>
      <c r="T348" s="150">
        <v>735005.19978000002</v>
      </c>
      <c r="U348" s="150">
        <v>746700.30222000007</v>
      </c>
      <c r="V348" s="150">
        <v>758395.40466</v>
      </c>
      <c r="W348" s="150">
        <v>770090.50710000005</v>
      </c>
      <c r="X348" s="150">
        <v>780802.86368000007</v>
      </c>
      <c r="Y348" s="150">
        <v>791515.22026000009</v>
      </c>
      <c r="Z348" s="150">
        <v>802227.57683999999</v>
      </c>
      <c r="AA348" s="150">
        <v>812939.93342000002</v>
      </c>
      <c r="AB348" s="150">
        <v>823652.29</v>
      </c>
      <c r="AC348" s="150">
        <v>833934.84140000003</v>
      </c>
      <c r="AD348" s="150">
        <v>844217.39280000003</v>
      </c>
      <c r="AE348" s="150">
        <v>854499.94420000003</v>
      </c>
      <c r="AF348" s="150">
        <v>864782.49560000002</v>
      </c>
      <c r="AG348" s="150">
        <v>875065.04700000002</v>
      </c>
      <c r="AH348" s="150">
        <v>913355.10076087527</v>
      </c>
      <c r="AI348" s="150">
        <v>946102.87365947152</v>
      </c>
      <c r="AJ348" s="150">
        <v>977742.30868630018</v>
      </c>
      <c r="AK348" s="150">
        <v>1003106.414591522</v>
      </c>
      <c r="AL348" s="150">
        <v>1024070.643766329</v>
      </c>
      <c r="AM348" s="150">
        <v>1041918.060555674</v>
      </c>
      <c r="AN348" s="150">
        <v>1057610.068776065</v>
      </c>
      <c r="AO348" s="150">
        <v>1069068.9535640599</v>
      </c>
      <c r="AP348" s="150">
        <v>1081031.1414058099</v>
      </c>
      <c r="AQ348" s="150">
        <v>1089903.5327662991</v>
      </c>
    </row>
    <row r="350" spans="1:105" x14ac:dyDescent="0.3">
      <c r="A350" s="75" t="s">
        <v>126</v>
      </c>
      <c r="B350" s="75" t="s">
        <v>88</v>
      </c>
      <c r="C350" s="74">
        <v>2020</v>
      </c>
      <c r="D350" s="74">
        <v>2021</v>
      </c>
      <c r="E350" s="74">
        <v>2022</v>
      </c>
      <c r="F350" s="74">
        <v>2023</v>
      </c>
      <c r="G350" s="74">
        <v>2024</v>
      </c>
      <c r="H350" s="74">
        <v>2025</v>
      </c>
      <c r="I350" s="74">
        <v>2026</v>
      </c>
      <c r="J350" s="74">
        <v>2027</v>
      </c>
      <c r="K350" s="74">
        <v>2028</v>
      </c>
      <c r="L350" s="74">
        <v>2029</v>
      </c>
      <c r="M350" s="74">
        <v>2030</v>
      </c>
      <c r="N350" s="74">
        <v>2031</v>
      </c>
      <c r="O350" s="74">
        <v>2032</v>
      </c>
      <c r="P350" s="74">
        <v>2033</v>
      </c>
      <c r="Q350" s="74">
        <v>2034</v>
      </c>
      <c r="R350" s="74">
        <v>2035</v>
      </c>
      <c r="S350" s="74">
        <v>2036</v>
      </c>
      <c r="T350" s="74">
        <v>2037</v>
      </c>
      <c r="U350" s="74">
        <v>2038</v>
      </c>
      <c r="V350" s="74">
        <v>2039</v>
      </c>
      <c r="W350" s="74">
        <v>2040</v>
      </c>
      <c r="X350" s="74">
        <v>2041</v>
      </c>
      <c r="Y350" s="74">
        <v>2042</v>
      </c>
      <c r="Z350" s="74">
        <v>2043</v>
      </c>
      <c r="AA350" s="74">
        <v>2044</v>
      </c>
      <c r="AB350" s="74">
        <v>2045</v>
      </c>
      <c r="AC350" s="74">
        <v>2046</v>
      </c>
      <c r="AD350" s="74">
        <v>2047</v>
      </c>
      <c r="AE350" s="74">
        <v>2048</v>
      </c>
      <c r="AF350" s="74">
        <v>2049</v>
      </c>
      <c r="AG350" s="74">
        <v>2050</v>
      </c>
      <c r="AH350" s="74">
        <v>2055</v>
      </c>
      <c r="AI350" s="74">
        <v>2060</v>
      </c>
      <c r="AJ350" s="74">
        <v>2065</v>
      </c>
      <c r="AK350" s="74">
        <v>2070</v>
      </c>
      <c r="AL350" s="74">
        <v>2075</v>
      </c>
      <c r="AM350" s="74">
        <v>2080</v>
      </c>
      <c r="AN350" s="74">
        <v>2085</v>
      </c>
      <c r="AO350" s="74">
        <v>2090</v>
      </c>
      <c r="AP350" s="74">
        <v>2095</v>
      </c>
      <c r="AQ350" s="74">
        <v>2100</v>
      </c>
    </row>
    <row r="351" spans="1:105" x14ac:dyDescent="0.3">
      <c r="A351" s="74" t="s">
        <v>128</v>
      </c>
      <c r="B351" s="74" t="s">
        <v>124</v>
      </c>
      <c r="C351" s="150">
        <v>528119.32559999998</v>
      </c>
      <c r="D351" s="150">
        <v>542526.08314</v>
      </c>
      <c r="E351" s="150">
        <v>556932.84068000002</v>
      </c>
      <c r="F351" s="150">
        <v>571339.59821999993</v>
      </c>
      <c r="G351" s="150">
        <v>585746.35575999995</v>
      </c>
      <c r="H351" s="150">
        <v>600153.11329999997</v>
      </c>
      <c r="I351" s="150">
        <v>615780.95147999993</v>
      </c>
      <c r="J351" s="150">
        <v>631408.78966000001</v>
      </c>
      <c r="K351" s="150">
        <v>647036.62783999997</v>
      </c>
      <c r="L351" s="150">
        <v>662664.46602000005</v>
      </c>
      <c r="M351" s="150">
        <v>678292.30420000001</v>
      </c>
      <c r="N351" s="150">
        <v>693684.32250000001</v>
      </c>
      <c r="O351" s="150">
        <v>709076.34080000001</v>
      </c>
      <c r="P351" s="150">
        <v>724468.3591</v>
      </c>
      <c r="Q351" s="150">
        <v>739860.3774</v>
      </c>
      <c r="R351" s="150">
        <v>755252.39569999999</v>
      </c>
      <c r="S351" s="150">
        <v>771649.26934</v>
      </c>
      <c r="T351" s="150">
        <v>788046.14298</v>
      </c>
      <c r="U351" s="150">
        <v>804443.01662000001</v>
      </c>
      <c r="V351" s="150">
        <v>820839.89026000001</v>
      </c>
      <c r="W351" s="150">
        <v>837236.76390000002</v>
      </c>
      <c r="X351" s="150">
        <v>853781.55403999996</v>
      </c>
      <c r="Y351" s="150">
        <v>870326.34418000001</v>
      </c>
      <c r="Z351" s="150">
        <v>886871.13431999995</v>
      </c>
      <c r="AA351" s="150">
        <v>903415.92446000001</v>
      </c>
      <c r="AB351" s="150">
        <v>919960.71459999995</v>
      </c>
      <c r="AC351" s="150">
        <v>933285.71647999994</v>
      </c>
      <c r="AD351" s="150">
        <v>946610.71835999994</v>
      </c>
      <c r="AE351" s="150">
        <v>959935.72024000005</v>
      </c>
      <c r="AF351" s="150">
        <v>973260.72212000005</v>
      </c>
      <c r="AG351" s="150">
        <v>986585.72400000005</v>
      </c>
      <c r="AH351" s="150">
        <v>1048540.821582476</v>
      </c>
      <c r="AI351" s="150">
        <v>1111139.713607711</v>
      </c>
      <c r="AJ351" s="150">
        <v>1159392.5715722239</v>
      </c>
      <c r="AK351" s="150">
        <v>1210216.0211532509</v>
      </c>
      <c r="AL351" s="150">
        <v>1263665.5900089389</v>
      </c>
      <c r="AM351" s="150">
        <v>1314317.098891234</v>
      </c>
      <c r="AN351" s="150">
        <v>1361414.2423494749</v>
      </c>
      <c r="AO351" s="150">
        <v>1407145.953143144</v>
      </c>
      <c r="AP351" s="150">
        <v>1453973.0694272739</v>
      </c>
      <c r="AQ351" s="150">
        <v>1476814.6280710951</v>
      </c>
    </row>
    <row r="353" spans="1:43" x14ac:dyDescent="0.3">
      <c r="A353" s="75" t="s">
        <v>126</v>
      </c>
      <c r="B353" s="75" t="s">
        <v>88</v>
      </c>
      <c r="C353" s="74">
        <v>2020</v>
      </c>
      <c r="D353" s="74">
        <v>2021</v>
      </c>
      <c r="E353" s="74">
        <v>2022</v>
      </c>
      <c r="F353" s="74">
        <v>2023</v>
      </c>
      <c r="G353" s="74">
        <v>2024</v>
      </c>
      <c r="H353" s="74">
        <v>2025</v>
      </c>
      <c r="I353" s="74">
        <v>2026</v>
      </c>
      <c r="J353" s="74">
        <v>2027</v>
      </c>
      <c r="K353" s="74">
        <v>2028</v>
      </c>
      <c r="L353" s="74">
        <v>2029</v>
      </c>
      <c r="M353" s="74">
        <v>2030</v>
      </c>
      <c r="N353" s="74">
        <v>2031</v>
      </c>
      <c r="O353" s="74">
        <v>2032</v>
      </c>
      <c r="P353" s="74">
        <v>2033</v>
      </c>
      <c r="Q353" s="74">
        <v>2034</v>
      </c>
      <c r="R353" s="74">
        <v>2035</v>
      </c>
      <c r="S353" s="74">
        <v>2036</v>
      </c>
      <c r="T353" s="74">
        <v>2037</v>
      </c>
      <c r="U353" s="74">
        <v>2038</v>
      </c>
      <c r="V353" s="74">
        <v>2039</v>
      </c>
      <c r="W353" s="74">
        <v>2040</v>
      </c>
      <c r="X353" s="74">
        <v>2041</v>
      </c>
      <c r="Y353" s="74">
        <v>2042</v>
      </c>
      <c r="Z353" s="74">
        <v>2043</v>
      </c>
      <c r="AA353" s="74">
        <v>2044</v>
      </c>
      <c r="AB353" s="74">
        <v>2045</v>
      </c>
      <c r="AC353" s="74">
        <v>2046</v>
      </c>
      <c r="AD353" s="74">
        <v>2047</v>
      </c>
      <c r="AE353" s="74">
        <v>2048</v>
      </c>
      <c r="AF353" s="74">
        <v>2049</v>
      </c>
      <c r="AG353" s="74">
        <v>2050</v>
      </c>
      <c r="AH353" s="74">
        <v>2055</v>
      </c>
      <c r="AI353" s="74">
        <v>2060</v>
      </c>
      <c r="AJ353" s="74">
        <v>2065</v>
      </c>
      <c r="AK353" s="74">
        <v>2070</v>
      </c>
      <c r="AL353" s="74">
        <v>2075</v>
      </c>
      <c r="AM353" s="74">
        <v>2080</v>
      </c>
      <c r="AN353" s="74">
        <v>2085</v>
      </c>
      <c r="AO353" s="74">
        <v>2090</v>
      </c>
      <c r="AP353" s="74">
        <v>2095</v>
      </c>
      <c r="AQ353" s="74">
        <v>2100</v>
      </c>
    </row>
    <row r="354" spans="1:43" x14ac:dyDescent="0.3">
      <c r="A354" s="74" t="s">
        <v>127</v>
      </c>
      <c r="B354" s="74" t="s">
        <v>124</v>
      </c>
      <c r="C354" s="150">
        <v>528119.32559999998</v>
      </c>
      <c r="D354" s="150">
        <v>542290.39073999994</v>
      </c>
      <c r="E354" s="150">
        <v>556461.45588000002</v>
      </c>
      <c r="F354" s="150">
        <v>570632.52101999999</v>
      </c>
      <c r="G354" s="150">
        <v>584803.58616000006</v>
      </c>
      <c r="H354" s="150">
        <v>598974.65130000003</v>
      </c>
      <c r="I354" s="150">
        <v>614418.82078000007</v>
      </c>
      <c r="J354" s="150">
        <v>629862.99025999999</v>
      </c>
      <c r="K354" s="150">
        <v>645307.15974000003</v>
      </c>
      <c r="L354" s="150">
        <v>660751.32921999996</v>
      </c>
      <c r="M354" s="150">
        <v>676195.4987</v>
      </c>
      <c r="N354" s="150">
        <v>691308.88703999994</v>
      </c>
      <c r="O354" s="150">
        <v>706422.27538000001</v>
      </c>
      <c r="P354" s="150">
        <v>721535.66371999995</v>
      </c>
      <c r="Q354" s="150">
        <v>736649.05206000002</v>
      </c>
      <c r="R354" s="150">
        <v>751762.44039999996</v>
      </c>
      <c r="S354" s="150">
        <v>767715.87653999997</v>
      </c>
      <c r="T354" s="150">
        <v>783669.31267999997</v>
      </c>
      <c r="U354" s="150">
        <v>799622.74881999998</v>
      </c>
      <c r="V354" s="150">
        <v>815576.18495999998</v>
      </c>
      <c r="W354" s="150">
        <v>831529.62109999999</v>
      </c>
      <c r="X354" s="150">
        <v>847462.38627999998</v>
      </c>
      <c r="Y354" s="150">
        <v>863395.15145999996</v>
      </c>
      <c r="Z354" s="150">
        <v>879327.91664000007</v>
      </c>
      <c r="AA354" s="150">
        <v>895260.68182000006</v>
      </c>
      <c r="AB354" s="150">
        <v>911193.44700000004</v>
      </c>
      <c r="AC354" s="150">
        <v>924296.80448000005</v>
      </c>
      <c r="AD354" s="150">
        <v>937400.16196000006</v>
      </c>
      <c r="AE354" s="150">
        <v>950503.51943999995</v>
      </c>
      <c r="AF354" s="150">
        <v>963606.87691999995</v>
      </c>
      <c r="AG354" s="150">
        <v>976710.23439999996</v>
      </c>
      <c r="AH354" s="150">
        <v>1036887.436748251</v>
      </c>
      <c r="AI354" s="150">
        <v>1092918.7007197291</v>
      </c>
      <c r="AJ354" s="150">
        <v>1138954.2260572361</v>
      </c>
      <c r="AK354" s="150">
        <v>1189478.5138293901</v>
      </c>
      <c r="AL354" s="150">
        <v>1240434.5032135581</v>
      </c>
      <c r="AM354" s="150">
        <v>1290619.054881322</v>
      </c>
      <c r="AN354" s="150">
        <v>1335149.1633465269</v>
      </c>
      <c r="AO354" s="150">
        <v>1380724.7165274189</v>
      </c>
      <c r="AP354" s="150">
        <v>1425574.460311872</v>
      </c>
      <c r="AQ354" s="150">
        <v>1458145.591425224</v>
      </c>
    </row>
    <row r="356" spans="1:43" x14ac:dyDescent="0.3">
      <c r="A356" s="75" t="s">
        <v>126</v>
      </c>
      <c r="B356" s="75" t="s">
        <v>88</v>
      </c>
      <c r="C356" s="74">
        <v>2020</v>
      </c>
      <c r="D356" s="74">
        <v>2021</v>
      </c>
      <c r="E356" s="74">
        <v>2022</v>
      </c>
      <c r="F356" s="74">
        <v>2023</v>
      </c>
      <c r="G356" s="74">
        <v>2024</v>
      </c>
      <c r="H356" s="74">
        <v>2025</v>
      </c>
      <c r="I356" s="74">
        <v>2026</v>
      </c>
      <c r="J356" s="74">
        <v>2027</v>
      </c>
      <c r="K356" s="74">
        <v>2028</v>
      </c>
      <c r="L356" s="74">
        <v>2029</v>
      </c>
      <c r="M356" s="74">
        <v>2030</v>
      </c>
      <c r="N356" s="74">
        <v>2031</v>
      </c>
      <c r="O356" s="74">
        <v>2032</v>
      </c>
      <c r="P356" s="74">
        <v>2033</v>
      </c>
      <c r="Q356" s="74">
        <v>2034</v>
      </c>
      <c r="R356" s="74">
        <v>2035</v>
      </c>
      <c r="S356" s="74">
        <v>2036</v>
      </c>
      <c r="T356" s="74">
        <v>2037</v>
      </c>
      <c r="U356" s="74">
        <v>2038</v>
      </c>
      <c r="V356" s="74">
        <v>2039</v>
      </c>
      <c r="W356" s="74">
        <v>2040</v>
      </c>
      <c r="X356" s="74">
        <v>2041</v>
      </c>
      <c r="Y356" s="74">
        <v>2042</v>
      </c>
      <c r="Z356" s="74">
        <v>2043</v>
      </c>
      <c r="AA356" s="74">
        <v>2044</v>
      </c>
      <c r="AB356" s="74">
        <v>2045</v>
      </c>
      <c r="AC356" s="74">
        <v>2046</v>
      </c>
      <c r="AD356" s="74">
        <v>2047</v>
      </c>
      <c r="AE356" s="74">
        <v>2048</v>
      </c>
      <c r="AF356" s="74">
        <v>2049</v>
      </c>
      <c r="AG356" s="74">
        <v>2050</v>
      </c>
      <c r="AH356" s="74">
        <v>2055</v>
      </c>
      <c r="AI356" s="74">
        <v>2060</v>
      </c>
      <c r="AJ356" s="74">
        <v>2065</v>
      </c>
      <c r="AK356" s="74">
        <v>2070</v>
      </c>
      <c r="AL356" s="74">
        <v>2075</v>
      </c>
      <c r="AM356" s="74">
        <v>2080</v>
      </c>
      <c r="AN356" s="74">
        <v>2085</v>
      </c>
      <c r="AO356" s="74">
        <v>2090</v>
      </c>
      <c r="AP356" s="74">
        <v>2095</v>
      </c>
      <c r="AQ356" s="74">
        <v>2100</v>
      </c>
    </row>
    <row r="357" spans="1:43" x14ac:dyDescent="0.3">
      <c r="A357" s="74" t="s">
        <v>125</v>
      </c>
      <c r="B357" s="74" t="s">
        <v>124</v>
      </c>
      <c r="C357" s="150">
        <v>528119.32559999998</v>
      </c>
      <c r="D357" s="150">
        <v>537420.97884</v>
      </c>
      <c r="E357" s="150">
        <v>546722.63208000001</v>
      </c>
      <c r="F357" s="150">
        <v>556024.28532000002</v>
      </c>
      <c r="G357" s="150">
        <v>565325.93856000004</v>
      </c>
      <c r="H357" s="150">
        <v>574627.59180000005</v>
      </c>
      <c r="I357" s="150">
        <v>583413.09452000004</v>
      </c>
      <c r="J357" s="150">
        <v>592198.59724000003</v>
      </c>
      <c r="K357" s="150">
        <v>600984.09996000002</v>
      </c>
      <c r="L357" s="150">
        <v>609769.60268000001</v>
      </c>
      <c r="M357" s="150">
        <v>618555.1054</v>
      </c>
      <c r="N357" s="150">
        <v>626901.81521999999</v>
      </c>
      <c r="O357" s="150">
        <v>635248.52503999998</v>
      </c>
      <c r="P357" s="150">
        <v>643595.23485999997</v>
      </c>
      <c r="Q357" s="150">
        <v>651941.94467999996</v>
      </c>
      <c r="R357" s="150">
        <v>660288.65449999995</v>
      </c>
      <c r="S357" s="150">
        <v>667271.62637999991</v>
      </c>
      <c r="T357" s="150">
        <v>674254.59826</v>
      </c>
      <c r="U357" s="150">
        <v>681237.57013999997</v>
      </c>
      <c r="V357" s="150">
        <v>688220.54202000005</v>
      </c>
      <c r="W357" s="150">
        <v>695203.51390000002</v>
      </c>
      <c r="X357" s="150">
        <v>701135.92246000003</v>
      </c>
      <c r="Y357" s="150">
        <v>707068.33102000004</v>
      </c>
      <c r="Z357" s="150">
        <v>713000.73957999994</v>
      </c>
      <c r="AA357" s="150">
        <v>718933.14813999995</v>
      </c>
      <c r="AB357" s="150">
        <v>724865.55669999996</v>
      </c>
      <c r="AC357" s="150">
        <v>729382.64913999999</v>
      </c>
      <c r="AD357" s="150">
        <v>733899.74158000003</v>
      </c>
      <c r="AE357" s="150">
        <v>738416.83401999995</v>
      </c>
      <c r="AF357" s="150">
        <v>742933.92645999999</v>
      </c>
      <c r="AG357" s="150">
        <v>747451.01890000002</v>
      </c>
      <c r="AH357" s="150">
        <v>768946.98032532388</v>
      </c>
      <c r="AI357" s="150">
        <v>781559.28754972201</v>
      </c>
      <c r="AJ357" s="150">
        <v>787226.60368238634</v>
      </c>
      <c r="AK357" s="150">
        <v>794584.34828462859</v>
      </c>
      <c r="AL357" s="150">
        <v>797194.71746472456</v>
      </c>
      <c r="AM357" s="150">
        <v>799255.72878988658</v>
      </c>
      <c r="AN357" s="150">
        <v>797788.22885394306</v>
      </c>
      <c r="AO357" s="150">
        <v>794343.44975011318</v>
      </c>
      <c r="AP357" s="150">
        <v>787392.86598599784</v>
      </c>
      <c r="AQ357" s="150">
        <v>784466.93321227457</v>
      </c>
    </row>
    <row r="366" spans="1:43" x14ac:dyDescent="0.3">
      <c r="F366" t="s">
        <v>143</v>
      </c>
    </row>
  </sheetData>
  <mergeCells count="5">
    <mergeCell ref="A3:A103"/>
    <mergeCell ref="A108:A208"/>
    <mergeCell ref="A214:A314"/>
    <mergeCell ref="A326:A327"/>
    <mergeCell ref="A339:A340"/>
  </mergeCells>
  <hyperlinks>
    <hyperlink ref="AS344" r:id="rId1" xr:uid="{0D4DB150-EE5F-48B2-9D83-3483E46CBECA}"/>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4E119-BE5A-4D73-85C9-D0760C27D854}">
  <dimension ref="A1:AZ283"/>
  <sheetViews>
    <sheetView tabSelected="1" topLeftCell="A216" zoomScale="70" zoomScaleNormal="70" workbookViewId="0">
      <selection activeCell="D255" sqref="D255"/>
    </sheetView>
  </sheetViews>
  <sheetFormatPr baseColWidth="10" defaultColWidth="11.5546875" defaultRowHeight="14.4" x14ac:dyDescent="0.3"/>
  <cols>
    <col min="1" max="1" width="25.109375" style="8" customWidth="1"/>
    <col min="2" max="2" width="27.88671875" style="8" customWidth="1"/>
    <col min="3" max="3" width="16.21875" style="8" bestFit="1" customWidth="1"/>
    <col min="4" max="5" width="15.44140625" style="1" bestFit="1" customWidth="1"/>
    <col min="6" max="6" width="17.33203125" style="1" bestFit="1" customWidth="1"/>
    <col min="7" max="7" width="16.77734375" style="1" bestFit="1" customWidth="1"/>
    <col min="8" max="8" width="18.77734375" style="1" bestFit="1" customWidth="1"/>
    <col min="9" max="37" width="15.44140625" style="1" bestFit="1" customWidth="1"/>
    <col min="38" max="16384" width="11.5546875" style="1"/>
  </cols>
  <sheetData>
    <row r="1" spans="1:16" s="22" customFormat="1" ht="43.2" customHeight="1" thickBot="1" x14ac:dyDescent="0.35">
      <c r="A1" s="450" t="s">
        <v>39</v>
      </c>
      <c r="B1" s="451"/>
      <c r="C1" s="451"/>
      <c r="D1" s="451"/>
      <c r="E1" s="451"/>
      <c r="F1" s="451"/>
      <c r="G1" s="451"/>
    </row>
    <row r="2" spans="1:16" x14ac:dyDescent="0.3">
      <c r="A2" s="17" t="s">
        <v>15</v>
      </c>
      <c r="B2" s="18"/>
      <c r="C2" s="18"/>
      <c r="D2" s="19"/>
      <c r="E2" s="19"/>
      <c r="F2" s="19"/>
      <c r="G2" s="19"/>
      <c r="H2" s="19"/>
    </row>
    <row r="3" spans="1:16" x14ac:dyDescent="0.3">
      <c r="A3" s="28" t="s">
        <v>10</v>
      </c>
      <c r="B3" s="29"/>
      <c r="C3" s="29"/>
      <c r="D3" s="30"/>
      <c r="E3" s="30"/>
      <c r="F3" s="30"/>
      <c r="G3" s="30"/>
      <c r="H3" s="30"/>
    </row>
    <row r="4" spans="1:16" x14ac:dyDescent="0.3">
      <c r="A4" s="9" t="s">
        <v>3</v>
      </c>
      <c r="B4" s="10"/>
      <c r="C4" s="10"/>
      <c r="D4" s="11"/>
      <c r="E4" s="11"/>
      <c r="F4" s="12"/>
      <c r="G4" s="12"/>
      <c r="H4" s="12"/>
    </row>
    <row r="5" spans="1:16" x14ac:dyDescent="0.3">
      <c r="A5" s="16" t="s">
        <v>0</v>
      </c>
      <c r="B5" s="16" t="s">
        <v>1</v>
      </c>
      <c r="C5" s="16" t="s">
        <v>2</v>
      </c>
      <c r="D5" s="16" t="s">
        <v>13</v>
      </c>
    </row>
    <row r="6" spans="1:16" x14ac:dyDescent="0.3">
      <c r="A6" s="6">
        <v>2</v>
      </c>
      <c r="B6" s="6">
        <v>2</v>
      </c>
      <c r="C6" s="3">
        <v>5</v>
      </c>
      <c r="D6" s="6">
        <v>4</v>
      </c>
    </row>
    <row r="7" spans="1:16" x14ac:dyDescent="0.3">
      <c r="A7" s="9" t="s">
        <v>29</v>
      </c>
      <c r="B7" s="10"/>
      <c r="C7" s="10"/>
      <c r="D7" s="10"/>
      <c r="E7" s="11"/>
      <c r="F7" s="12"/>
      <c r="G7" s="12"/>
      <c r="H7" s="12"/>
    </row>
    <row r="8" spans="1:16" x14ac:dyDescent="0.3">
      <c r="A8" s="16" t="s">
        <v>0</v>
      </c>
      <c r="B8" s="16" t="s">
        <v>1</v>
      </c>
      <c r="C8" s="16" t="s">
        <v>2</v>
      </c>
      <c r="D8" s="16" t="s">
        <v>13</v>
      </c>
      <c r="J8"/>
    </row>
    <row r="9" spans="1:16" x14ac:dyDescent="0.3">
      <c r="A9" s="7">
        <v>10</v>
      </c>
      <c r="B9" s="7">
        <v>10</v>
      </c>
      <c r="C9" s="7">
        <v>6</v>
      </c>
      <c r="D9" s="7">
        <v>2</v>
      </c>
    </row>
    <row r="10" spans="1:16" x14ac:dyDescent="0.3">
      <c r="A10" s="9" t="s">
        <v>4</v>
      </c>
      <c r="B10" s="13"/>
      <c r="C10" s="13"/>
      <c r="D10" s="13"/>
      <c r="E10" s="12"/>
      <c r="F10" s="12"/>
      <c r="G10" s="12"/>
      <c r="H10" s="12"/>
    </row>
    <row r="11" spans="1:16" x14ac:dyDescent="0.3">
      <c r="A11" s="16" t="s">
        <v>0</v>
      </c>
      <c r="B11" s="16" t="s">
        <v>1</v>
      </c>
      <c r="C11" s="16" t="s">
        <v>2</v>
      </c>
      <c r="D11" s="16" t="s">
        <v>13</v>
      </c>
    </row>
    <row r="12" spans="1:16" x14ac:dyDescent="0.3">
      <c r="A12" s="6">
        <v>25</v>
      </c>
      <c r="B12" s="6">
        <v>25</v>
      </c>
      <c r="C12" s="6">
        <v>50</v>
      </c>
      <c r="D12" s="6">
        <v>40</v>
      </c>
    </row>
    <row r="13" spans="1:16" x14ac:dyDescent="0.3">
      <c r="A13" s="9" t="s">
        <v>31</v>
      </c>
      <c r="B13" s="13"/>
      <c r="C13" s="13"/>
      <c r="D13" s="13"/>
      <c r="E13" s="12"/>
      <c r="F13" s="12"/>
      <c r="G13" s="12"/>
      <c r="H13" s="12"/>
    </row>
    <row r="14" spans="1:16" x14ac:dyDescent="0.3">
      <c r="A14" s="16" t="s">
        <v>0</v>
      </c>
      <c r="B14" s="16" t="s">
        <v>1</v>
      </c>
      <c r="C14" s="16" t="s">
        <v>2</v>
      </c>
      <c r="D14" s="16" t="s">
        <v>13</v>
      </c>
    </row>
    <row r="15" spans="1:16" x14ac:dyDescent="0.3">
      <c r="A15" s="7">
        <v>5</v>
      </c>
      <c r="B15" s="7">
        <v>5</v>
      </c>
      <c r="C15" s="143">
        <v>40</v>
      </c>
      <c r="D15" s="143">
        <v>20</v>
      </c>
    </row>
    <row r="16" spans="1:16" x14ac:dyDescent="0.3">
      <c r="A16" s="9" t="s">
        <v>5</v>
      </c>
      <c r="B16" s="13"/>
      <c r="C16" s="13"/>
      <c r="D16" s="13"/>
      <c r="E16" s="12"/>
      <c r="F16" s="12"/>
      <c r="G16" s="12"/>
      <c r="H16" s="12"/>
      <c r="P16"/>
    </row>
    <row r="17" spans="1:11" x14ac:dyDescent="0.3">
      <c r="A17" s="16" t="s">
        <v>0</v>
      </c>
      <c r="B17" s="16" t="s">
        <v>1</v>
      </c>
      <c r="C17" s="16" t="s">
        <v>2</v>
      </c>
      <c r="D17" s="16" t="s">
        <v>13</v>
      </c>
    </row>
    <row r="18" spans="1:11" x14ac:dyDescent="0.3">
      <c r="A18" s="6">
        <v>1</v>
      </c>
      <c r="B18" s="6">
        <v>1</v>
      </c>
      <c r="C18" s="3">
        <v>2.5</v>
      </c>
      <c r="D18" s="6">
        <v>2</v>
      </c>
    </row>
    <row r="19" spans="1:11" x14ac:dyDescent="0.3">
      <c r="A19" s="9" t="s">
        <v>30</v>
      </c>
      <c r="B19" s="13"/>
      <c r="C19" s="13"/>
      <c r="D19" s="13"/>
      <c r="E19" s="12"/>
      <c r="F19" s="12"/>
      <c r="G19" s="12"/>
      <c r="H19" s="12"/>
    </row>
    <row r="20" spans="1:11" x14ac:dyDescent="0.3">
      <c r="A20" s="16" t="s">
        <v>0</v>
      </c>
      <c r="B20" s="16" t="s">
        <v>1</v>
      </c>
      <c r="C20" s="16" t="s">
        <v>2</v>
      </c>
      <c r="D20" s="16" t="s">
        <v>13</v>
      </c>
    </row>
    <row r="21" spans="1:11" x14ac:dyDescent="0.3">
      <c r="A21" s="7">
        <v>10</v>
      </c>
      <c r="B21" s="7">
        <v>10</v>
      </c>
      <c r="C21" s="7">
        <v>2</v>
      </c>
      <c r="D21" s="7">
        <v>1</v>
      </c>
    </row>
    <row r="22" spans="1:11" x14ac:dyDescent="0.3">
      <c r="A22" s="15" t="s">
        <v>34</v>
      </c>
      <c r="B22" s="2"/>
      <c r="C22" s="2"/>
      <c r="D22" s="2"/>
      <c r="E22" s="2"/>
      <c r="F22" s="2"/>
      <c r="G22" s="2"/>
      <c r="H22" s="15"/>
    </row>
    <row r="23" spans="1:11" x14ac:dyDescent="0.3">
      <c r="A23" s="9" t="s">
        <v>6</v>
      </c>
      <c r="B23" s="13"/>
      <c r="C23" s="13"/>
      <c r="D23" s="12"/>
      <c r="E23" s="12"/>
      <c r="F23" s="12"/>
      <c r="G23" s="12"/>
      <c r="H23" s="12"/>
    </row>
    <row r="24" spans="1:11" ht="21" customHeight="1" x14ac:dyDescent="0.3">
      <c r="A24" s="16" t="s">
        <v>0</v>
      </c>
      <c r="B24" s="16" t="s">
        <v>1</v>
      </c>
      <c r="C24" s="16" t="s">
        <v>2</v>
      </c>
      <c r="D24" s="16" t="s">
        <v>13</v>
      </c>
    </row>
    <row r="25" spans="1:11" x14ac:dyDescent="0.3">
      <c r="A25" s="7">
        <v>0.5</v>
      </c>
      <c r="B25" s="7">
        <v>0.5</v>
      </c>
      <c r="C25" s="142">
        <v>20</v>
      </c>
      <c r="D25" s="142">
        <v>50</v>
      </c>
    </row>
    <row r="26" spans="1:11" x14ac:dyDescent="0.3">
      <c r="A26" s="9" t="s">
        <v>7</v>
      </c>
      <c r="B26" s="10"/>
      <c r="C26" s="10"/>
      <c r="D26" s="10"/>
      <c r="E26" s="14"/>
      <c r="F26" s="12"/>
      <c r="G26" s="12"/>
      <c r="H26" s="12"/>
    </row>
    <row r="27" spans="1:11" x14ac:dyDescent="0.3">
      <c r="A27" s="16" t="s">
        <v>0</v>
      </c>
      <c r="B27" s="16" t="s">
        <v>1</v>
      </c>
      <c r="C27" s="16" t="s">
        <v>2</v>
      </c>
      <c r="D27" s="16" t="s">
        <v>13</v>
      </c>
      <c r="K27" s="48"/>
    </row>
    <row r="28" spans="1:11" x14ac:dyDescent="0.3">
      <c r="A28" s="139">
        <v>0</v>
      </c>
      <c r="B28" s="139">
        <v>0</v>
      </c>
      <c r="C28" s="6">
        <v>0</v>
      </c>
      <c r="D28" s="6">
        <v>0</v>
      </c>
    </row>
    <row r="29" spans="1:11" x14ac:dyDescent="0.3">
      <c r="A29" s="9" t="s">
        <v>33</v>
      </c>
      <c r="B29" s="10"/>
      <c r="C29" s="10"/>
      <c r="D29" s="10"/>
      <c r="E29" s="12"/>
      <c r="F29" s="12"/>
      <c r="G29" s="12"/>
      <c r="H29" s="12"/>
    </row>
    <row r="30" spans="1:11" x14ac:dyDescent="0.3">
      <c r="A30" s="16" t="s">
        <v>0</v>
      </c>
      <c r="B30" s="16" t="s">
        <v>1</v>
      </c>
      <c r="C30" s="16" t="s">
        <v>2</v>
      </c>
      <c r="D30" s="16" t="s">
        <v>13</v>
      </c>
    </row>
    <row r="31" spans="1:11" x14ac:dyDescent="0.3">
      <c r="A31" s="6">
        <v>0</v>
      </c>
      <c r="B31" s="51">
        <v>0</v>
      </c>
      <c r="C31" s="6">
        <v>0</v>
      </c>
      <c r="D31" s="6">
        <v>0</v>
      </c>
    </row>
    <row r="32" spans="1:11" x14ac:dyDescent="0.3">
      <c r="A32" s="9" t="s">
        <v>8</v>
      </c>
      <c r="B32" s="10"/>
      <c r="C32" s="10"/>
      <c r="D32" s="10"/>
      <c r="E32" s="12"/>
      <c r="F32" s="12"/>
      <c r="G32" s="12"/>
      <c r="H32" s="12"/>
    </row>
    <row r="33" spans="1:8" x14ac:dyDescent="0.3">
      <c r="A33" s="16" t="s">
        <v>0</v>
      </c>
      <c r="B33" s="16" t="s">
        <v>1</v>
      </c>
      <c r="C33" s="16" t="s">
        <v>2</v>
      </c>
      <c r="D33" s="16" t="s">
        <v>83</v>
      </c>
    </row>
    <row r="34" spans="1:8" x14ac:dyDescent="0.3">
      <c r="A34" s="51">
        <v>1398</v>
      </c>
      <c r="B34" s="51">
        <v>822</v>
      </c>
      <c r="C34" s="137">
        <v>500</v>
      </c>
      <c r="D34" s="138">
        <v>1000</v>
      </c>
      <c r="E34" s="1" t="s">
        <v>82</v>
      </c>
    </row>
    <row r="35" spans="1:8" x14ac:dyDescent="0.3">
      <c r="A35" s="15" t="s">
        <v>9</v>
      </c>
      <c r="B35" s="15"/>
      <c r="C35" s="15"/>
      <c r="D35" s="15"/>
      <c r="E35" s="15"/>
      <c r="F35" s="15"/>
      <c r="G35" s="15"/>
      <c r="H35" s="15"/>
    </row>
    <row r="36" spans="1:8" x14ac:dyDescent="0.3">
      <c r="A36" s="16" t="s">
        <v>0</v>
      </c>
      <c r="B36" s="16" t="s">
        <v>1</v>
      </c>
      <c r="C36" s="16" t="s">
        <v>2</v>
      </c>
      <c r="D36" s="16" t="s">
        <v>13</v>
      </c>
    </row>
    <row r="37" spans="1:8" x14ac:dyDescent="0.3">
      <c r="A37" s="6">
        <v>1</v>
      </c>
      <c r="B37" s="6">
        <v>1</v>
      </c>
      <c r="C37" s="6">
        <v>1</v>
      </c>
      <c r="D37" s="6">
        <v>0.33</v>
      </c>
    </row>
    <row r="38" spans="1:8" x14ac:dyDescent="0.3">
      <c r="A38" s="15" t="s">
        <v>27</v>
      </c>
      <c r="B38" s="15"/>
      <c r="C38" s="15"/>
      <c r="D38" s="15"/>
      <c r="E38" s="15"/>
      <c r="F38" s="15"/>
      <c r="G38" s="15"/>
      <c r="H38" s="15"/>
    </row>
    <row r="39" spans="1:8" x14ac:dyDescent="0.3">
      <c r="A39" s="16" t="s">
        <v>0</v>
      </c>
      <c r="B39" s="16" t="s">
        <v>1</v>
      </c>
      <c r="C39" s="16" t="s">
        <v>2</v>
      </c>
      <c r="D39" s="16" t="s">
        <v>13</v>
      </c>
      <c r="E39" s="27"/>
      <c r="F39" s="27"/>
      <c r="G39" s="27"/>
    </row>
    <row r="40" spans="1:8" x14ac:dyDescent="0.3">
      <c r="A40" s="51">
        <v>0.25</v>
      </c>
      <c r="B40" s="51">
        <v>0.33</v>
      </c>
      <c r="C40" s="51">
        <v>0.42</v>
      </c>
      <c r="D40" s="51">
        <v>0.59</v>
      </c>
    </row>
    <row r="41" spans="1:8" x14ac:dyDescent="0.3">
      <c r="A41" s="15" t="s">
        <v>40</v>
      </c>
      <c r="B41" s="15"/>
      <c r="C41" s="15"/>
      <c r="D41" s="15"/>
      <c r="E41" s="15"/>
      <c r="F41" s="15"/>
      <c r="G41" s="15"/>
      <c r="H41" s="15"/>
    </row>
    <row r="42" spans="1:8" x14ac:dyDescent="0.3">
      <c r="A42" s="16" t="s">
        <v>0</v>
      </c>
      <c r="B42" s="16" t="s">
        <v>1</v>
      </c>
      <c r="D42" s="8"/>
    </row>
    <row r="43" spans="1:8" x14ac:dyDescent="0.3">
      <c r="A43" s="6">
        <v>0.25</v>
      </c>
      <c r="B43" s="6">
        <v>0.25</v>
      </c>
      <c r="D43" s="8"/>
    </row>
    <row r="44" spans="1:8" x14ac:dyDescent="0.3">
      <c r="D44" s="8"/>
    </row>
    <row r="45" spans="1:8" x14ac:dyDescent="0.3">
      <c r="D45" s="8"/>
    </row>
    <row r="46" spans="1:8" x14ac:dyDescent="0.3">
      <c r="D46" s="8"/>
    </row>
    <row r="47" spans="1:8" x14ac:dyDescent="0.3">
      <c r="A47" s="28" t="s">
        <v>11</v>
      </c>
      <c r="B47" s="28"/>
      <c r="C47" s="28"/>
      <c r="D47" s="28"/>
      <c r="E47" s="28"/>
      <c r="F47" s="28"/>
      <c r="G47" s="28"/>
      <c r="H47" s="30"/>
    </row>
    <row r="48" spans="1:8" x14ac:dyDescent="0.3">
      <c r="A48" s="9" t="s">
        <v>3</v>
      </c>
      <c r="B48" s="10"/>
      <c r="C48" s="10"/>
      <c r="D48" s="11"/>
      <c r="E48" s="12"/>
      <c r="F48" s="12"/>
      <c r="G48" s="12"/>
      <c r="H48" s="12"/>
    </row>
    <row r="49" spans="1:8" x14ac:dyDescent="0.3">
      <c r="A49" s="16" t="s">
        <v>12</v>
      </c>
      <c r="B49" s="16" t="s">
        <v>14</v>
      </c>
      <c r="C49" s="16" t="s">
        <v>38</v>
      </c>
    </row>
    <row r="50" spans="1:8" x14ac:dyDescent="0.3">
      <c r="A50" s="6">
        <v>4</v>
      </c>
      <c r="B50" s="6">
        <v>4</v>
      </c>
      <c r="C50" s="6">
        <v>4</v>
      </c>
    </row>
    <row r="51" spans="1:8" x14ac:dyDescent="0.3">
      <c r="A51" s="9" t="s">
        <v>32</v>
      </c>
      <c r="B51" s="10"/>
      <c r="C51" s="11"/>
      <c r="D51" s="12"/>
      <c r="E51" s="12"/>
      <c r="F51" s="12"/>
      <c r="G51" s="12"/>
      <c r="H51" s="12"/>
    </row>
    <row r="52" spans="1:8" x14ac:dyDescent="0.3">
      <c r="A52" s="16" t="s">
        <v>12</v>
      </c>
      <c r="B52" s="16" t="s">
        <v>14</v>
      </c>
      <c r="C52" s="16" t="s">
        <v>38</v>
      </c>
    </row>
    <row r="53" spans="1:8" x14ac:dyDescent="0.3">
      <c r="A53" s="7">
        <v>2</v>
      </c>
      <c r="B53" s="7">
        <v>1</v>
      </c>
      <c r="C53" s="7">
        <v>1</v>
      </c>
    </row>
    <row r="54" spans="1:8" x14ac:dyDescent="0.3">
      <c r="A54" s="9" t="s">
        <v>4</v>
      </c>
      <c r="B54" s="13"/>
      <c r="C54" s="12"/>
      <c r="D54" s="12"/>
      <c r="E54" s="12"/>
      <c r="F54" s="12"/>
      <c r="G54" s="12"/>
      <c r="H54" s="12"/>
    </row>
    <row r="55" spans="1:8" x14ac:dyDescent="0.3">
      <c r="A55" s="16" t="s">
        <v>12</v>
      </c>
      <c r="B55" s="16" t="s">
        <v>14</v>
      </c>
      <c r="C55" s="16" t="s">
        <v>38</v>
      </c>
    </row>
    <row r="56" spans="1:8" x14ac:dyDescent="0.3">
      <c r="A56" s="6">
        <v>50</v>
      </c>
      <c r="B56" s="6">
        <v>30</v>
      </c>
      <c r="C56" s="6">
        <v>30</v>
      </c>
    </row>
    <row r="57" spans="1:8" x14ac:dyDescent="0.3">
      <c r="A57" s="9" t="s">
        <v>31</v>
      </c>
      <c r="B57" s="13"/>
      <c r="C57" s="12"/>
      <c r="D57" s="12"/>
      <c r="E57" s="12"/>
      <c r="F57" s="12"/>
      <c r="G57" s="12"/>
      <c r="H57" s="12"/>
    </row>
    <row r="58" spans="1:8" x14ac:dyDescent="0.3">
      <c r="A58" s="16" t="s">
        <v>12</v>
      </c>
      <c r="B58" s="16" t="s">
        <v>14</v>
      </c>
      <c r="C58" s="16" t="s">
        <v>38</v>
      </c>
    </row>
    <row r="59" spans="1:8" x14ac:dyDescent="0.3">
      <c r="A59" s="141">
        <v>20</v>
      </c>
      <c r="B59" s="7">
        <v>20</v>
      </c>
      <c r="C59" s="7">
        <v>50</v>
      </c>
    </row>
    <row r="60" spans="1:8" x14ac:dyDescent="0.3">
      <c r="A60" s="9" t="s">
        <v>5</v>
      </c>
      <c r="B60" s="13"/>
      <c r="C60" s="12"/>
      <c r="D60" s="12"/>
      <c r="E60" s="12"/>
      <c r="F60" s="12"/>
      <c r="G60" s="12"/>
      <c r="H60" s="12"/>
    </row>
    <row r="61" spans="1:8" x14ac:dyDescent="0.3">
      <c r="A61" s="16" t="s">
        <v>12</v>
      </c>
      <c r="B61" s="16" t="s">
        <v>14</v>
      </c>
      <c r="C61" s="16" t="s">
        <v>38</v>
      </c>
    </row>
    <row r="62" spans="1:8" x14ac:dyDescent="0.3">
      <c r="A62" s="7">
        <v>2</v>
      </c>
      <c r="B62" s="7">
        <v>2</v>
      </c>
      <c r="C62" s="7">
        <v>2</v>
      </c>
    </row>
    <row r="63" spans="1:8" x14ac:dyDescent="0.3">
      <c r="A63" s="9" t="s">
        <v>30</v>
      </c>
      <c r="B63" s="13"/>
      <c r="C63" s="12"/>
      <c r="D63" s="12"/>
      <c r="E63" s="12"/>
      <c r="F63" s="12"/>
      <c r="G63" s="12"/>
      <c r="H63" s="12"/>
    </row>
    <row r="64" spans="1:8" x14ac:dyDescent="0.3">
      <c r="A64" s="16" t="s">
        <v>12</v>
      </c>
      <c r="B64" s="16" t="s">
        <v>14</v>
      </c>
      <c r="C64" s="16" t="s">
        <v>38</v>
      </c>
    </row>
    <row r="65" spans="1:8" x14ac:dyDescent="0.3">
      <c r="A65" s="7">
        <v>2</v>
      </c>
      <c r="B65" s="7">
        <v>2</v>
      </c>
      <c r="C65" s="7">
        <v>2</v>
      </c>
    </row>
    <row r="66" spans="1:8" x14ac:dyDescent="0.3">
      <c r="A66" s="15" t="s">
        <v>34</v>
      </c>
      <c r="B66" s="15"/>
      <c r="C66" s="15"/>
      <c r="D66" s="15"/>
      <c r="E66" s="15"/>
      <c r="F66" s="15"/>
      <c r="G66" s="15"/>
      <c r="H66" s="15"/>
    </row>
    <row r="67" spans="1:8" x14ac:dyDescent="0.3">
      <c r="A67" s="9" t="s">
        <v>6</v>
      </c>
      <c r="B67" s="13"/>
      <c r="C67" s="13"/>
      <c r="D67" s="12"/>
      <c r="E67" s="12"/>
      <c r="F67" s="12"/>
      <c r="G67" s="12"/>
      <c r="H67" s="12"/>
    </row>
    <row r="68" spans="1:8" x14ac:dyDescent="0.3">
      <c r="A68" s="16" t="s">
        <v>12</v>
      </c>
      <c r="B68" s="16" t="s">
        <v>14</v>
      </c>
      <c r="C68" s="16" t="s">
        <v>38</v>
      </c>
    </row>
    <row r="69" spans="1:8" x14ac:dyDescent="0.3">
      <c r="A69" s="141">
        <f>990+4352</f>
        <v>5342</v>
      </c>
      <c r="B69" s="7">
        <v>0.5</v>
      </c>
      <c r="C69" s="6">
        <v>0.5</v>
      </c>
    </row>
    <row r="70" spans="1:8" x14ac:dyDescent="0.3">
      <c r="A70" s="9" t="s">
        <v>7</v>
      </c>
      <c r="B70" s="10"/>
      <c r="C70" s="12"/>
      <c r="D70" s="12"/>
      <c r="E70" s="12"/>
      <c r="F70" s="12"/>
      <c r="G70" s="12"/>
      <c r="H70" s="12"/>
    </row>
    <row r="71" spans="1:8" x14ac:dyDescent="0.3">
      <c r="A71" s="16" t="s">
        <v>12</v>
      </c>
      <c r="B71" s="16" t="s">
        <v>14</v>
      </c>
      <c r="C71" s="16" t="s">
        <v>38</v>
      </c>
    </row>
    <row r="72" spans="1:8" x14ac:dyDescent="0.3">
      <c r="A72" s="6">
        <v>0</v>
      </c>
      <c r="B72" s="6">
        <v>0.5</v>
      </c>
      <c r="C72" s="6">
        <v>0</v>
      </c>
    </row>
    <row r="73" spans="1:8" x14ac:dyDescent="0.3">
      <c r="A73" s="9" t="s">
        <v>33</v>
      </c>
      <c r="B73" s="10"/>
      <c r="C73" s="12"/>
      <c r="D73" s="12"/>
      <c r="E73" s="12"/>
      <c r="F73" s="12"/>
      <c r="G73" s="12"/>
      <c r="H73" s="12"/>
    </row>
    <row r="74" spans="1:8" x14ac:dyDescent="0.3">
      <c r="A74" s="16" t="s">
        <v>12</v>
      </c>
      <c r="B74" s="16" t="s">
        <v>14</v>
      </c>
      <c r="C74" s="16" t="s">
        <v>38</v>
      </c>
    </row>
    <row r="75" spans="1:8" x14ac:dyDescent="0.3">
      <c r="A75" s="6">
        <v>0</v>
      </c>
      <c r="B75" s="6">
        <v>0</v>
      </c>
      <c r="C75" s="6">
        <v>0</v>
      </c>
    </row>
    <row r="76" spans="1:8" x14ac:dyDescent="0.3">
      <c r="A76" s="15" t="s">
        <v>9</v>
      </c>
      <c r="B76" s="15"/>
      <c r="C76" s="15"/>
      <c r="D76" s="15"/>
      <c r="E76" s="15"/>
      <c r="F76" s="15"/>
      <c r="G76" s="15"/>
      <c r="H76" s="15"/>
    </row>
    <row r="77" spans="1:8" x14ac:dyDescent="0.3">
      <c r="A77" s="16" t="s">
        <v>12</v>
      </c>
      <c r="B77" s="16" t="s">
        <v>14</v>
      </c>
      <c r="C77" s="16" t="s">
        <v>38</v>
      </c>
    </row>
    <row r="78" spans="1:8" x14ac:dyDescent="0.3">
      <c r="A78" s="6">
        <v>0.33</v>
      </c>
      <c r="B78" s="6">
        <v>0.38</v>
      </c>
      <c r="C78" s="6">
        <v>0.36</v>
      </c>
    </row>
    <row r="79" spans="1:8" x14ac:dyDescent="0.3">
      <c r="A79" s="15" t="s">
        <v>27</v>
      </c>
      <c r="B79" s="15"/>
      <c r="C79" s="15"/>
      <c r="D79" s="15"/>
      <c r="E79" s="15"/>
      <c r="F79" s="15"/>
      <c r="G79" s="15"/>
      <c r="H79" s="15"/>
    </row>
    <row r="80" spans="1:8" x14ac:dyDescent="0.3">
      <c r="A80" s="16" t="s">
        <v>12</v>
      </c>
      <c r="B80" s="16" t="s">
        <v>14</v>
      </c>
      <c r="C80" s="16" t="s">
        <v>38</v>
      </c>
    </row>
    <row r="81" spans="1:10" x14ac:dyDescent="0.3">
      <c r="A81" s="51">
        <v>0.6</v>
      </c>
      <c r="B81" s="51">
        <v>0.41</v>
      </c>
      <c r="C81" s="51">
        <v>0.56000000000000005</v>
      </c>
    </row>
    <row r="83" spans="1:10" x14ac:dyDescent="0.3">
      <c r="J83" s="38"/>
    </row>
    <row r="85" spans="1:10" x14ac:dyDescent="0.3">
      <c r="A85" s="15" t="s">
        <v>41</v>
      </c>
      <c r="B85" s="15"/>
      <c r="C85" s="15"/>
      <c r="D85" s="15"/>
      <c r="E85" s="15"/>
      <c r="F85" s="15"/>
      <c r="G85" s="15"/>
      <c r="H85" s="15"/>
    </row>
    <row r="86" spans="1:10" x14ac:dyDescent="0.3">
      <c r="A86" s="6">
        <v>199486111111</v>
      </c>
      <c r="C86" s="8" t="s">
        <v>62</v>
      </c>
      <c r="D86" s="8"/>
    </row>
    <row r="88" spans="1:10" x14ac:dyDescent="0.3">
      <c r="A88" s="15" t="s">
        <v>42</v>
      </c>
      <c r="B88" s="15"/>
      <c r="C88" s="15"/>
      <c r="D88" s="15"/>
      <c r="E88" s="15"/>
      <c r="F88" s="15"/>
      <c r="G88" s="15"/>
      <c r="H88" s="2"/>
    </row>
    <row r="89" spans="1:10" x14ac:dyDescent="0.3">
      <c r="A89" s="16" t="s">
        <v>81</v>
      </c>
      <c r="B89" s="16" t="s">
        <v>0</v>
      </c>
      <c r="C89" s="16" t="s">
        <v>12</v>
      </c>
      <c r="D89" s="16" t="s">
        <v>13</v>
      </c>
      <c r="E89" s="16" t="s">
        <v>14</v>
      </c>
      <c r="F89" s="16" t="s">
        <v>1</v>
      </c>
      <c r="G89" s="16" t="s">
        <v>2</v>
      </c>
      <c r="H89" s="16" t="s">
        <v>38</v>
      </c>
    </row>
    <row r="90" spans="1:10" x14ac:dyDescent="0.3">
      <c r="A90" s="140">
        <v>0</v>
      </c>
      <c r="B90" s="3">
        <v>0</v>
      </c>
      <c r="C90" s="51">
        <v>94</v>
      </c>
      <c r="D90" s="6">
        <v>0</v>
      </c>
      <c r="E90" s="51">
        <v>57</v>
      </c>
      <c r="F90" s="6">
        <v>0</v>
      </c>
      <c r="G90" s="6">
        <v>0</v>
      </c>
      <c r="H90" s="51">
        <v>79</v>
      </c>
      <c r="I90" s="1" t="s">
        <v>80</v>
      </c>
    </row>
    <row r="92" spans="1:10" x14ac:dyDescent="0.3">
      <c r="A92" s="15" t="s">
        <v>43</v>
      </c>
      <c r="B92" s="15"/>
      <c r="C92" s="15"/>
      <c r="D92" s="15"/>
      <c r="E92" s="15"/>
      <c r="F92" s="15"/>
      <c r="G92" s="15"/>
      <c r="H92" s="2"/>
    </row>
    <row r="93" spans="1:10" x14ac:dyDescent="0.3">
      <c r="A93" s="16" t="s">
        <v>0</v>
      </c>
      <c r="B93" s="16" t="s">
        <v>12</v>
      </c>
      <c r="C93" s="16" t="s">
        <v>13</v>
      </c>
      <c r="D93" s="16" t="s">
        <v>14</v>
      </c>
      <c r="E93" s="16" t="s">
        <v>1</v>
      </c>
      <c r="F93" s="16" t="s">
        <v>2</v>
      </c>
      <c r="G93" s="16" t="s">
        <v>38</v>
      </c>
    </row>
    <row r="94" spans="1:10" x14ac:dyDescent="0.3">
      <c r="A94" s="3">
        <f>20/1000</f>
        <v>0.02</v>
      </c>
      <c r="B94" s="139">
        <f>6.55/1000</f>
        <v>6.5499999999999994E-3</v>
      </c>
      <c r="C94" s="49">
        <f>0.27/1000</f>
        <v>2.7E-4</v>
      </c>
      <c r="D94" s="139">
        <f>0.27/1000</f>
        <v>2.7E-4</v>
      </c>
      <c r="E94" s="138">
        <v>0</v>
      </c>
      <c r="F94" s="138">
        <v>1</v>
      </c>
      <c r="G94" s="138">
        <v>0</v>
      </c>
    </row>
    <row r="96" spans="1:10" x14ac:dyDescent="0.3">
      <c r="A96" s="15" t="s">
        <v>44</v>
      </c>
      <c r="B96" s="15"/>
      <c r="C96" s="15"/>
      <c r="D96" s="15"/>
      <c r="E96" s="15"/>
      <c r="F96" s="15"/>
      <c r="G96" s="15"/>
      <c r="H96" s="2"/>
    </row>
    <row r="97" spans="1:38" x14ac:dyDescent="0.3">
      <c r="A97" s="16" t="s">
        <v>26</v>
      </c>
      <c r="B97" s="16" t="s">
        <v>0</v>
      </c>
      <c r="C97" s="16" t="s">
        <v>12</v>
      </c>
      <c r="D97" s="16" t="s">
        <v>13</v>
      </c>
      <c r="E97" s="16" t="s">
        <v>14</v>
      </c>
      <c r="F97" s="16" t="s">
        <v>1</v>
      </c>
      <c r="G97" s="16" t="s">
        <v>2</v>
      </c>
      <c r="H97" s="16" t="s">
        <v>38</v>
      </c>
    </row>
    <row r="98" spans="1:38" x14ac:dyDescent="0.3">
      <c r="A98" s="3">
        <v>0</v>
      </c>
      <c r="B98" s="51">
        <v>1.4999999999999999E-2</v>
      </c>
      <c r="C98" s="51">
        <v>0.19</v>
      </c>
      <c r="D98" s="51">
        <v>2.0950000000000002</v>
      </c>
      <c r="E98" s="51">
        <v>0.19</v>
      </c>
      <c r="F98" s="51">
        <v>8.0000000000000004E-4</v>
      </c>
      <c r="G98" s="137">
        <v>0</v>
      </c>
      <c r="H98" s="51">
        <v>0.2</v>
      </c>
    </row>
    <row r="102" spans="1:38" s="43" customFormat="1" x14ac:dyDescent="0.3">
      <c r="A102" s="5" t="s">
        <v>64</v>
      </c>
      <c r="B102" s="44"/>
      <c r="C102" s="44"/>
    </row>
    <row r="103" spans="1:38" x14ac:dyDescent="0.3">
      <c r="A103" s="5" t="s">
        <v>74</v>
      </c>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4"/>
      <c r="AB103" s="4"/>
      <c r="AC103" s="4"/>
      <c r="AD103" s="4"/>
      <c r="AE103" s="4"/>
      <c r="AF103" s="4"/>
      <c r="AG103" s="4"/>
      <c r="AH103" s="4"/>
      <c r="AI103" s="4"/>
      <c r="AJ103" s="4"/>
      <c r="AK103" s="4"/>
      <c r="AL103" s="4"/>
    </row>
    <row r="104" spans="1:38" x14ac:dyDescent="0.3">
      <c r="A104" s="16" t="s">
        <v>28</v>
      </c>
      <c r="B104" s="20">
        <v>2015</v>
      </c>
      <c r="C104" s="20">
        <v>2016</v>
      </c>
      <c r="D104" s="20">
        <v>2017</v>
      </c>
      <c r="E104" s="20">
        <v>2018</v>
      </c>
      <c r="F104" s="20">
        <v>2019</v>
      </c>
      <c r="G104" s="20">
        <v>2020</v>
      </c>
      <c r="H104" s="20">
        <v>2021</v>
      </c>
      <c r="I104" s="20">
        <v>2022</v>
      </c>
      <c r="J104" s="20">
        <v>2023</v>
      </c>
      <c r="K104" s="20">
        <v>2024</v>
      </c>
      <c r="L104" s="20">
        <v>2025</v>
      </c>
      <c r="M104" s="20">
        <v>2026</v>
      </c>
      <c r="N104" s="20">
        <v>2027</v>
      </c>
      <c r="O104" s="20">
        <v>2028</v>
      </c>
      <c r="P104" s="20">
        <v>2029</v>
      </c>
      <c r="Q104" s="20">
        <v>2030</v>
      </c>
      <c r="R104" s="20">
        <v>2031</v>
      </c>
      <c r="S104" s="20">
        <v>2032</v>
      </c>
      <c r="T104" s="20">
        <v>2033</v>
      </c>
      <c r="U104" s="20">
        <v>2034</v>
      </c>
      <c r="V104" s="20">
        <v>2035</v>
      </c>
      <c r="W104" s="20">
        <v>2036</v>
      </c>
      <c r="X104" s="20">
        <v>2037</v>
      </c>
      <c r="Y104" s="20">
        <v>2038</v>
      </c>
      <c r="Z104" s="20">
        <v>2039</v>
      </c>
      <c r="AA104" s="20">
        <v>2040</v>
      </c>
      <c r="AB104" s="20">
        <f t="shared" ref="AB104:AK104" si="0">AA104+1</f>
        <v>2041</v>
      </c>
      <c r="AC104" s="20">
        <f t="shared" si="0"/>
        <v>2042</v>
      </c>
      <c r="AD104" s="20">
        <f t="shared" si="0"/>
        <v>2043</v>
      </c>
      <c r="AE104" s="20">
        <f t="shared" si="0"/>
        <v>2044</v>
      </c>
      <c r="AF104" s="20">
        <f t="shared" si="0"/>
        <v>2045</v>
      </c>
      <c r="AG104" s="20">
        <f t="shared" si="0"/>
        <v>2046</v>
      </c>
      <c r="AH104" s="20">
        <f t="shared" si="0"/>
        <v>2047</v>
      </c>
      <c r="AI104" s="20">
        <f t="shared" si="0"/>
        <v>2048</v>
      </c>
      <c r="AJ104" s="20">
        <f t="shared" si="0"/>
        <v>2049</v>
      </c>
      <c r="AK104" s="20">
        <f t="shared" si="0"/>
        <v>2050</v>
      </c>
    </row>
    <row r="105" spans="1:38" x14ac:dyDescent="0.3">
      <c r="A105" s="23" t="s">
        <v>0</v>
      </c>
      <c r="B105" s="39">
        <v>0</v>
      </c>
      <c r="C105" s="39">
        <v>0</v>
      </c>
      <c r="D105" s="39">
        <v>0</v>
      </c>
      <c r="E105" s="39">
        <v>0</v>
      </c>
      <c r="F105" s="39">
        <v>0</v>
      </c>
      <c r="G105" s="39">
        <v>0</v>
      </c>
      <c r="H105" s="39">
        <v>0</v>
      </c>
      <c r="I105" s="39">
        <v>0</v>
      </c>
      <c r="J105" s="39">
        <v>0</v>
      </c>
      <c r="K105" s="39">
        <v>0</v>
      </c>
      <c r="L105" s="39">
        <v>0</v>
      </c>
      <c r="M105" s="39">
        <v>0</v>
      </c>
      <c r="N105" s="39">
        <v>0</v>
      </c>
      <c r="O105" s="39">
        <v>0</v>
      </c>
      <c r="P105" s="39">
        <v>0</v>
      </c>
      <c r="Q105" s="39">
        <v>3.1218750000000002</v>
      </c>
      <c r="R105" s="39">
        <v>3.1218750000000002</v>
      </c>
      <c r="S105" s="39">
        <v>3.1218750000000002</v>
      </c>
      <c r="T105" s="39">
        <v>3.1218750000000002</v>
      </c>
      <c r="U105" s="39">
        <v>3.1218750000000002</v>
      </c>
      <c r="V105" s="39">
        <v>3.1218750000000002</v>
      </c>
      <c r="W105" s="39">
        <v>3.1218750000000002</v>
      </c>
      <c r="X105" s="39">
        <v>3.1218750000000002</v>
      </c>
      <c r="Y105" s="39">
        <v>3.1218750000000002</v>
      </c>
      <c r="Z105" s="39">
        <v>3.1218750000000002</v>
      </c>
      <c r="AA105" s="39">
        <v>3.1218750000000002</v>
      </c>
      <c r="AB105" s="39">
        <v>3.1218750000000002</v>
      </c>
      <c r="AC105" s="39">
        <v>3.1218750000000002</v>
      </c>
      <c r="AD105" s="39">
        <v>3.1218750000000002</v>
      </c>
      <c r="AE105" s="39">
        <v>3.1218750000000002</v>
      </c>
      <c r="AF105" s="39">
        <v>3.1218750000000002</v>
      </c>
      <c r="AG105" s="39">
        <v>3.1218750000000002</v>
      </c>
      <c r="AH105" s="39">
        <v>3.1218750000000002</v>
      </c>
      <c r="AI105" s="39">
        <v>3.1218750000000002</v>
      </c>
      <c r="AJ105" s="39">
        <v>3.1218750000000002</v>
      </c>
      <c r="AK105" s="39">
        <v>3.1218750000000002</v>
      </c>
    </row>
    <row r="106" spans="1:38" x14ac:dyDescent="0.3">
      <c r="A106" s="23" t="s">
        <v>35</v>
      </c>
      <c r="B106" s="39">
        <v>0</v>
      </c>
      <c r="C106" s="39">
        <v>0</v>
      </c>
      <c r="D106" s="39">
        <v>0</v>
      </c>
      <c r="E106" s="39">
        <v>0</v>
      </c>
      <c r="F106" s="39">
        <v>0</v>
      </c>
      <c r="G106" s="39">
        <v>0</v>
      </c>
      <c r="H106" s="39">
        <v>0</v>
      </c>
      <c r="I106" s="39">
        <v>0</v>
      </c>
      <c r="J106" s="39">
        <v>0</v>
      </c>
      <c r="K106" s="39">
        <v>0</v>
      </c>
      <c r="L106" s="39">
        <v>0</v>
      </c>
      <c r="M106" s="39">
        <v>0</v>
      </c>
      <c r="N106" s="39">
        <v>0</v>
      </c>
      <c r="O106" s="39">
        <v>0</v>
      </c>
      <c r="P106" s="39">
        <v>0</v>
      </c>
      <c r="Q106" s="46">
        <v>0</v>
      </c>
      <c r="R106" s="46">
        <v>0</v>
      </c>
      <c r="S106" s="46">
        <v>0</v>
      </c>
      <c r="T106" s="46">
        <v>0</v>
      </c>
      <c r="U106" s="46">
        <v>0</v>
      </c>
      <c r="V106" s="46">
        <v>0</v>
      </c>
      <c r="W106" s="46">
        <v>0</v>
      </c>
      <c r="X106" s="46">
        <v>0</v>
      </c>
      <c r="Y106" s="46">
        <v>0</v>
      </c>
      <c r="Z106" s="46">
        <v>0</v>
      </c>
      <c r="AA106" s="46">
        <v>0</v>
      </c>
      <c r="AB106" s="46">
        <v>0</v>
      </c>
      <c r="AC106" s="46">
        <v>0</v>
      </c>
      <c r="AD106" s="46">
        <v>0</v>
      </c>
      <c r="AE106" s="46">
        <v>0</v>
      </c>
      <c r="AF106" s="46">
        <v>0</v>
      </c>
      <c r="AG106" s="46">
        <v>0</v>
      </c>
      <c r="AH106" s="46">
        <v>0</v>
      </c>
      <c r="AI106" s="46">
        <v>0</v>
      </c>
      <c r="AJ106" s="46">
        <v>0</v>
      </c>
      <c r="AK106" s="46">
        <v>0</v>
      </c>
    </row>
    <row r="107" spans="1:38" x14ac:dyDescent="0.3">
      <c r="A107" s="23" t="s">
        <v>36</v>
      </c>
      <c r="B107" s="39">
        <v>0</v>
      </c>
      <c r="C107" s="39">
        <v>0</v>
      </c>
      <c r="D107" s="39">
        <v>0</v>
      </c>
      <c r="E107" s="39">
        <v>0</v>
      </c>
      <c r="F107" s="39">
        <v>0</v>
      </c>
      <c r="G107" s="39">
        <v>0</v>
      </c>
      <c r="H107" s="39">
        <v>0</v>
      </c>
      <c r="I107" s="39">
        <v>0</v>
      </c>
      <c r="J107" s="39">
        <v>0</v>
      </c>
      <c r="K107" s="39">
        <v>0</v>
      </c>
      <c r="L107" s="39">
        <v>0</v>
      </c>
      <c r="M107" s="39">
        <v>0</v>
      </c>
      <c r="N107" s="39">
        <v>0</v>
      </c>
      <c r="O107" s="39">
        <v>0</v>
      </c>
      <c r="P107" s="39">
        <v>0</v>
      </c>
      <c r="Q107" s="39">
        <v>0.3125</v>
      </c>
      <c r="R107" s="39">
        <v>0.3125</v>
      </c>
      <c r="S107" s="39">
        <v>0.3125</v>
      </c>
      <c r="T107" s="39">
        <v>0.3125</v>
      </c>
      <c r="U107" s="39">
        <v>0.3125</v>
      </c>
      <c r="V107" s="39">
        <v>0.3125</v>
      </c>
      <c r="W107" s="39">
        <v>0.3125</v>
      </c>
      <c r="X107" s="39">
        <v>0.3125</v>
      </c>
      <c r="Y107" s="39">
        <v>0.3125</v>
      </c>
      <c r="Z107" s="39">
        <v>0.3125</v>
      </c>
      <c r="AA107" s="39">
        <v>0.3125</v>
      </c>
      <c r="AB107" s="39">
        <v>0.3125</v>
      </c>
      <c r="AC107" s="39">
        <v>0.3125</v>
      </c>
      <c r="AD107" s="39">
        <v>0.3125</v>
      </c>
      <c r="AE107" s="39">
        <v>0.3125</v>
      </c>
      <c r="AF107" s="39">
        <v>0.3125</v>
      </c>
      <c r="AG107" s="39">
        <v>0.3125</v>
      </c>
      <c r="AH107" s="39">
        <v>0.3125</v>
      </c>
      <c r="AI107" s="39">
        <v>0.3125</v>
      </c>
      <c r="AJ107" s="39">
        <v>0.3125</v>
      </c>
      <c r="AK107" s="39">
        <v>0.3125</v>
      </c>
    </row>
    <row r="108" spans="1:38" x14ac:dyDescent="0.3">
      <c r="A108" s="23" t="s">
        <v>37</v>
      </c>
      <c r="B108" s="39">
        <v>0</v>
      </c>
      <c r="C108" s="39">
        <v>0</v>
      </c>
      <c r="D108" s="39">
        <v>0</v>
      </c>
      <c r="E108" s="39">
        <v>0</v>
      </c>
      <c r="F108" s="39">
        <v>0</v>
      </c>
      <c r="G108" s="39">
        <v>0</v>
      </c>
      <c r="H108" s="39">
        <v>0</v>
      </c>
      <c r="I108" s="39">
        <v>0</v>
      </c>
      <c r="J108" s="39">
        <v>0</v>
      </c>
      <c r="K108" s="39">
        <v>0</v>
      </c>
      <c r="L108" s="39">
        <v>0</v>
      </c>
      <c r="M108" s="39">
        <v>0</v>
      </c>
      <c r="N108" s="39">
        <v>0</v>
      </c>
      <c r="O108" s="39">
        <v>0</v>
      </c>
      <c r="P108" s="39">
        <v>0</v>
      </c>
      <c r="Q108" s="39">
        <v>0.11874999999999999</v>
      </c>
      <c r="R108" s="39">
        <v>0.11874999999999999</v>
      </c>
      <c r="S108" s="39">
        <v>0.11874999999999999</v>
      </c>
      <c r="T108" s="39">
        <v>0.11874999999999999</v>
      </c>
      <c r="U108" s="39">
        <v>0.11874999999999999</v>
      </c>
      <c r="V108" s="39">
        <v>0.11874999999999999</v>
      </c>
      <c r="W108" s="39">
        <v>0.11874999999999999</v>
      </c>
      <c r="X108" s="39">
        <v>0.11874999999999999</v>
      </c>
      <c r="Y108" s="39">
        <v>0.11874999999999999</v>
      </c>
      <c r="Z108" s="39">
        <v>0.11874999999999999</v>
      </c>
      <c r="AA108" s="39">
        <v>0.11874999999999999</v>
      </c>
      <c r="AB108" s="39">
        <v>0.11874999999999999</v>
      </c>
      <c r="AC108" s="39">
        <v>0.11874999999999999</v>
      </c>
      <c r="AD108" s="39">
        <v>0.11874999999999999</v>
      </c>
      <c r="AE108" s="39">
        <v>0.11874999999999999</v>
      </c>
      <c r="AF108" s="39">
        <v>0.11874999999999999</v>
      </c>
      <c r="AG108" s="39">
        <v>0.11874999999999999</v>
      </c>
      <c r="AH108" s="39">
        <v>0.11874999999999999</v>
      </c>
      <c r="AI108" s="39">
        <v>0.11874999999999999</v>
      </c>
      <c r="AJ108" s="39">
        <v>0.11874999999999999</v>
      </c>
      <c r="AK108" s="39">
        <v>0.11874999999999999</v>
      </c>
    </row>
    <row r="109" spans="1:38" x14ac:dyDescent="0.3">
      <c r="A109" s="23" t="s">
        <v>1</v>
      </c>
      <c r="B109" s="39">
        <v>0</v>
      </c>
      <c r="C109" s="39">
        <v>0</v>
      </c>
      <c r="D109" s="39">
        <v>0</v>
      </c>
      <c r="E109" s="39">
        <v>0</v>
      </c>
      <c r="F109" s="39">
        <v>0</v>
      </c>
      <c r="G109" s="39">
        <v>0</v>
      </c>
      <c r="H109" s="39">
        <v>0</v>
      </c>
      <c r="I109" s="39">
        <v>0</v>
      </c>
      <c r="J109" s="39">
        <v>0</v>
      </c>
      <c r="K109" s="39">
        <v>0</v>
      </c>
      <c r="L109" s="39">
        <v>0</v>
      </c>
      <c r="M109" s="39">
        <v>0</v>
      </c>
      <c r="N109" s="39">
        <v>0</v>
      </c>
      <c r="O109" s="39">
        <v>0</v>
      </c>
      <c r="P109" s="39">
        <v>0</v>
      </c>
      <c r="Q109" s="39">
        <v>1.184375</v>
      </c>
      <c r="R109" s="39">
        <v>1.184375</v>
      </c>
      <c r="S109" s="39">
        <v>1.184375</v>
      </c>
      <c r="T109" s="39">
        <v>1.184375</v>
      </c>
      <c r="U109" s="39">
        <v>1.184375</v>
      </c>
      <c r="V109" s="39">
        <v>1.184375</v>
      </c>
      <c r="W109" s="39">
        <v>1.184375</v>
      </c>
      <c r="X109" s="39">
        <v>1.184375</v>
      </c>
      <c r="Y109" s="39">
        <v>1.184375</v>
      </c>
      <c r="Z109" s="39">
        <v>1.184375</v>
      </c>
      <c r="AA109" s="39">
        <v>1.184375</v>
      </c>
      <c r="AB109" s="39">
        <v>1.184375</v>
      </c>
      <c r="AC109" s="39">
        <v>1.184375</v>
      </c>
      <c r="AD109" s="39">
        <v>1.184375</v>
      </c>
      <c r="AE109" s="39">
        <v>1.184375</v>
      </c>
      <c r="AF109" s="39">
        <v>1.184375</v>
      </c>
      <c r="AG109" s="39">
        <v>1.184375</v>
      </c>
      <c r="AH109" s="39">
        <v>1.184375</v>
      </c>
      <c r="AI109" s="39">
        <v>1.184375</v>
      </c>
      <c r="AJ109" s="39">
        <v>1.184375</v>
      </c>
      <c r="AK109" s="39">
        <v>1.184375</v>
      </c>
    </row>
    <row r="110" spans="1:38" x14ac:dyDescent="0.3">
      <c r="A110" s="23" t="s">
        <v>2</v>
      </c>
      <c r="B110" s="39">
        <v>0</v>
      </c>
      <c r="C110" s="39">
        <v>0</v>
      </c>
      <c r="D110" s="39">
        <v>0</v>
      </c>
      <c r="E110" s="39">
        <v>0</v>
      </c>
      <c r="F110" s="39">
        <v>0</v>
      </c>
      <c r="G110" s="39">
        <v>0</v>
      </c>
      <c r="H110" s="39">
        <v>0</v>
      </c>
      <c r="I110" s="39">
        <v>0</v>
      </c>
      <c r="J110" s="39">
        <v>0</v>
      </c>
      <c r="K110" s="39">
        <v>0</v>
      </c>
      <c r="L110" s="39">
        <v>0</v>
      </c>
      <c r="M110" s="39">
        <v>0</v>
      </c>
      <c r="N110" s="39">
        <v>0</v>
      </c>
      <c r="O110" s="39">
        <v>0</v>
      </c>
      <c r="P110" s="39">
        <v>0</v>
      </c>
      <c r="Q110" s="39">
        <v>0.125</v>
      </c>
      <c r="R110" s="39">
        <v>0.125</v>
      </c>
      <c r="S110" s="39">
        <v>0.125</v>
      </c>
      <c r="T110" s="39">
        <v>0.125</v>
      </c>
      <c r="U110" s="39">
        <v>0.125</v>
      </c>
      <c r="V110" s="39">
        <v>0.125</v>
      </c>
      <c r="W110" s="39">
        <v>0.125</v>
      </c>
      <c r="X110" s="39">
        <v>0.125</v>
      </c>
      <c r="Y110" s="39">
        <v>0.125</v>
      </c>
      <c r="Z110" s="39">
        <v>0.125</v>
      </c>
      <c r="AA110" s="39">
        <v>0.125</v>
      </c>
      <c r="AB110" s="39">
        <v>0.125</v>
      </c>
      <c r="AC110" s="39">
        <v>0.125</v>
      </c>
      <c r="AD110" s="39">
        <v>0.125</v>
      </c>
      <c r="AE110" s="39">
        <v>0.125</v>
      </c>
      <c r="AF110" s="39">
        <v>0.125</v>
      </c>
      <c r="AG110" s="39">
        <v>0.125</v>
      </c>
      <c r="AH110" s="39">
        <v>0.125</v>
      </c>
      <c r="AI110" s="39">
        <v>0.125</v>
      </c>
      <c r="AJ110" s="39">
        <v>0.125</v>
      </c>
      <c r="AK110" s="39">
        <v>0.125</v>
      </c>
    </row>
    <row r="111" spans="1:38" x14ac:dyDescent="0.3">
      <c r="A111" s="23" t="s">
        <v>38</v>
      </c>
      <c r="B111" s="39">
        <v>0</v>
      </c>
      <c r="C111" s="39">
        <v>0</v>
      </c>
      <c r="D111" s="39">
        <v>0</v>
      </c>
      <c r="E111" s="39">
        <v>0</v>
      </c>
      <c r="F111" s="39">
        <v>0</v>
      </c>
      <c r="G111" s="39">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0</v>
      </c>
      <c r="Z111" s="39">
        <v>0</v>
      </c>
      <c r="AA111" s="39">
        <v>0</v>
      </c>
      <c r="AB111" s="39">
        <v>0</v>
      </c>
      <c r="AC111" s="39">
        <v>0</v>
      </c>
      <c r="AD111" s="39">
        <v>0</v>
      </c>
      <c r="AE111" s="39">
        <v>0</v>
      </c>
      <c r="AF111" s="39">
        <v>0</v>
      </c>
      <c r="AG111" s="39">
        <v>0</v>
      </c>
      <c r="AH111" s="39">
        <v>0</v>
      </c>
      <c r="AI111" s="39">
        <v>0</v>
      </c>
      <c r="AJ111" s="39">
        <v>0</v>
      </c>
      <c r="AK111" s="39">
        <v>0</v>
      </c>
    </row>
    <row r="112" spans="1:38" x14ac:dyDescent="0.3">
      <c r="A112" s="5" t="s">
        <v>65</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4"/>
      <c r="AB112" s="4"/>
      <c r="AC112" s="4"/>
      <c r="AD112" s="4"/>
      <c r="AE112" s="4"/>
      <c r="AF112" s="4"/>
      <c r="AG112" s="4"/>
      <c r="AH112" s="4"/>
      <c r="AI112" s="4"/>
      <c r="AJ112" s="4"/>
      <c r="AK112" s="4"/>
      <c r="AL112" s="4"/>
    </row>
    <row r="113" spans="1:52" x14ac:dyDescent="0.3">
      <c r="A113" s="16" t="s">
        <v>28</v>
      </c>
      <c r="B113" s="20">
        <v>2015</v>
      </c>
      <c r="C113" s="20">
        <v>2016</v>
      </c>
      <c r="D113" s="20">
        <v>2017</v>
      </c>
      <c r="E113" s="20">
        <v>2018</v>
      </c>
      <c r="F113" s="20">
        <v>2019</v>
      </c>
      <c r="G113" s="20">
        <v>2020</v>
      </c>
      <c r="H113" s="20">
        <v>2021</v>
      </c>
      <c r="I113" s="20">
        <v>2022</v>
      </c>
      <c r="J113" s="20">
        <v>2023</v>
      </c>
      <c r="K113" s="20">
        <v>2024</v>
      </c>
      <c r="L113" s="20">
        <v>2025</v>
      </c>
      <c r="M113" s="20">
        <v>2026</v>
      </c>
      <c r="N113" s="20">
        <v>2027</v>
      </c>
      <c r="O113" s="20">
        <v>2028</v>
      </c>
      <c r="P113" s="20">
        <v>2029</v>
      </c>
      <c r="Q113" s="20">
        <v>2030</v>
      </c>
      <c r="R113" s="20">
        <v>2031</v>
      </c>
      <c r="S113" s="20">
        <v>2032</v>
      </c>
      <c r="T113" s="20">
        <v>2033</v>
      </c>
      <c r="U113" s="20">
        <v>2034</v>
      </c>
      <c r="V113" s="20">
        <v>2035</v>
      </c>
      <c r="W113" s="20">
        <v>2036</v>
      </c>
      <c r="X113" s="20">
        <v>2037</v>
      </c>
      <c r="Y113" s="20">
        <v>2038</v>
      </c>
      <c r="Z113" s="20">
        <v>2039</v>
      </c>
      <c r="AA113" s="20">
        <v>2040</v>
      </c>
      <c r="AB113" s="20">
        <f t="shared" ref="AB113:AK113" si="1">AA113+1</f>
        <v>2041</v>
      </c>
      <c r="AC113" s="20">
        <f t="shared" si="1"/>
        <v>2042</v>
      </c>
      <c r="AD113" s="20">
        <f t="shared" si="1"/>
        <v>2043</v>
      </c>
      <c r="AE113" s="20">
        <f t="shared" si="1"/>
        <v>2044</v>
      </c>
      <c r="AF113" s="20">
        <f t="shared" si="1"/>
        <v>2045</v>
      </c>
      <c r="AG113" s="20">
        <f t="shared" si="1"/>
        <v>2046</v>
      </c>
      <c r="AH113" s="20">
        <f t="shared" si="1"/>
        <v>2047</v>
      </c>
      <c r="AI113" s="20">
        <f t="shared" si="1"/>
        <v>2048</v>
      </c>
      <c r="AJ113" s="20">
        <f t="shared" si="1"/>
        <v>2049</v>
      </c>
      <c r="AK113" s="20">
        <f t="shared" si="1"/>
        <v>2050</v>
      </c>
    </row>
    <row r="114" spans="1:52" x14ac:dyDescent="0.3">
      <c r="A114" s="23" t="s">
        <v>0</v>
      </c>
      <c r="B114" s="39">
        <v>0</v>
      </c>
      <c r="C114" s="39">
        <v>0</v>
      </c>
      <c r="D114" s="39">
        <v>0</v>
      </c>
      <c r="E114" s="39">
        <v>0</v>
      </c>
      <c r="F114" s="39">
        <v>0</v>
      </c>
      <c r="G114" s="40">
        <v>0</v>
      </c>
      <c r="H114" s="39">
        <v>0</v>
      </c>
      <c r="I114" s="39">
        <v>0</v>
      </c>
      <c r="J114" s="39">
        <v>0</v>
      </c>
      <c r="K114" s="39">
        <v>0</v>
      </c>
      <c r="L114" s="39">
        <v>0</v>
      </c>
      <c r="M114" s="39">
        <v>0</v>
      </c>
      <c r="N114" s="39">
        <v>0</v>
      </c>
      <c r="O114" s="39">
        <v>0</v>
      </c>
      <c r="P114" s="39">
        <v>0</v>
      </c>
      <c r="Q114" s="39">
        <v>24.975000000000001</v>
      </c>
      <c r="R114" s="39">
        <v>24.975000000000001</v>
      </c>
      <c r="S114" s="39">
        <v>24.975000000000001</v>
      </c>
      <c r="T114" s="39">
        <v>24.975000000000001</v>
      </c>
      <c r="U114" s="39">
        <v>24.975000000000001</v>
      </c>
      <c r="V114" s="39">
        <v>24.975000000000001</v>
      </c>
      <c r="W114" s="39">
        <v>24.975000000000001</v>
      </c>
      <c r="X114" s="39">
        <v>24.975000000000001</v>
      </c>
      <c r="Y114" s="39">
        <v>24.975000000000001</v>
      </c>
      <c r="Z114" s="39">
        <v>24.975000000000001</v>
      </c>
      <c r="AA114" s="39">
        <v>24.975000000000001</v>
      </c>
      <c r="AB114" s="39">
        <v>24.975000000000001</v>
      </c>
      <c r="AC114" s="39">
        <v>24.975000000000001</v>
      </c>
      <c r="AD114" s="39">
        <v>24.975000000000001</v>
      </c>
      <c r="AE114" s="39">
        <v>24.975000000000001</v>
      </c>
      <c r="AF114" s="39">
        <v>24.975000000000001</v>
      </c>
      <c r="AG114" s="39">
        <v>24.975000000000001</v>
      </c>
      <c r="AH114" s="39">
        <v>24.975000000000001</v>
      </c>
      <c r="AI114" s="39">
        <v>24.975000000000001</v>
      </c>
      <c r="AJ114" s="39">
        <v>24.975000000000001</v>
      </c>
      <c r="AK114" s="39">
        <v>24.975000000000001</v>
      </c>
    </row>
    <row r="115" spans="1:52" x14ac:dyDescent="0.3">
      <c r="A115" s="23" t="s">
        <v>35</v>
      </c>
      <c r="B115" s="40">
        <v>0</v>
      </c>
      <c r="C115" s="40">
        <v>0</v>
      </c>
      <c r="D115" s="40">
        <v>0</v>
      </c>
      <c r="E115" s="40">
        <v>0</v>
      </c>
      <c r="F115" s="40">
        <v>0</v>
      </c>
      <c r="G115" s="40">
        <v>0</v>
      </c>
      <c r="H115" s="40">
        <v>0</v>
      </c>
      <c r="I115" s="40">
        <v>0</v>
      </c>
      <c r="J115" s="40">
        <v>0</v>
      </c>
      <c r="K115" s="40">
        <v>0</v>
      </c>
      <c r="L115" s="40">
        <v>0</v>
      </c>
      <c r="M115" s="40">
        <v>0</v>
      </c>
      <c r="N115" s="39">
        <v>0</v>
      </c>
      <c r="O115" s="39">
        <v>0</v>
      </c>
      <c r="P115" s="39">
        <v>0</v>
      </c>
      <c r="Q115" s="39">
        <v>0</v>
      </c>
      <c r="R115" s="39">
        <v>0</v>
      </c>
      <c r="S115" s="39">
        <v>0</v>
      </c>
      <c r="T115" s="39">
        <v>0</v>
      </c>
      <c r="U115" s="39">
        <v>0</v>
      </c>
      <c r="V115" s="39">
        <v>0</v>
      </c>
      <c r="W115" s="39">
        <v>0</v>
      </c>
      <c r="X115" s="39">
        <v>0</v>
      </c>
      <c r="Y115" s="39">
        <v>0</v>
      </c>
      <c r="Z115" s="39">
        <v>0</v>
      </c>
      <c r="AA115" s="39">
        <v>0</v>
      </c>
      <c r="AB115" s="39">
        <v>0</v>
      </c>
      <c r="AC115" s="39">
        <v>0</v>
      </c>
      <c r="AD115" s="39">
        <v>0</v>
      </c>
      <c r="AE115" s="39">
        <v>0</v>
      </c>
      <c r="AF115" s="39">
        <v>0</v>
      </c>
      <c r="AG115" s="39">
        <v>0</v>
      </c>
      <c r="AH115" s="39">
        <v>0</v>
      </c>
      <c r="AI115" s="39">
        <v>0</v>
      </c>
      <c r="AJ115" s="39">
        <v>0</v>
      </c>
      <c r="AK115" s="39">
        <v>0</v>
      </c>
    </row>
    <row r="116" spans="1:52" x14ac:dyDescent="0.3">
      <c r="A116" s="23" t="s">
        <v>36</v>
      </c>
      <c r="B116" s="39">
        <v>0</v>
      </c>
      <c r="C116" s="39">
        <v>0</v>
      </c>
      <c r="D116" s="39">
        <v>0</v>
      </c>
      <c r="E116" s="39">
        <v>0</v>
      </c>
      <c r="F116" s="39">
        <v>0</v>
      </c>
      <c r="G116" s="39">
        <v>0</v>
      </c>
      <c r="H116" s="39">
        <v>0</v>
      </c>
      <c r="I116" s="39">
        <v>0</v>
      </c>
      <c r="J116" s="39">
        <v>0</v>
      </c>
      <c r="K116" s="39">
        <v>0</v>
      </c>
      <c r="L116" s="39">
        <v>0</v>
      </c>
      <c r="M116" s="39">
        <v>0</v>
      </c>
      <c r="N116" s="39">
        <v>0</v>
      </c>
      <c r="O116" s="39">
        <v>0</v>
      </c>
      <c r="P116" s="39">
        <v>0</v>
      </c>
      <c r="Q116" s="39">
        <v>2.5</v>
      </c>
      <c r="R116" s="39">
        <v>2.5</v>
      </c>
      <c r="S116" s="39">
        <v>2.5</v>
      </c>
      <c r="T116" s="39">
        <v>2.5</v>
      </c>
      <c r="U116" s="39">
        <v>2.5</v>
      </c>
      <c r="V116" s="39">
        <v>2.5</v>
      </c>
      <c r="W116" s="39">
        <v>2.5</v>
      </c>
      <c r="X116" s="39">
        <v>2.5</v>
      </c>
      <c r="Y116" s="39">
        <v>2.5</v>
      </c>
      <c r="Z116" s="39">
        <v>2.5</v>
      </c>
      <c r="AA116" s="39">
        <v>2.5</v>
      </c>
      <c r="AB116" s="39">
        <v>2.5</v>
      </c>
      <c r="AC116" s="39">
        <v>2.5</v>
      </c>
      <c r="AD116" s="39">
        <v>2.5</v>
      </c>
      <c r="AE116" s="39">
        <v>2.5</v>
      </c>
      <c r="AF116" s="39">
        <v>2.5</v>
      </c>
      <c r="AG116" s="39">
        <v>2.5</v>
      </c>
      <c r="AH116" s="39">
        <v>2.5</v>
      </c>
      <c r="AI116" s="39">
        <v>2.5</v>
      </c>
      <c r="AJ116" s="39">
        <v>2.5</v>
      </c>
      <c r="AK116" s="39">
        <v>2.5</v>
      </c>
    </row>
    <row r="117" spans="1:52" x14ac:dyDescent="0.3">
      <c r="A117" s="23" t="s">
        <v>37</v>
      </c>
      <c r="B117" s="39">
        <v>0</v>
      </c>
      <c r="C117" s="39">
        <v>0</v>
      </c>
      <c r="D117" s="39">
        <v>0</v>
      </c>
      <c r="E117" s="39">
        <v>0</v>
      </c>
      <c r="F117" s="39">
        <v>0</v>
      </c>
      <c r="G117" s="39">
        <v>0</v>
      </c>
      <c r="H117" s="39">
        <v>0</v>
      </c>
      <c r="I117" s="39">
        <v>0</v>
      </c>
      <c r="J117" s="39">
        <v>0</v>
      </c>
      <c r="K117" s="39">
        <v>0</v>
      </c>
      <c r="L117" s="39">
        <v>0</v>
      </c>
      <c r="M117" s="39">
        <v>0</v>
      </c>
      <c r="N117" s="39">
        <v>0</v>
      </c>
      <c r="O117" s="39">
        <v>0</v>
      </c>
      <c r="P117" s="39">
        <v>0</v>
      </c>
      <c r="Q117" s="39">
        <v>0.95</v>
      </c>
      <c r="R117" s="39">
        <v>0.95</v>
      </c>
      <c r="S117" s="39">
        <v>0.95</v>
      </c>
      <c r="T117" s="39">
        <v>0.95</v>
      </c>
      <c r="U117" s="39">
        <v>0.95</v>
      </c>
      <c r="V117" s="39">
        <v>0.95</v>
      </c>
      <c r="W117" s="39">
        <v>0.95</v>
      </c>
      <c r="X117" s="39">
        <v>0.95</v>
      </c>
      <c r="Y117" s="39">
        <v>0.95</v>
      </c>
      <c r="Z117" s="39">
        <v>0.95</v>
      </c>
      <c r="AA117" s="39">
        <v>0.95</v>
      </c>
      <c r="AB117" s="39">
        <v>0.95</v>
      </c>
      <c r="AC117" s="39">
        <v>0.95</v>
      </c>
      <c r="AD117" s="39">
        <v>0.95</v>
      </c>
      <c r="AE117" s="39">
        <v>0.95</v>
      </c>
      <c r="AF117" s="39">
        <v>0.95</v>
      </c>
      <c r="AG117" s="39">
        <v>0.95</v>
      </c>
      <c r="AH117" s="39">
        <v>0.95</v>
      </c>
      <c r="AI117" s="39">
        <v>0.95</v>
      </c>
      <c r="AJ117" s="39">
        <v>0.95</v>
      </c>
      <c r="AK117" s="39">
        <v>0.95</v>
      </c>
    </row>
    <row r="118" spans="1:52" x14ac:dyDescent="0.3">
      <c r="A118" s="23" t="s">
        <v>1</v>
      </c>
      <c r="B118" s="39">
        <v>0</v>
      </c>
      <c r="C118" s="39">
        <v>0</v>
      </c>
      <c r="D118" s="39">
        <v>0</v>
      </c>
      <c r="E118" s="39">
        <v>0</v>
      </c>
      <c r="F118" s="39">
        <v>0</v>
      </c>
      <c r="G118" s="39">
        <v>0</v>
      </c>
      <c r="H118" s="39">
        <v>0</v>
      </c>
      <c r="I118" s="39">
        <v>0</v>
      </c>
      <c r="J118" s="39">
        <v>0</v>
      </c>
      <c r="K118" s="39">
        <v>0</v>
      </c>
      <c r="L118" s="39">
        <v>0</v>
      </c>
      <c r="M118" s="39">
        <v>0</v>
      </c>
      <c r="N118" s="39">
        <v>0</v>
      </c>
      <c r="O118" s="39">
        <v>0</v>
      </c>
      <c r="P118" s="39">
        <v>0</v>
      </c>
      <c r="Q118" s="39">
        <v>9.4749999999999996</v>
      </c>
      <c r="R118" s="39">
        <v>9.4749999999999996</v>
      </c>
      <c r="S118" s="39">
        <v>9.4749999999999996</v>
      </c>
      <c r="T118" s="39">
        <v>9.4749999999999996</v>
      </c>
      <c r="U118" s="39">
        <v>9.4749999999999996</v>
      </c>
      <c r="V118" s="39">
        <v>9.4749999999999996</v>
      </c>
      <c r="W118" s="39">
        <v>9.4749999999999996</v>
      </c>
      <c r="X118" s="39">
        <v>9.4749999999999996</v>
      </c>
      <c r="Y118" s="39">
        <v>9.4749999999999996</v>
      </c>
      <c r="Z118" s="39">
        <v>9.4749999999999996</v>
      </c>
      <c r="AA118" s="39">
        <v>9.4749999999999996</v>
      </c>
      <c r="AB118" s="39">
        <v>9.4749999999999996</v>
      </c>
      <c r="AC118" s="39">
        <v>9.4749999999999996</v>
      </c>
      <c r="AD118" s="39">
        <v>9.4749999999999996</v>
      </c>
      <c r="AE118" s="39">
        <v>9.4749999999999996</v>
      </c>
      <c r="AF118" s="39">
        <v>9.4749999999999996</v>
      </c>
      <c r="AG118" s="39">
        <v>9.4749999999999996</v>
      </c>
      <c r="AH118" s="39">
        <v>9.4749999999999996</v>
      </c>
      <c r="AI118" s="39">
        <v>9.4749999999999996</v>
      </c>
      <c r="AJ118" s="39">
        <v>9.4749999999999996</v>
      </c>
      <c r="AK118" s="39">
        <v>9.4749999999999996</v>
      </c>
    </row>
    <row r="119" spans="1:52" x14ac:dyDescent="0.3">
      <c r="A119" s="23" t="s">
        <v>2</v>
      </c>
      <c r="B119" s="39">
        <v>0</v>
      </c>
      <c r="C119" s="39">
        <v>0</v>
      </c>
      <c r="D119" s="39">
        <v>0</v>
      </c>
      <c r="E119" s="39">
        <v>0</v>
      </c>
      <c r="F119" s="39">
        <v>0</v>
      </c>
      <c r="G119" s="39">
        <v>0</v>
      </c>
      <c r="H119" s="39">
        <v>0</v>
      </c>
      <c r="I119" s="39">
        <v>0</v>
      </c>
      <c r="J119" s="39">
        <v>0</v>
      </c>
      <c r="K119" s="39">
        <v>0</v>
      </c>
      <c r="L119" s="39">
        <v>0</v>
      </c>
      <c r="M119" s="39">
        <v>0</v>
      </c>
      <c r="N119" s="39">
        <v>0</v>
      </c>
      <c r="O119" s="39">
        <v>0</v>
      </c>
      <c r="P119" s="39">
        <v>0</v>
      </c>
      <c r="Q119" s="39">
        <v>1</v>
      </c>
      <c r="R119" s="39">
        <v>1</v>
      </c>
      <c r="S119" s="39">
        <v>1</v>
      </c>
      <c r="T119" s="39">
        <v>1</v>
      </c>
      <c r="U119" s="39">
        <v>1</v>
      </c>
      <c r="V119" s="39">
        <v>1</v>
      </c>
      <c r="W119" s="39">
        <v>1</v>
      </c>
      <c r="X119" s="39">
        <v>1</v>
      </c>
      <c r="Y119" s="39">
        <v>1</v>
      </c>
      <c r="Z119" s="39">
        <v>1</v>
      </c>
      <c r="AA119" s="39">
        <v>1</v>
      </c>
      <c r="AB119" s="39">
        <v>1</v>
      </c>
      <c r="AC119" s="39">
        <v>1</v>
      </c>
      <c r="AD119" s="39">
        <v>1</v>
      </c>
      <c r="AE119" s="39">
        <v>1</v>
      </c>
      <c r="AF119" s="39">
        <v>1</v>
      </c>
      <c r="AG119" s="39">
        <v>1</v>
      </c>
      <c r="AH119" s="39">
        <v>1</v>
      </c>
      <c r="AI119" s="39">
        <v>1</v>
      </c>
      <c r="AJ119" s="39">
        <v>1</v>
      </c>
      <c r="AK119" s="39">
        <v>1</v>
      </c>
    </row>
    <row r="120" spans="1:52" x14ac:dyDescent="0.3">
      <c r="A120" s="23" t="s">
        <v>38</v>
      </c>
      <c r="B120" s="39">
        <v>0</v>
      </c>
      <c r="C120" s="39">
        <v>0</v>
      </c>
      <c r="D120" s="39">
        <v>0</v>
      </c>
      <c r="E120" s="39">
        <v>0</v>
      </c>
      <c r="F120" s="39">
        <v>0</v>
      </c>
      <c r="G120" s="39">
        <v>0</v>
      </c>
      <c r="H120" s="39">
        <v>0</v>
      </c>
      <c r="I120" s="39">
        <v>0</v>
      </c>
      <c r="J120" s="39">
        <v>0</v>
      </c>
      <c r="K120" s="39">
        <v>0</v>
      </c>
      <c r="L120" s="39">
        <v>0</v>
      </c>
      <c r="M120" s="39">
        <v>0</v>
      </c>
      <c r="N120" s="39">
        <v>0</v>
      </c>
      <c r="O120" s="39">
        <v>0</v>
      </c>
      <c r="P120" s="39">
        <v>0</v>
      </c>
      <c r="Q120" s="39">
        <v>0</v>
      </c>
      <c r="R120" s="39">
        <v>0</v>
      </c>
      <c r="S120" s="39">
        <v>0</v>
      </c>
      <c r="T120" s="39">
        <v>0</v>
      </c>
      <c r="U120" s="39">
        <v>0</v>
      </c>
      <c r="V120" s="39">
        <v>0</v>
      </c>
      <c r="W120" s="39">
        <v>0</v>
      </c>
      <c r="X120" s="39">
        <v>0</v>
      </c>
      <c r="Y120" s="39">
        <v>0</v>
      </c>
      <c r="Z120" s="39">
        <v>0</v>
      </c>
      <c r="AA120" s="39">
        <v>0</v>
      </c>
      <c r="AB120" s="39">
        <v>0</v>
      </c>
      <c r="AC120" s="39">
        <v>0</v>
      </c>
      <c r="AD120" s="39">
        <v>0</v>
      </c>
      <c r="AE120" s="39">
        <v>0</v>
      </c>
      <c r="AF120" s="39">
        <v>0</v>
      </c>
      <c r="AG120" s="39">
        <v>0</v>
      </c>
      <c r="AH120" s="39">
        <v>0</v>
      </c>
      <c r="AI120" s="39">
        <v>0</v>
      </c>
      <c r="AJ120" s="39">
        <v>0</v>
      </c>
      <c r="AK120" s="39">
        <v>0</v>
      </c>
    </row>
    <row r="122" spans="1:52" x14ac:dyDescent="0.3">
      <c r="A122" s="463" t="s">
        <v>68</v>
      </c>
      <c r="B122" s="463"/>
      <c r="C122" s="46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row>
    <row r="123" spans="1:52" x14ac:dyDescent="0.3">
      <c r="A123" s="16" t="s">
        <v>28</v>
      </c>
      <c r="B123" s="20">
        <v>2015</v>
      </c>
      <c r="C123" s="20">
        <v>2016</v>
      </c>
      <c r="D123" s="20">
        <v>2017</v>
      </c>
      <c r="E123" s="20">
        <v>2018</v>
      </c>
      <c r="F123" s="20">
        <v>2019</v>
      </c>
      <c r="G123" s="20">
        <v>2020</v>
      </c>
      <c r="H123" s="20">
        <v>2021</v>
      </c>
      <c r="I123" s="20">
        <v>2022</v>
      </c>
      <c r="J123" s="20">
        <v>2023</v>
      </c>
      <c r="K123" s="20">
        <v>2024</v>
      </c>
      <c r="L123" s="20">
        <v>2025</v>
      </c>
      <c r="M123" s="20">
        <v>2026</v>
      </c>
      <c r="N123" s="20">
        <v>2027</v>
      </c>
      <c r="O123" s="20">
        <v>2028</v>
      </c>
      <c r="P123" s="20">
        <v>2029</v>
      </c>
      <c r="Q123" s="20">
        <v>2030</v>
      </c>
      <c r="R123" s="20">
        <v>2031</v>
      </c>
      <c r="S123" s="20">
        <v>2032</v>
      </c>
      <c r="T123" s="20">
        <v>2033</v>
      </c>
      <c r="U123" s="20">
        <v>2034</v>
      </c>
      <c r="V123" s="20">
        <v>2035</v>
      </c>
      <c r="W123" s="20">
        <v>2036</v>
      </c>
      <c r="X123" s="20">
        <v>2037</v>
      </c>
      <c r="Y123" s="20">
        <v>2038</v>
      </c>
      <c r="Z123" s="20">
        <v>2039</v>
      </c>
      <c r="AA123" s="20">
        <v>2040</v>
      </c>
      <c r="AB123" s="20">
        <f t="shared" ref="AB123:AK123" si="2">AA123+1</f>
        <v>2041</v>
      </c>
      <c r="AC123" s="20">
        <f t="shared" si="2"/>
        <v>2042</v>
      </c>
      <c r="AD123" s="20">
        <f t="shared" si="2"/>
        <v>2043</v>
      </c>
      <c r="AE123" s="20">
        <f t="shared" si="2"/>
        <v>2044</v>
      </c>
      <c r="AF123" s="20">
        <f t="shared" si="2"/>
        <v>2045</v>
      </c>
      <c r="AG123" s="20">
        <f t="shared" si="2"/>
        <v>2046</v>
      </c>
      <c r="AH123" s="20">
        <f t="shared" si="2"/>
        <v>2047</v>
      </c>
      <c r="AI123" s="20">
        <f t="shared" si="2"/>
        <v>2048</v>
      </c>
      <c r="AJ123" s="20">
        <f t="shared" si="2"/>
        <v>2049</v>
      </c>
      <c r="AK123" s="20">
        <f t="shared" si="2"/>
        <v>2050</v>
      </c>
    </row>
    <row r="124" spans="1:52" x14ac:dyDescent="0.3">
      <c r="A124" s="23" t="s">
        <v>35</v>
      </c>
      <c r="B124" s="39">
        <v>0</v>
      </c>
      <c r="C124" s="39">
        <v>0</v>
      </c>
      <c r="D124" s="39">
        <v>0</v>
      </c>
      <c r="E124" s="39">
        <v>0</v>
      </c>
      <c r="F124" s="39">
        <v>0</v>
      </c>
      <c r="G124" s="39">
        <v>0</v>
      </c>
      <c r="H124" s="39">
        <v>0</v>
      </c>
      <c r="I124" s="39">
        <v>0</v>
      </c>
      <c r="J124" s="39">
        <v>0</v>
      </c>
      <c r="K124" s="39">
        <v>0</v>
      </c>
      <c r="L124" s="39">
        <v>0</v>
      </c>
      <c r="M124" s="39">
        <v>0</v>
      </c>
      <c r="N124" s="39">
        <v>0</v>
      </c>
      <c r="O124" s="39">
        <v>0</v>
      </c>
      <c r="P124" s="39">
        <v>0</v>
      </c>
      <c r="Q124" s="39">
        <v>0</v>
      </c>
      <c r="R124" s="39">
        <v>0</v>
      </c>
      <c r="S124" s="39">
        <v>0</v>
      </c>
      <c r="T124" s="39">
        <v>0</v>
      </c>
      <c r="U124" s="39">
        <v>0</v>
      </c>
      <c r="V124" s="39">
        <v>0</v>
      </c>
      <c r="W124" s="39">
        <v>0</v>
      </c>
      <c r="X124" s="39">
        <v>0</v>
      </c>
      <c r="Y124" s="39">
        <v>0</v>
      </c>
      <c r="Z124" s="39">
        <v>0</v>
      </c>
      <c r="AA124" s="39">
        <v>0</v>
      </c>
      <c r="AB124" s="39">
        <v>0</v>
      </c>
      <c r="AC124" s="39">
        <v>0</v>
      </c>
      <c r="AD124" s="39">
        <v>0</v>
      </c>
      <c r="AE124" s="39">
        <v>0</v>
      </c>
      <c r="AF124" s="39">
        <v>0</v>
      </c>
      <c r="AG124" s="39">
        <v>0</v>
      </c>
      <c r="AH124" s="39">
        <v>0</v>
      </c>
      <c r="AI124" s="39">
        <v>0</v>
      </c>
      <c r="AJ124" s="39">
        <v>0</v>
      </c>
      <c r="AK124" s="39">
        <v>0</v>
      </c>
    </row>
    <row r="125" spans="1:52" s="4" customFormat="1" x14ac:dyDescent="0.3">
      <c r="A125" s="463" t="s">
        <v>66</v>
      </c>
      <c r="B125" s="463"/>
      <c r="C125" s="463"/>
    </row>
    <row r="126" spans="1:52" x14ac:dyDescent="0.3">
      <c r="A126" s="16" t="s">
        <v>28</v>
      </c>
      <c r="B126" s="20">
        <v>2015</v>
      </c>
      <c r="C126" s="20">
        <v>2016</v>
      </c>
      <c r="D126" s="20">
        <v>2017</v>
      </c>
      <c r="E126" s="20">
        <v>2018</v>
      </c>
      <c r="F126" s="20">
        <v>2019</v>
      </c>
      <c r="G126" s="20">
        <v>2020</v>
      </c>
      <c r="H126" s="20">
        <v>2021</v>
      </c>
      <c r="I126" s="20">
        <v>2022</v>
      </c>
      <c r="J126" s="20">
        <v>2023</v>
      </c>
      <c r="K126" s="20">
        <v>2024</v>
      </c>
      <c r="L126" s="20">
        <v>2025</v>
      </c>
      <c r="M126" s="20">
        <v>2026</v>
      </c>
      <c r="N126" s="20">
        <v>2027</v>
      </c>
      <c r="O126" s="20">
        <v>2028</v>
      </c>
      <c r="P126" s="20">
        <v>2029</v>
      </c>
      <c r="Q126" s="20">
        <v>2030</v>
      </c>
      <c r="R126" s="20">
        <v>2031</v>
      </c>
      <c r="S126" s="20">
        <v>2032</v>
      </c>
      <c r="T126" s="20">
        <v>2033</v>
      </c>
      <c r="U126" s="20">
        <v>2034</v>
      </c>
      <c r="V126" s="20">
        <v>2035</v>
      </c>
      <c r="W126" s="20">
        <v>2036</v>
      </c>
      <c r="X126" s="20">
        <v>2037</v>
      </c>
      <c r="Y126" s="20">
        <v>2038</v>
      </c>
      <c r="Z126" s="20">
        <v>2039</v>
      </c>
      <c r="AA126" s="20">
        <v>2040</v>
      </c>
      <c r="AB126" s="20">
        <f t="shared" ref="AB126:AK126" si="3">AA126+1</f>
        <v>2041</v>
      </c>
      <c r="AC126" s="20">
        <f t="shared" si="3"/>
        <v>2042</v>
      </c>
      <c r="AD126" s="20">
        <f t="shared" si="3"/>
        <v>2043</v>
      </c>
      <c r="AE126" s="20">
        <f t="shared" si="3"/>
        <v>2044</v>
      </c>
      <c r="AF126" s="20">
        <f t="shared" si="3"/>
        <v>2045</v>
      </c>
      <c r="AG126" s="20">
        <f t="shared" si="3"/>
        <v>2046</v>
      </c>
      <c r="AH126" s="20">
        <f t="shared" si="3"/>
        <v>2047</v>
      </c>
      <c r="AI126" s="20">
        <f t="shared" si="3"/>
        <v>2048</v>
      </c>
      <c r="AJ126" s="20">
        <f t="shared" si="3"/>
        <v>2049</v>
      </c>
      <c r="AK126" s="20">
        <f t="shared" si="3"/>
        <v>2050</v>
      </c>
    </row>
    <row r="127" spans="1:52" x14ac:dyDescent="0.3">
      <c r="A127" s="23" t="s">
        <v>35</v>
      </c>
      <c r="B127" s="45">
        <v>0</v>
      </c>
      <c r="C127" s="45">
        <v>0</v>
      </c>
      <c r="D127" s="45">
        <v>0</v>
      </c>
      <c r="E127" s="45">
        <v>0</v>
      </c>
      <c r="F127" s="45">
        <v>0</v>
      </c>
      <c r="G127" s="45">
        <v>0</v>
      </c>
      <c r="H127" s="45">
        <v>0</v>
      </c>
      <c r="I127" s="45">
        <v>0</v>
      </c>
      <c r="J127" s="45">
        <v>0</v>
      </c>
      <c r="K127" s="45">
        <v>0</v>
      </c>
      <c r="L127" s="45">
        <v>0</v>
      </c>
      <c r="M127" s="45">
        <v>0</v>
      </c>
      <c r="N127" s="45">
        <v>0</v>
      </c>
      <c r="O127" s="45">
        <v>0</v>
      </c>
      <c r="P127" s="45">
        <v>0</v>
      </c>
      <c r="Q127" s="45">
        <v>80.130000000000024</v>
      </c>
      <c r="R127" s="45">
        <v>80.130000000000024</v>
      </c>
      <c r="S127" s="45">
        <v>80.130000000000024</v>
      </c>
      <c r="T127" s="45">
        <v>80.130000000000024</v>
      </c>
      <c r="U127" s="45">
        <v>80.130000000000024</v>
      </c>
      <c r="V127" s="45">
        <v>80.130000000000024</v>
      </c>
      <c r="W127" s="45">
        <v>80.130000000000024</v>
      </c>
      <c r="X127" s="45">
        <v>80.130000000000024</v>
      </c>
      <c r="Y127" s="45">
        <v>80.130000000000024</v>
      </c>
      <c r="Z127" s="45">
        <v>80.130000000000024</v>
      </c>
      <c r="AA127" s="45">
        <v>80.130000000000024</v>
      </c>
      <c r="AB127" s="45">
        <v>80.130000000000024</v>
      </c>
      <c r="AC127" s="45">
        <v>80.130000000000024</v>
      </c>
      <c r="AD127" s="45">
        <v>80.130000000000024</v>
      </c>
      <c r="AE127" s="45">
        <v>80.130000000000024</v>
      </c>
      <c r="AF127" s="45">
        <v>80.130000000000024</v>
      </c>
      <c r="AG127" s="45">
        <v>80.130000000000024</v>
      </c>
      <c r="AH127" s="45">
        <v>80.130000000000024</v>
      </c>
      <c r="AI127" s="45">
        <v>80.130000000000024</v>
      </c>
      <c r="AJ127" s="45">
        <v>80.130000000000024</v>
      </c>
      <c r="AK127" s="45">
        <v>80.130000000000024</v>
      </c>
    </row>
    <row r="128" spans="1:52" s="4" customFormat="1" x14ac:dyDescent="0.3">
      <c r="A128" s="463" t="s">
        <v>67</v>
      </c>
      <c r="B128" s="463"/>
      <c r="C128" s="463"/>
    </row>
    <row r="129" spans="1:38" x14ac:dyDescent="0.3">
      <c r="A129" s="16" t="s">
        <v>28</v>
      </c>
      <c r="B129" s="20">
        <v>2015</v>
      </c>
      <c r="C129" s="20">
        <v>2016</v>
      </c>
      <c r="D129" s="20">
        <v>2017</v>
      </c>
      <c r="E129" s="20">
        <v>2018</v>
      </c>
      <c r="F129" s="20">
        <v>2019</v>
      </c>
      <c r="G129" s="20">
        <v>2020</v>
      </c>
      <c r="H129" s="20">
        <v>2021</v>
      </c>
      <c r="I129" s="20">
        <v>2022</v>
      </c>
      <c r="J129" s="20">
        <v>2023</v>
      </c>
      <c r="K129" s="20">
        <v>2024</v>
      </c>
      <c r="L129" s="20">
        <v>2025</v>
      </c>
      <c r="M129" s="20">
        <v>2026</v>
      </c>
      <c r="N129" s="20">
        <v>2027</v>
      </c>
      <c r="O129" s="20">
        <v>2028</v>
      </c>
      <c r="P129" s="20">
        <v>2029</v>
      </c>
      <c r="Q129" s="20">
        <v>2030</v>
      </c>
      <c r="R129" s="20">
        <v>2031</v>
      </c>
      <c r="S129" s="20">
        <v>2032</v>
      </c>
      <c r="T129" s="20">
        <v>2033</v>
      </c>
      <c r="U129" s="20">
        <v>2034</v>
      </c>
      <c r="V129" s="20">
        <v>2035</v>
      </c>
      <c r="W129" s="20">
        <v>2036</v>
      </c>
      <c r="X129" s="20">
        <v>2037</v>
      </c>
      <c r="Y129" s="20">
        <v>2038</v>
      </c>
      <c r="Z129" s="20">
        <v>2039</v>
      </c>
      <c r="AA129" s="20">
        <v>2040</v>
      </c>
      <c r="AB129" s="20">
        <f t="shared" ref="AB129:AK129" si="4">AA129+1</f>
        <v>2041</v>
      </c>
      <c r="AC129" s="20">
        <f t="shared" si="4"/>
        <v>2042</v>
      </c>
      <c r="AD129" s="20">
        <f t="shared" si="4"/>
        <v>2043</v>
      </c>
      <c r="AE129" s="20">
        <f t="shared" si="4"/>
        <v>2044</v>
      </c>
      <c r="AF129" s="20">
        <f t="shared" si="4"/>
        <v>2045</v>
      </c>
      <c r="AG129" s="20">
        <f t="shared" si="4"/>
        <v>2046</v>
      </c>
      <c r="AH129" s="20">
        <f t="shared" si="4"/>
        <v>2047</v>
      </c>
      <c r="AI129" s="20">
        <f t="shared" si="4"/>
        <v>2048</v>
      </c>
      <c r="AJ129" s="20">
        <f t="shared" si="4"/>
        <v>2049</v>
      </c>
      <c r="AK129" s="20">
        <f t="shared" si="4"/>
        <v>2050</v>
      </c>
    </row>
    <row r="130" spans="1:38" x14ac:dyDescent="0.3">
      <c r="A130" s="23" t="s">
        <v>35</v>
      </c>
      <c r="B130" s="45">
        <v>0</v>
      </c>
      <c r="C130" s="45">
        <v>0</v>
      </c>
      <c r="D130" s="45">
        <v>0</v>
      </c>
      <c r="E130" s="45">
        <v>0</v>
      </c>
      <c r="F130" s="45">
        <v>0</v>
      </c>
      <c r="G130" s="45">
        <v>0</v>
      </c>
      <c r="H130" s="45">
        <v>0</v>
      </c>
      <c r="I130" s="45">
        <v>0</v>
      </c>
      <c r="J130" s="45">
        <v>0</v>
      </c>
      <c r="K130" s="45">
        <v>0</v>
      </c>
      <c r="L130" s="45">
        <v>0</v>
      </c>
      <c r="M130" s="45">
        <v>0</v>
      </c>
      <c r="N130" s="45">
        <v>0</v>
      </c>
      <c r="O130" s="45">
        <v>0</v>
      </c>
      <c r="P130" s="45">
        <v>0</v>
      </c>
      <c r="Q130" s="45">
        <v>160.26</v>
      </c>
      <c r="R130" s="45">
        <v>160.26</v>
      </c>
      <c r="S130" s="45">
        <v>160.26</v>
      </c>
      <c r="T130" s="45">
        <v>160.26</v>
      </c>
      <c r="U130" s="45">
        <v>160.26</v>
      </c>
      <c r="V130" s="45">
        <v>160.26</v>
      </c>
      <c r="W130" s="45">
        <v>160.26</v>
      </c>
      <c r="X130" s="45">
        <v>160.26</v>
      </c>
      <c r="Y130" s="45">
        <v>160.26</v>
      </c>
      <c r="Z130" s="45">
        <v>160.26</v>
      </c>
      <c r="AA130" s="45">
        <v>160.26</v>
      </c>
      <c r="AB130" s="45">
        <v>160.26</v>
      </c>
      <c r="AC130" s="45">
        <v>160.26</v>
      </c>
      <c r="AD130" s="45">
        <v>160.26</v>
      </c>
      <c r="AE130" s="45">
        <v>160.26</v>
      </c>
      <c r="AF130" s="45">
        <v>160.26</v>
      </c>
      <c r="AG130" s="45">
        <v>160.26</v>
      </c>
      <c r="AH130" s="45">
        <v>160.26</v>
      </c>
      <c r="AI130" s="45">
        <v>160.26</v>
      </c>
      <c r="AJ130" s="45">
        <v>160.26</v>
      </c>
      <c r="AK130" s="45">
        <v>160.26</v>
      </c>
    </row>
    <row r="131" spans="1:38" x14ac:dyDescent="0.3">
      <c r="A131" s="463" t="s">
        <v>73</v>
      </c>
      <c r="B131" s="463"/>
      <c r="C131" s="4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spans="1:38" x14ac:dyDescent="0.3">
      <c r="A132" s="16" t="s">
        <v>28</v>
      </c>
      <c r="B132" s="20">
        <v>2015</v>
      </c>
      <c r="C132" s="20">
        <v>2016</v>
      </c>
      <c r="D132" s="20">
        <v>2017</v>
      </c>
      <c r="E132" s="20">
        <v>2018</v>
      </c>
      <c r="F132" s="20">
        <v>2019</v>
      </c>
      <c r="G132" s="20">
        <v>2020</v>
      </c>
      <c r="H132" s="20">
        <v>2021</v>
      </c>
      <c r="I132" s="20">
        <v>2022</v>
      </c>
      <c r="J132" s="20">
        <v>2023</v>
      </c>
      <c r="K132" s="20">
        <v>2024</v>
      </c>
      <c r="L132" s="20">
        <v>2025</v>
      </c>
      <c r="M132" s="20">
        <v>2026</v>
      </c>
      <c r="N132" s="20">
        <v>2027</v>
      </c>
      <c r="O132" s="20">
        <v>2028</v>
      </c>
      <c r="P132" s="20">
        <v>2029</v>
      </c>
      <c r="Q132" s="20">
        <v>2030</v>
      </c>
      <c r="R132" s="20">
        <v>2031</v>
      </c>
      <c r="S132" s="20">
        <v>2032</v>
      </c>
      <c r="T132" s="20">
        <v>2033</v>
      </c>
      <c r="U132" s="20">
        <v>2034</v>
      </c>
      <c r="V132" s="20">
        <v>2035</v>
      </c>
      <c r="W132" s="20">
        <v>2036</v>
      </c>
      <c r="X132" s="20">
        <v>2037</v>
      </c>
      <c r="Y132" s="20">
        <v>2038</v>
      </c>
      <c r="Z132" s="20">
        <v>2039</v>
      </c>
      <c r="AA132" s="20">
        <v>2040</v>
      </c>
      <c r="AB132" s="20">
        <f t="shared" ref="AB132:AK132" si="5">AA132+1</f>
        <v>2041</v>
      </c>
      <c r="AC132" s="20">
        <f t="shared" si="5"/>
        <v>2042</v>
      </c>
      <c r="AD132" s="20">
        <f t="shared" si="5"/>
        <v>2043</v>
      </c>
      <c r="AE132" s="20">
        <f t="shared" si="5"/>
        <v>2044</v>
      </c>
      <c r="AF132" s="20">
        <f t="shared" si="5"/>
        <v>2045</v>
      </c>
      <c r="AG132" s="20">
        <f t="shared" si="5"/>
        <v>2046</v>
      </c>
      <c r="AH132" s="20">
        <f t="shared" si="5"/>
        <v>2047</v>
      </c>
      <c r="AI132" s="20">
        <f t="shared" si="5"/>
        <v>2048</v>
      </c>
      <c r="AJ132" s="20">
        <f t="shared" si="5"/>
        <v>2049</v>
      </c>
      <c r="AK132" s="20">
        <f t="shared" si="5"/>
        <v>2050</v>
      </c>
    </row>
    <row r="133" spans="1:38" x14ac:dyDescent="0.3">
      <c r="A133" s="23" t="s">
        <v>35</v>
      </c>
      <c r="B133" s="47">
        <v>0</v>
      </c>
      <c r="C133" s="47">
        <v>0</v>
      </c>
      <c r="D133" s="47">
        <v>0</v>
      </c>
      <c r="E133" s="47">
        <v>0</v>
      </c>
      <c r="F133" s="47">
        <v>0</v>
      </c>
      <c r="G133" s="47">
        <v>0</v>
      </c>
      <c r="H133" s="47">
        <v>0</v>
      </c>
      <c r="I133" s="47">
        <v>0</v>
      </c>
      <c r="J133" s="47">
        <v>0</v>
      </c>
      <c r="K133" s="47">
        <v>0</v>
      </c>
      <c r="L133" s="47">
        <v>0</v>
      </c>
      <c r="M133" s="47">
        <v>0</v>
      </c>
      <c r="N133" s="47">
        <v>0</v>
      </c>
      <c r="O133" s="47">
        <v>0</v>
      </c>
      <c r="P133" s="47">
        <v>0</v>
      </c>
      <c r="Q133" s="47">
        <v>40.065000000000012</v>
      </c>
      <c r="R133" s="47">
        <v>40.065000000000012</v>
      </c>
      <c r="S133" s="47">
        <v>40.065000000000012</v>
      </c>
      <c r="T133" s="47">
        <v>40.065000000000012</v>
      </c>
      <c r="U133" s="47">
        <v>40.065000000000012</v>
      </c>
      <c r="V133" s="47">
        <v>40.065000000000012</v>
      </c>
      <c r="W133" s="47">
        <v>40.065000000000012</v>
      </c>
      <c r="X133" s="47">
        <v>40.065000000000012</v>
      </c>
      <c r="Y133" s="47">
        <v>40.065000000000012</v>
      </c>
      <c r="Z133" s="47">
        <v>40.065000000000012</v>
      </c>
      <c r="AA133" s="47">
        <v>40.065000000000012</v>
      </c>
      <c r="AB133" s="47">
        <v>40.065000000000012</v>
      </c>
      <c r="AC133" s="47">
        <v>40.065000000000012</v>
      </c>
      <c r="AD133" s="47">
        <v>40.065000000000012</v>
      </c>
      <c r="AE133" s="47">
        <v>40.065000000000012</v>
      </c>
      <c r="AF133" s="47">
        <v>40.065000000000012</v>
      </c>
      <c r="AG133" s="47">
        <v>40.065000000000012</v>
      </c>
      <c r="AH133" s="47">
        <v>40.065000000000012</v>
      </c>
      <c r="AI133" s="47">
        <v>40.065000000000012</v>
      </c>
      <c r="AJ133" s="47">
        <v>40.065000000000012</v>
      </c>
      <c r="AK133" s="47">
        <v>40.065000000000012</v>
      </c>
    </row>
    <row r="134" spans="1:38" s="4" customFormat="1" x14ac:dyDescent="0.3">
      <c r="A134" s="463" t="s">
        <v>70</v>
      </c>
      <c r="B134" s="463"/>
      <c r="C134" s="463"/>
    </row>
    <row r="135" spans="1:38" x14ac:dyDescent="0.3">
      <c r="A135" s="461" t="s">
        <v>753</v>
      </c>
      <c r="B135" s="462"/>
      <c r="C135" s="26">
        <v>2015</v>
      </c>
      <c r="D135" s="26">
        <v>2016</v>
      </c>
      <c r="E135" s="26">
        <v>2017</v>
      </c>
      <c r="F135" s="26">
        <v>2018</v>
      </c>
      <c r="G135" s="26">
        <v>2019</v>
      </c>
      <c r="H135" s="26">
        <v>2020</v>
      </c>
      <c r="I135" s="26">
        <v>2021</v>
      </c>
      <c r="J135" s="26">
        <v>2022</v>
      </c>
      <c r="K135" s="26">
        <v>2023</v>
      </c>
      <c r="L135" s="26">
        <v>2024</v>
      </c>
      <c r="M135" s="26">
        <v>2025</v>
      </c>
      <c r="N135" s="26">
        <v>2026</v>
      </c>
      <c r="O135" s="26">
        <v>2027</v>
      </c>
      <c r="P135" s="26">
        <v>2028</v>
      </c>
      <c r="Q135" s="26">
        <v>2029</v>
      </c>
      <c r="R135" s="26">
        <v>2030</v>
      </c>
      <c r="S135" s="26">
        <v>2031</v>
      </c>
      <c r="T135" s="26">
        <v>2032</v>
      </c>
      <c r="U135" s="26">
        <v>2033</v>
      </c>
      <c r="V135" s="26">
        <v>2034</v>
      </c>
      <c r="W135" s="26">
        <v>2035</v>
      </c>
      <c r="X135" s="26">
        <v>2036</v>
      </c>
      <c r="Y135" s="26">
        <v>2037</v>
      </c>
      <c r="Z135" s="26">
        <v>2038</v>
      </c>
      <c r="AA135" s="26">
        <v>2039</v>
      </c>
      <c r="AB135" s="26">
        <v>2040</v>
      </c>
      <c r="AC135" s="26">
        <v>2041</v>
      </c>
      <c r="AD135" s="26">
        <v>2042</v>
      </c>
      <c r="AE135" s="26">
        <v>2043</v>
      </c>
      <c r="AF135" s="26">
        <v>2044</v>
      </c>
      <c r="AG135" s="26">
        <v>2045</v>
      </c>
      <c r="AH135" s="26">
        <v>2046</v>
      </c>
      <c r="AI135" s="26">
        <v>2047</v>
      </c>
      <c r="AJ135" s="26">
        <v>2048</v>
      </c>
      <c r="AK135" s="26">
        <v>2049</v>
      </c>
      <c r="AL135" s="26">
        <v>2050</v>
      </c>
    </row>
    <row r="136" spans="1:38" x14ac:dyDescent="0.3">
      <c r="A136" s="16" t="s">
        <v>16</v>
      </c>
      <c r="B136" s="24" t="s">
        <v>21</v>
      </c>
      <c r="C136" s="41">
        <v>4404180.1266455529</v>
      </c>
      <c r="D136" s="41">
        <v>4635773.1777300769</v>
      </c>
      <c r="E136" s="41">
        <v>4557540.7702596923</v>
      </c>
      <c r="F136" s="41">
        <v>4036710.7722487208</v>
      </c>
      <c r="G136" s="41">
        <v>3670271.1693615057</v>
      </c>
      <c r="H136" s="41">
        <v>4336740.3536092257</v>
      </c>
      <c r="I136" s="41">
        <v>4005456.0653496548</v>
      </c>
      <c r="J136" s="41">
        <v>4611614.5669847606</v>
      </c>
      <c r="K136" s="41">
        <v>4622357.7870358536</v>
      </c>
      <c r="L136" s="41">
        <v>4630816.0440486055</v>
      </c>
      <c r="M136" s="39">
        <v>4643501.9119886402</v>
      </c>
      <c r="N136" s="39">
        <v>4653340.6943535898</v>
      </c>
      <c r="O136" s="39">
        <v>4663680.117332587</v>
      </c>
      <c r="P136" s="39">
        <v>4675058.762233776</v>
      </c>
      <c r="Q136" s="39">
        <v>4684066.8653092766</v>
      </c>
      <c r="R136" s="39">
        <v>4695212.87071307</v>
      </c>
      <c r="S136" s="39">
        <v>4719137.3593868213</v>
      </c>
      <c r="T136" s="39">
        <v>4743061.8480605725</v>
      </c>
      <c r="U136" s="39">
        <v>4766986.3367343228</v>
      </c>
      <c r="V136" s="39">
        <v>4790910.8254080741</v>
      </c>
      <c r="W136" s="39">
        <v>4814835.3140818253</v>
      </c>
      <c r="X136" s="39">
        <v>4838759.8027555766</v>
      </c>
      <c r="Y136" s="39">
        <v>4862684.2914293269</v>
      </c>
      <c r="Z136" s="39">
        <v>4886608.7801030781</v>
      </c>
      <c r="AA136" s="39">
        <v>4910533.2687768294</v>
      </c>
      <c r="AB136" s="39">
        <v>4934457.7574505797</v>
      </c>
      <c r="AC136" s="39">
        <v>4957404.5061248345</v>
      </c>
      <c r="AD136" s="39">
        <v>4980351.2547990885</v>
      </c>
      <c r="AE136" s="39">
        <v>5003298.0034733433</v>
      </c>
      <c r="AF136" s="39">
        <v>5026244.7521475973</v>
      </c>
      <c r="AG136" s="39">
        <v>5049191.5008218521</v>
      </c>
      <c r="AH136" s="39">
        <v>5072138.2494961061</v>
      </c>
      <c r="AI136" s="39">
        <v>5095084.99817036</v>
      </c>
      <c r="AJ136" s="39">
        <v>5118031.7468446139</v>
      </c>
      <c r="AK136" s="39">
        <v>5140978.4955188697</v>
      </c>
      <c r="AL136" s="39">
        <v>5163925.2441931237</v>
      </c>
    </row>
    <row r="137" spans="1:38" x14ac:dyDescent="0.3">
      <c r="A137" s="16" t="s">
        <v>16</v>
      </c>
      <c r="B137" s="24" t="s">
        <v>22</v>
      </c>
      <c r="C137" s="41">
        <v>1508355.3353129127</v>
      </c>
      <c r="D137" s="41">
        <v>1468885.2082799806</v>
      </c>
      <c r="E137" s="41">
        <v>2070701.8441338842</v>
      </c>
      <c r="F137" s="41">
        <v>3103351.8127261437</v>
      </c>
      <c r="G137" s="41">
        <v>2369504.4849077426</v>
      </c>
      <c r="H137" s="41">
        <v>2638972.4656706452</v>
      </c>
      <c r="I137" s="41">
        <v>2591926.2364638648</v>
      </c>
      <c r="J137" s="41">
        <v>2952613.4756732765</v>
      </c>
      <c r="K137" s="41">
        <v>2927699.9510504659</v>
      </c>
      <c r="L137" s="41">
        <v>2908425.8732250696</v>
      </c>
      <c r="M137" s="39">
        <v>2877872.9018048458</v>
      </c>
      <c r="N137" s="39">
        <v>2855936.7465363764</v>
      </c>
      <c r="O137" s="39">
        <v>2831180.8678692002</v>
      </c>
      <c r="P137" s="39">
        <v>2804857.4815470367</v>
      </c>
      <c r="Q137" s="39">
        <v>2784173.5420222864</v>
      </c>
      <c r="R137" s="39">
        <v>2758007.8016557568</v>
      </c>
      <c r="S137" s="39">
        <v>2731053.8315110593</v>
      </c>
      <c r="T137" s="39">
        <v>2704099.8613663618</v>
      </c>
      <c r="U137" s="39">
        <v>2677145.8912216639</v>
      </c>
      <c r="V137" s="39">
        <v>2650191.9210769664</v>
      </c>
      <c r="W137" s="39">
        <v>2623237.950932269</v>
      </c>
      <c r="X137" s="39">
        <v>2596283.9807875715</v>
      </c>
      <c r="Y137" s="39">
        <v>2569330.0106428736</v>
      </c>
      <c r="Z137" s="39">
        <v>2542376.0404981757</v>
      </c>
      <c r="AA137" s="39">
        <v>2515422.0703534787</v>
      </c>
      <c r="AB137" s="39">
        <v>2488468.1002087807</v>
      </c>
      <c r="AC137" s="39">
        <v>2462923.9917634367</v>
      </c>
      <c r="AD137" s="39">
        <v>2437379.8833180927</v>
      </c>
      <c r="AE137" s="39">
        <v>2411835.7748727486</v>
      </c>
      <c r="AF137" s="39">
        <v>2386291.6664274042</v>
      </c>
      <c r="AG137" s="39">
        <v>2360747.5579820601</v>
      </c>
      <c r="AH137" s="39">
        <v>2335203.4495367161</v>
      </c>
      <c r="AI137" s="39">
        <v>2309659.3410913716</v>
      </c>
      <c r="AJ137" s="39">
        <v>2284115.232646028</v>
      </c>
      <c r="AK137" s="39">
        <v>2258571.124200684</v>
      </c>
      <c r="AL137" s="39">
        <v>2233027.0157553395</v>
      </c>
    </row>
    <row r="138" spans="1:38" x14ac:dyDescent="0.3">
      <c r="A138" s="16" t="s">
        <v>16</v>
      </c>
      <c r="B138" s="24" t="s">
        <v>23</v>
      </c>
      <c r="C138" s="41">
        <v>0</v>
      </c>
      <c r="D138" s="41">
        <v>0</v>
      </c>
      <c r="E138" s="41">
        <v>0</v>
      </c>
      <c r="F138" s="41">
        <v>0</v>
      </c>
      <c r="G138" s="41">
        <v>0</v>
      </c>
      <c r="H138" s="41">
        <v>0</v>
      </c>
      <c r="I138" s="41">
        <v>0</v>
      </c>
      <c r="J138" s="41">
        <v>0</v>
      </c>
      <c r="K138" s="41">
        <v>0</v>
      </c>
      <c r="L138" s="41">
        <v>0</v>
      </c>
      <c r="M138" s="39">
        <v>0</v>
      </c>
      <c r="N138" s="39">
        <v>0</v>
      </c>
      <c r="O138" s="39">
        <v>0</v>
      </c>
      <c r="P138" s="39">
        <v>0</v>
      </c>
      <c r="Q138" s="39">
        <v>0</v>
      </c>
      <c r="R138" s="39">
        <v>0</v>
      </c>
      <c r="S138" s="39">
        <v>0</v>
      </c>
      <c r="T138" s="39">
        <v>0</v>
      </c>
      <c r="U138" s="39">
        <v>0</v>
      </c>
      <c r="V138" s="39">
        <v>0</v>
      </c>
      <c r="W138" s="39">
        <v>0</v>
      </c>
      <c r="X138" s="39">
        <v>0</v>
      </c>
      <c r="Y138" s="39">
        <v>0</v>
      </c>
      <c r="Z138" s="39">
        <v>0</v>
      </c>
      <c r="AA138" s="39">
        <v>0</v>
      </c>
      <c r="AB138" s="39">
        <v>0</v>
      </c>
      <c r="AC138" s="39">
        <v>0</v>
      </c>
      <c r="AD138" s="39">
        <v>0</v>
      </c>
      <c r="AE138" s="39">
        <v>0</v>
      </c>
      <c r="AF138" s="39">
        <v>0</v>
      </c>
      <c r="AG138" s="39">
        <v>0</v>
      </c>
      <c r="AH138" s="39">
        <v>0</v>
      </c>
      <c r="AI138" s="39">
        <v>0</v>
      </c>
      <c r="AJ138" s="39">
        <v>0</v>
      </c>
      <c r="AK138" s="39">
        <v>0</v>
      </c>
      <c r="AL138" s="39">
        <v>0</v>
      </c>
    </row>
    <row r="139" spans="1:38" x14ac:dyDescent="0.3">
      <c r="A139" s="16" t="s">
        <v>16</v>
      </c>
      <c r="B139" s="24" t="s">
        <v>24</v>
      </c>
      <c r="C139" s="41">
        <v>5708742.1136669321</v>
      </c>
      <c r="D139" s="41">
        <v>6751551.5499975858</v>
      </c>
      <c r="E139" s="41">
        <v>1318901.5619149581</v>
      </c>
      <c r="F139" s="41">
        <v>3708717.6601301413</v>
      </c>
      <c r="G139" s="41">
        <v>6852103.4861350711</v>
      </c>
      <c r="H139" s="41">
        <v>2506333.7723455285</v>
      </c>
      <c r="I139" s="41">
        <v>2399681.4613595605</v>
      </c>
      <c r="J139" s="41">
        <v>2756536.0243346863</v>
      </c>
      <c r="K139" s="41">
        <v>2756536.0243346863</v>
      </c>
      <c r="L139" s="41">
        <v>2756536.0243346863</v>
      </c>
      <c r="M139" s="39">
        <v>2756536.0243346863</v>
      </c>
      <c r="N139" s="39">
        <v>2756536.0243346863</v>
      </c>
      <c r="O139" s="39">
        <v>2756536.0243346863</v>
      </c>
      <c r="P139" s="39">
        <v>2756536.0243346863</v>
      </c>
      <c r="Q139" s="39">
        <v>2756536.0243346863</v>
      </c>
      <c r="R139" s="39">
        <v>2756536.0243346863</v>
      </c>
      <c r="S139" s="39">
        <v>2742753.3442130131</v>
      </c>
      <c r="T139" s="39">
        <v>2728970.6640913398</v>
      </c>
      <c r="U139" s="39">
        <v>2715187.9839696665</v>
      </c>
      <c r="V139" s="39">
        <v>2701405.3038479933</v>
      </c>
      <c r="W139" s="39">
        <v>2687622.62372632</v>
      </c>
      <c r="X139" s="39">
        <v>2673839.9436046458</v>
      </c>
      <c r="Y139" s="39">
        <v>2660057.2634829725</v>
      </c>
      <c r="Z139" s="39">
        <v>2646274.5833612988</v>
      </c>
      <c r="AA139" s="39">
        <v>2632491.9032396255</v>
      </c>
      <c r="AB139" s="39">
        <v>2618709.2231179527</v>
      </c>
      <c r="AC139" s="39">
        <v>2604926.542996279</v>
      </c>
      <c r="AD139" s="39">
        <v>2591143.8628746057</v>
      </c>
      <c r="AE139" s="39">
        <v>2577361.182752932</v>
      </c>
      <c r="AF139" s="39">
        <v>2563578.5026312587</v>
      </c>
      <c r="AG139" s="39">
        <v>2549795.8225095854</v>
      </c>
      <c r="AH139" s="39">
        <v>2536013.1423879117</v>
      </c>
      <c r="AI139" s="39">
        <v>2522230.4622662384</v>
      </c>
      <c r="AJ139" s="39">
        <v>2508447.7821445651</v>
      </c>
      <c r="AK139" s="39">
        <v>2494665.1020228914</v>
      </c>
      <c r="AL139" s="39">
        <v>2480882.4219012177</v>
      </c>
    </row>
    <row r="140" spans="1:38" x14ac:dyDescent="0.3">
      <c r="A140" s="16" t="s">
        <v>16</v>
      </c>
      <c r="B140" s="24" t="s">
        <v>25</v>
      </c>
      <c r="C140" s="41">
        <v>0</v>
      </c>
      <c r="D140" s="41">
        <v>0</v>
      </c>
      <c r="E140" s="41">
        <v>0</v>
      </c>
      <c r="F140" s="41">
        <v>0</v>
      </c>
      <c r="G140" s="41">
        <v>98273.165020910514</v>
      </c>
      <c r="H140" s="41">
        <v>122888.86981155832</v>
      </c>
      <c r="I140" s="41">
        <v>212857.03472546733</v>
      </c>
      <c r="J140" s="41">
        <v>242065.71278930036</v>
      </c>
      <c r="K140" s="41">
        <v>239131.58293730885</v>
      </c>
      <c r="L140" s="41">
        <v>236441.96390631664</v>
      </c>
      <c r="M140" s="39">
        <v>234241.36651732298</v>
      </c>
      <c r="N140" s="39">
        <v>230573.70420233358</v>
      </c>
      <c r="O140" s="39">
        <v>228617.61763433923</v>
      </c>
      <c r="P140" s="39">
        <v>225438.97696134841</v>
      </c>
      <c r="Q140" s="39">
        <v>222749.3579303562</v>
      </c>
      <c r="R140" s="39">
        <v>220059.73889936396</v>
      </c>
      <c r="S140" s="39">
        <v>216392.07658437459</v>
      </c>
      <c r="T140" s="39">
        <v>212724.41426938519</v>
      </c>
      <c r="U140" s="39">
        <v>209056.75195439579</v>
      </c>
      <c r="V140" s="39">
        <v>205389.08963940636</v>
      </c>
      <c r="W140" s="39">
        <v>201721.42732441696</v>
      </c>
      <c r="X140" s="39">
        <v>198053.76500942759</v>
      </c>
      <c r="Y140" s="39">
        <v>194386.10269443816</v>
      </c>
      <c r="Z140" s="39">
        <v>190718.44037944879</v>
      </c>
      <c r="AA140" s="39">
        <v>187050.77806445939</v>
      </c>
      <c r="AB140" s="39">
        <v>183383.11574946996</v>
      </c>
      <c r="AC140" s="39">
        <v>180938.00753947705</v>
      </c>
      <c r="AD140" s="39">
        <v>178492.89932948412</v>
      </c>
      <c r="AE140" s="39">
        <v>176047.79111949119</v>
      </c>
      <c r="AF140" s="39">
        <v>173602.68290949822</v>
      </c>
      <c r="AG140" s="39">
        <v>171157.57469950535</v>
      </c>
      <c r="AH140" s="39">
        <v>168712.46648951239</v>
      </c>
      <c r="AI140" s="39">
        <v>166267.35827951948</v>
      </c>
      <c r="AJ140" s="39">
        <v>163822.25006952652</v>
      </c>
      <c r="AK140" s="39">
        <v>161377.14185953359</v>
      </c>
      <c r="AL140" s="39">
        <v>158932.03364954065</v>
      </c>
    </row>
    <row r="141" spans="1:38" x14ac:dyDescent="0.3">
      <c r="A141" s="16" t="s">
        <v>17</v>
      </c>
      <c r="B141" s="24" t="s">
        <v>21</v>
      </c>
      <c r="C141" s="41">
        <v>0</v>
      </c>
      <c r="D141" s="41">
        <v>0</v>
      </c>
      <c r="E141" s="41">
        <v>0</v>
      </c>
      <c r="F141" s="41">
        <v>0</v>
      </c>
      <c r="G141" s="41">
        <v>0</v>
      </c>
      <c r="H141" s="41">
        <v>0</v>
      </c>
      <c r="I141" s="41">
        <v>0</v>
      </c>
      <c r="J141" s="41">
        <v>151753.45992496223</v>
      </c>
      <c r="K141" s="41">
        <v>333857.61183491687</v>
      </c>
      <c r="L141" s="41">
        <v>515961.76374487148</v>
      </c>
      <c r="M141" s="39">
        <v>698065.91565482609</v>
      </c>
      <c r="N141" s="39">
        <v>849819.37557978835</v>
      </c>
      <c r="O141" s="39">
        <v>1001572.8355047506</v>
      </c>
      <c r="P141" s="39">
        <v>1183676.9874147051</v>
      </c>
      <c r="Q141" s="39">
        <v>1365781.1393246599</v>
      </c>
      <c r="R141" s="39">
        <v>1517534.5992496223</v>
      </c>
      <c r="S141" s="39">
        <v>1729989.4431445696</v>
      </c>
      <c r="T141" s="39">
        <v>1942444.2870395163</v>
      </c>
      <c r="U141" s="39">
        <v>2154899.1309344633</v>
      </c>
      <c r="V141" s="39">
        <v>2367353.9748294102</v>
      </c>
      <c r="W141" s="39">
        <v>2579808.8187243575</v>
      </c>
      <c r="X141" s="39">
        <v>2792263.6626193044</v>
      </c>
      <c r="Y141" s="39">
        <v>3004718.5065142512</v>
      </c>
      <c r="Z141" s="39">
        <v>3217173.3504091981</v>
      </c>
      <c r="AA141" s="39">
        <v>3429628.1943041459</v>
      </c>
      <c r="AB141" s="39">
        <v>3642083.0381990927</v>
      </c>
      <c r="AC141" s="39">
        <v>3824187.1901090471</v>
      </c>
      <c r="AD141" s="39">
        <v>4006291.3420190024</v>
      </c>
      <c r="AE141" s="39">
        <v>4188395.4939289568</v>
      </c>
      <c r="AF141" s="39">
        <v>4370499.6458389116</v>
      </c>
      <c r="AG141" s="39">
        <v>4552603.7977488656</v>
      </c>
      <c r="AH141" s="39">
        <v>4734707.9496588204</v>
      </c>
      <c r="AI141" s="39">
        <v>4916812.1015687753</v>
      </c>
      <c r="AJ141" s="39">
        <v>5098916.2534787301</v>
      </c>
      <c r="AK141" s="39">
        <v>5281020.4053886849</v>
      </c>
      <c r="AL141" s="39">
        <v>5463124.5572986398</v>
      </c>
    </row>
    <row r="142" spans="1:38" x14ac:dyDescent="0.3">
      <c r="A142" s="16" t="s">
        <v>17</v>
      </c>
      <c r="B142" s="24" t="s">
        <v>22</v>
      </c>
      <c r="C142" s="41">
        <v>68345065.372429043</v>
      </c>
      <c r="D142" s="41">
        <v>74722602.501496539</v>
      </c>
      <c r="E142" s="41">
        <v>93277943.334388942</v>
      </c>
      <c r="F142" s="41">
        <v>86283015.410057366</v>
      </c>
      <c r="G142" s="41">
        <v>90160479.791255683</v>
      </c>
      <c r="H142" s="41">
        <v>88484350.060547948</v>
      </c>
      <c r="I142" s="41">
        <v>93322714.347461641</v>
      </c>
      <c r="J142" s="41">
        <v>107853351.87524098</v>
      </c>
      <c r="K142" s="41">
        <v>107202979.90413402</v>
      </c>
      <c r="L142" s="41">
        <v>106552607.93302703</v>
      </c>
      <c r="M142" s="39">
        <v>105902235.96192004</v>
      </c>
      <c r="N142" s="39">
        <v>105360259.3193309</v>
      </c>
      <c r="O142" s="39">
        <v>104818282.67674175</v>
      </c>
      <c r="P142" s="39">
        <v>104167910.70563474</v>
      </c>
      <c r="Q142" s="39">
        <v>103517538.73452778</v>
      </c>
      <c r="R142" s="39">
        <v>102975562.09193863</v>
      </c>
      <c r="S142" s="39">
        <v>102216794.79231381</v>
      </c>
      <c r="T142" s="39">
        <v>101458027.49268901</v>
      </c>
      <c r="U142" s="39">
        <v>100699260.19306418</v>
      </c>
      <c r="V142" s="39">
        <v>99940492.893439397</v>
      </c>
      <c r="W142" s="39">
        <v>99181725.593814582</v>
      </c>
      <c r="X142" s="39">
        <v>98422958.294189751</v>
      </c>
      <c r="Y142" s="39">
        <v>97664190.99456495</v>
      </c>
      <c r="Z142" s="39">
        <v>96905423.694940135</v>
      </c>
      <c r="AA142" s="39">
        <v>96146656.395315349</v>
      </c>
      <c r="AB142" s="39">
        <v>95387889.095690519</v>
      </c>
      <c r="AC142" s="39">
        <v>94737517.124583527</v>
      </c>
      <c r="AD142" s="39">
        <v>94087145.153476566</v>
      </c>
      <c r="AE142" s="39">
        <v>93436773.182369575</v>
      </c>
      <c r="AF142" s="39">
        <v>92786401.211262599</v>
      </c>
      <c r="AG142" s="39">
        <v>92136029.240155622</v>
      </c>
      <c r="AH142" s="39">
        <v>91485657.269048646</v>
      </c>
      <c r="AI142" s="39">
        <v>90835285.297941655</v>
      </c>
      <c r="AJ142" s="39">
        <v>90184913.326834679</v>
      </c>
      <c r="AK142" s="39">
        <v>89534541.355727687</v>
      </c>
      <c r="AL142" s="39">
        <v>88884169.384620726</v>
      </c>
    </row>
    <row r="143" spans="1:38" x14ac:dyDescent="0.3">
      <c r="A143" s="16" t="s">
        <v>17</v>
      </c>
      <c r="B143" s="24" t="s">
        <v>23</v>
      </c>
      <c r="C143" s="41">
        <v>0</v>
      </c>
      <c r="D143" s="41">
        <v>0</v>
      </c>
      <c r="E143" s="41">
        <v>0</v>
      </c>
      <c r="F143" s="41">
        <v>0</v>
      </c>
      <c r="G143" s="41">
        <v>0</v>
      </c>
      <c r="H143" s="41">
        <v>0</v>
      </c>
      <c r="I143" s="41">
        <v>0</v>
      </c>
      <c r="J143" s="41">
        <v>0</v>
      </c>
      <c r="K143" s="41">
        <v>0</v>
      </c>
      <c r="L143" s="41">
        <v>0</v>
      </c>
      <c r="M143" s="39">
        <v>0</v>
      </c>
      <c r="N143" s="39">
        <v>0</v>
      </c>
      <c r="O143" s="39">
        <v>0</v>
      </c>
      <c r="P143" s="39">
        <v>0</v>
      </c>
      <c r="Q143" s="39">
        <v>0</v>
      </c>
      <c r="R143" s="39">
        <v>0</v>
      </c>
      <c r="S143" s="39">
        <v>0</v>
      </c>
      <c r="T143" s="39">
        <v>0</v>
      </c>
      <c r="U143" s="39">
        <v>0</v>
      </c>
      <c r="V143" s="39">
        <v>0</v>
      </c>
      <c r="W143" s="39">
        <v>0</v>
      </c>
      <c r="X143" s="39">
        <v>0</v>
      </c>
      <c r="Y143" s="39">
        <v>0</v>
      </c>
      <c r="Z143" s="39">
        <v>0</v>
      </c>
      <c r="AA143" s="39">
        <v>0</v>
      </c>
      <c r="AB143" s="39">
        <v>0</v>
      </c>
      <c r="AC143" s="39">
        <v>0</v>
      </c>
      <c r="AD143" s="39">
        <v>0</v>
      </c>
      <c r="AE143" s="39">
        <v>0</v>
      </c>
      <c r="AF143" s="39">
        <v>0</v>
      </c>
      <c r="AG143" s="39">
        <v>0</v>
      </c>
      <c r="AH143" s="39">
        <v>0</v>
      </c>
      <c r="AI143" s="39">
        <v>0</v>
      </c>
      <c r="AJ143" s="39">
        <v>0</v>
      </c>
      <c r="AK143" s="39">
        <v>0</v>
      </c>
      <c r="AL143" s="39">
        <v>0</v>
      </c>
    </row>
    <row r="144" spans="1:38" x14ac:dyDescent="0.3">
      <c r="A144" s="16" t="s">
        <v>17</v>
      </c>
      <c r="B144" s="24" t="s">
        <v>24</v>
      </c>
      <c r="C144" s="41">
        <v>0</v>
      </c>
      <c r="D144" s="41">
        <v>0</v>
      </c>
      <c r="E144" s="41">
        <v>0</v>
      </c>
      <c r="F144" s="41">
        <v>0</v>
      </c>
      <c r="G144" s="41">
        <v>0</v>
      </c>
      <c r="H144" s="41">
        <v>0</v>
      </c>
      <c r="I144" s="41">
        <v>0</v>
      </c>
      <c r="J144" s="41">
        <v>0</v>
      </c>
      <c r="K144" s="41">
        <v>0</v>
      </c>
      <c r="L144" s="41">
        <v>0</v>
      </c>
      <c r="M144" s="39">
        <v>0</v>
      </c>
      <c r="N144" s="39">
        <v>0</v>
      </c>
      <c r="O144" s="39">
        <v>0</v>
      </c>
      <c r="P144" s="39">
        <v>0</v>
      </c>
      <c r="Q144" s="39">
        <v>0</v>
      </c>
      <c r="R144" s="39">
        <v>0</v>
      </c>
      <c r="S144" s="39">
        <v>0</v>
      </c>
      <c r="T144" s="39">
        <v>0</v>
      </c>
      <c r="U144" s="39">
        <v>0</v>
      </c>
      <c r="V144" s="39">
        <v>0</v>
      </c>
      <c r="W144" s="39">
        <v>0</v>
      </c>
      <c r="X144" s="39">
        <v>0</v>
      </c>
      <c r="Y144" s="39">
        <v>0</v>
      </c>
      <c r="Z144" s="39">
        <v>0</v>
      </c>
      <c r="AA144" s="39">
        <v>0</v>
      </c>
      <c r="AB144" s="39">
        <v>0</v>
      </c>
      <c r="AC144" s="39">
        <v>0</v>
      </c>
      <c r="AD144" s="39">
        <v>0</v>
      </c>
      <c r="AE144" s="39">
        <v>0</v>
      </c>
      <c r="AF144" s="39">
        <v>0</v>
      </c>
      <c r="AG144" s="39">
        <v>0</v>
      </c>
      <c r="AH144" s="39">
        <v>0</v>
      </c>
      <c r="AI144" s="39">
        <v>0</v>
      </c>
      <c r="AJ144" s="39">
        <v>0</v>
      </c>
      <c r="AK144" s="39">
        <v>0</v>
      </c>
      <c r="AL144" s="39">
        <v>0</v>
      </c>
    </row>
    <row r="145" spans="1:38" x14ac:dyDescent="0.3">
      <c r="A145" s="16" t="s">
        <v>17</v>
      </c>
      <c r="B145" s="24" t="s">
        <v>25</v>
      </c>
      <c r="C145" s="41">
        <v>0</v>
      </c>
      <c r="D145" s="41">
        <v>0</v>
      </c>
      <c r="E145" s="41">
        <v>0</v>
      </c>
      <c r="F145" s="41">
        <v>0</v>
      </c>
      <c r="G145" s="41">
        <v>0</v>
      </c>
      <c r="H145" s="41">
        <v>0</v>
      </c>
      <c r="I145" s="41">
        <v>0</v>
      </c>
      <c r="J145" s="41">
        <v>0</v>
      </c>
      <c r="K145" s="41">
        <v>0</v>
      </c>
      <c r="L145" s="41">
        <v>0</v>
      </c>
      <c r="M145" s="39">
        <v>0</v>
      </c>
      <c r="N145" s="39">
        <v>0</v>
      </c>
      <c r="O145" s="39">
        <v>0</v>
      </c>
      <c r="P145" s="39">
        <v>0</v>
      </c>
      <c r="Q145" s="39">
        <v>0</v>
      </c>
      <c r="R145" s="39">
        <v>0</v>
      </c>
      <c r="S145" s="39">
        <v>0</v>
      </c>
      <c r="T145" s="39">
        <v>0</v>
      </c>
      <c r="U145" s="39">
        <v>0</v>
      </c>
      <c r="V145" s="39">
        <v>0</v>
      </c>
      <c r="W145" s="39">
        <v>0</v>
      </c>
      <c r="X145" s="39">
        <v>0</v>
      </c>
      <c r="Y145" s="39">
        <v>0</v>
      </c>
      <c r="Z145" s="39">
        <v>0</v>
      </c>
      <c r="AA145" s="39">
        <v>0</v>
      </c>
      <c r="AB145" s="39">
        <v>0</v>
      </c>
      <c r="AC145" s="39">
        <v>0</v>
      </c>
      <c r="AD145" s="39">
        <v>0</v>
      </c>
      <c r="AE145" s="39">
        <v>0</v>
      </c>
      <c r="AF145" s="39">
        <v>0</v>
      </c>
      <c r="AG145" s="39">
        <v>0</v>
      </c>
      <c r="AH145" s="39">
        <v>0</v>
      </c>
      <c r="AI145" s="39">
        <v>0</v>
      </c>
      <c r="AJ145" s="39">
        <v>0</v>
      </c>
      <c r="AK145" s="39">
        <v>0</v>
      </c>
      <c r="AL145" s="39">
        <v>0</v>
      </c>
    </row>
    <row r="146" spans="1:38" x14ac:dyDescent="0.3">
      <c r="A146" s="16" t="s">
        <v>18</v>
      </c>
      <c r="B146" s="24" t="s">
        <v>21</v>
      </c>
      <c r="C146" s="41">
        <v>1157296.285763809</v>
      </c>
      <c r="D146" s="41">
        <v>1214237.3082315973</v>
      </c>
      <c r="E146" s="41">
        <v>1208284.3900396104</v>
      </c>
      <c r="F146" s="41">
        <v>1190358.1429200852</v>
      </c>
      <c r="G146" s="41">
        <v>1398375.131160168</v>
      </c>
      <c r="H146" s="41">
        <v>1514745.2092796129</v>
      </c>
      <c r="I146" s="41">
        <v>1522429.4036072593</v>
      </c>
      <c r="J146" s="41">
        <v>1802839.6342667639</v>
      </c>
      <c r="K146" s="41">
        <v>1846173.6315646367</v>
      </c>
      <c r="L146" s="41">
        <v>1888781.9038690561</v>
      </c>
      <c r="M146" s="39">
        <v>1935305.1450399682</v>
      </c>
      <c r="N146" s="39">
        <v>1989995.6802414269</v>
      </c>
      <c r="O146" s="39">
        <v>2037582.0027033526</v>
      </c>
      <c r="P146" s="39">
        <v>2079835.9145774341</v>
      </c>
      <c r="Q146" s="39">
        <v>2133109.0080575417</v>
      </c>
      <c r="R146" s="39">
        <v>2165778.1841797265</v>
      </c>
      <c r="S146" s="39">
        <v>2210158.2586358339</v>
      </c>
      <c r="T146" s="39">
        <v>2254538.3330919417</v>
      </c>
      <c r="U146" s="39">
        <v>2298918.4075480499</v>
      </c>
      <c r="V146" s="39">
        <v>2343298.4820041577</v>
      </c>
      <c r="W146" s="39">
        <v>2387678.556460266</v>
      </c>
      <c r="X146" s="39">
        <v>2432058.6309163738</v>
      </c>
      <c r="Y146" s="39">
        <v>2476438.7053724821</v>
      </c>
      <c r="Z146" s="39">
        <v>2520818.7798285899</v>
      </c>
      <c r="AA146" s="39">
        <v>2565198.8542846977</v>
      </c>
      <c r="AB146" s="39">
        <v>2609578.9287408055</v>
      </c>
      <c r="AC146" s="39">
        <v>2646871.7945901593</v>
      </c>
      <c r="AD146" s="39">
        <v>2684164.6604395118</v>
      </c>
      <c r="AE146" s="39">
        <v>2721457.5262888651</v>
      </c>
      <c r="AF146" s="39">
        <v>2758750.392138218</v>
      </c>
      <c r="AG146" s="39">
        <v>2796043.2579875719</v>
      </c>
      <c r="AH146" s="39">
        <v>2833336.1238369243</v>
      </c>
      <c r="AI146" s="39">
        <v>2870628.9896862772</v>
      </c>
      <c r="AJ146" s="39">
        <v>2907921.8555356306</v>
      </c>
      <c r="AK146" s="39">
        <v>2945214.721384984</v>
      </c>
      <c r="AL146" s="39">
        <v>2982507.5872343369</v>
      </c>
    </row>
    <row r="147" spans="1:38" x14ac:dyDescent="0.3">
      <c r="A147" s="16" t="s">
        <v>18</v>
      </c>
      <c r="B147" s="24" t="s">
        <v>22</v>
      </c>
      <c r="C147" s="41">
        <v>1498977.613688715</v>
      </c>
      <c r="D147" s="41">
        <v>1227209.9326502122</v>
      </c>
      <c r="E147" s="41">
        <v>1856436.2325697774</v>
      </c>
      <c r="F147" s="41">
        <v>2188254.5504320497</v>
      </c>
      <c r="G147" s="41">
        <v>2578374.5634883344</v>
      </c>
      <c r="H147" s="41">
        <v>2632851.4655962032</v>
      </c>
      <c r="I147" s="41">
        <v>2790716.6564874076</v>
      </c>
      <c r="J147" s="41">
        <v>3200196.8317955821</v>
      </c>
      <c r="K147" s="41">
        <v>3193109.6231888267</v>
      </c>
      <c r="L147" s="41">
        <v>3180707.0081270058</v>
      </c>
      <c r="M147" s="39">
        <v>3170430.5556472116</v>
      </c>
      <c r="N147" s="39">
        <v>3158027.9405853907</v>
      </c>
      <c r="O147" s="39">
        <v>3146688.4068145826</v>
      </c>
      <c r="P147" s="39">
        <v>3134640.1521830992</v>
      </c>
      <c r="Q147" s="39">
        <v>3123654.9788426296</v>
      </c>
      <c r="R147" s="39">
        <v>3115150.3285145233</v>
      </c>
      <c r="S147" s="39">
        <v>3100975.9113010135</v>
      </c>
      <c r="T147" s="39">
        <v>3086801.4940875038</v>
      </c>
      <c r="U147" s="39">
        <v>3072627.076873994</v>
      </c>
      <c r="V147" s="39">
        <v>3058452.6596604842</v>
      </c>
      <c r="W147" s="39">
        <v>3044278.2424469744</v>
      </c>
      <c r="X147" s="39">
        <v>3030103.8252334655</v>
      </c>
      <c r="Y147" s="39">
        <v>3015929.4080199553</v>
      </c>
      <c r="Z147" s="39">
        <v>3001754.9908064459</v>
      </c>
      <c r="AA147" s="39">
        <v>2987580.5735929357</v>
      </c>
      <c r="AB147" s="39">
        <v>2973406.1563794264</v>
      </c>
      <c r="AC147" s="39">
        <v>2966318.9477726715</v>
      </c>
      <c r="AD147" s="39">
        <v>2959231.7391659166</v>
      </c>
      <c r="AE147" s="39">
        <v>2952144.5305591617</v>
      </c>
      <c r="AF147" s="39">
        <v>2945057.3219524068</v>
      </c>
      <c r="AG147" s="39">
        <v>2937970.1133456519</v>
      </c>
      <c r="AH147" s="39">
        <v>2930882.904738897</v>
      </c>
      <c r="AI147" s="39">
        <v>2923795.6961321421</v>
      </c>
      <c r="AJ147" s="39">
        <v>2916708.4875253872</v>
      </c>
      <c r="AK147" s="39">
        <v>2909621.2789186323</v>
      </c>
      <c r="AL147" s="39">
        <v>2902534.0703118774</v>
      </c>
    </row>
    <row r="148" spans="1:38" x14ac:dyDescent="0.3">
      <c r="A148" s="16" t="s">
        <v>18</v>
      </c>
      <c r="B148" s="24" t="s">
        <v>23</v>
      </c>
      <c r="C148" s="41">
        <v>0</v>
      </c>
      <c r="D148" s="41">
        <v>0</v>
      </c>
      <c r="E148" s="41">
        <v>0</v>
      </c>
      <c r="F148" s="41">
        <v>0</v>
      </c>
      <c r="G148" s="41">
        <v>0</v>
      </c>
      <c r="H148" s="41">
        <v>0</v>
      </c>
      <c r="I148" s="41">
        <v>0</v>
      </c>
      <c r="J148" s="41">
        <v>0</v>
      </c>
      <c r="K148" s="41">
        <v>0</v>
      </c>
      <c r="L148" s="41">
        <v>0</v>
      </c>
      <c r="M148" s="39">
        <v>0</v>
      </c>
      <c r="N148" s="39">
        <v>0</v>
      </c>
      <c r="O148" s="39">
        <v>0</v>
      </c>
      <c r="P148" s="39">
        <v>0</v>
      </c>
      <c r="Q148" s="39">
        <v>0</v>
      </c>
      <c r="R148" s="39">
        <v>0</v>
      </c>
      <c r="S148" s="39">
        <v>0</v>
      </c>
      <c r="T148" s="39">
        <v>0</v>
      </c>
      <c r="U148" s="39">
        <v>0</v>
      </c>
      <c r="V148" s="39">
        <v>0</v>
      </c>
      <c r="W148" s="39">
        <v>0</v>
      </c>
      <c r="X148" s="39">
        <v>0</v>
      </c>
      <c r="Y148" s="39">
        <v>0</v>
      </c>
      <c r="Z148" s="39">
        <v>0</v>
      </c>
      <c r="AA148" s="39">
        <v>0</v>
      </c>
      <c r="AB148" s="39">
        <v>0</v>
      </c>
      <c r="AC148" s="39">
        <v>0</v>
      </c>
      <c r="AD148" s="39">
        <v>0</v>
      </c>
      <c r="AE148" s="39">
        <v>0</v>
      </c>
      <c r="AF148" s="39">
        <v>0</v>
      </c>
      <c r="AG148" s="39">
        <v>0</v>
      </c>
      <c r="AH148" s="39">
        <v>0</v>
      </c>
      <c r="AI148" s="39">
        <v>0</v>
      </c>
      <c r="AJ148" s="39">
        <v>0</v>
      </c>
      <c r="AK148" s="39">
        <v>0</v>
      </c>
      <c r="AL148" s="39">
        <v>0</v>
      </c>
    </row>
    <row r="149" spans="1:38" x14ac:dyDescent="0.3">
      <c r="A149" s="16" t="s">
        <v>18</v>
      </c>
      <c r="B149" s="24" t="s">
        <v>24</v>
      </c>
      <c r="C149" s="41">
        <v>0</v>
      </c>
      <c r="D149" s="41">
        <v>0</v>
      </c>
      <c r="E149" s="41">
        <v>0</v>
      </c>
      <c r="F149" s="41">
        <v>0</v>
      </c>
      <c r="G149" s="41">
        <v>0</v>
      </c>
      <c r="H149" s="41">
        <v>0</v>
      </c>
      <c r="I149" s="41">
        <v>0</v>
      </c>
      <c r="J149" s="41">
        <v>0</v>
      </c>
      <c r="K149" s="41">
        <v>0</v>
      </c>
      <c r="L149" s="41">
        <v>0</v>
      </c>
      <c r="M149" s="39">
        <v>0</v>
      </c>
      <c r="N149" s="39">
        <v>0</v>
      </c>
      <c r="O149" s="39">
        <v>0</v>
      </c>
      <c r="P149" s="39">
        <v>0</v>
      </c>
      <c r="Q149" s="39">
        <v>0</v>
      </c>
      <c r="R149" s="39">
        <v>0</v>
      </c>
      <c r="S149" s="39">
        <v>0</v>
      </c>
      <c r="T149" s="39">
        <v>0</v>
      </c>
      <c r="U149" s="39">
        <v>0</v>
      </c>
      <c r="V149" s="39">
        <v>0</v>
      </c>
      <c r="W149" s="39">
        <v>0</v>
      </c>
      <c r="X149" s="39">
        <v>0</v>
      </c>
      <c r="Y149" s="39">
        <v>0</v>
      </c>
      <c r="Z149" s="39">
        <v>0</v>
      </c>
      <c r="AA149" s="39">
        <v>0</v>
      </c>
      <c r="AB149" s="39">
        <v>0</v>
      </c>
      <c r="AC149" s="39">
        <v>0</v>
      </c>
      <c r="AD149" s="39">
        <v>0</v>
      </c>
      <c r="AE149" s="39">
        <v>0</v>
      </c>
      <c r="AF149" s="39">
        <v>0</v>
      </c>
      <c r="AG149" s="39">
        <v>0</v>
      </c>
      <c r="AH149" s="39">
        <v>0</v>
      </c>
      <c r="AI149" s="39">
        <v>0</v>
      </c>
      <c r="AJ149" s="39">
        <v>0</v>
      </c>
      <c r="AK149" s="39">
        <v>0</v>
      </c>
      <c r="AL149" s="39">
        <v>0</v>
      </c>
    </row>
    <row r="150" spans="1:38" x14ac:dyDescent="0.3">
      <c r="A150" s="16" t="s">
        <v>18</v>
      </c>
      <c r="B150" s="24" t="s">
        <v>25</v>
      </c>
      <c r="C150" s="41">
        <v>34991666.411061101</v>
      </c>
      <c r="D150" s="41">
        <v>26366279.748022616</v>
      </c>
      <c r="E150" s="41">
        <v>23751889.316419069</v>
      </c>
      <c r="F150" s="41">
        <v>20169171.9464547</v>
      </c>
      <c r="G150" s="41">
        <v>23788697.893262882</v>
      </c>
      <c r="H150" s="41">
        <v>24205661.799663328</v>
      </c>
      <c r="I150" s="41">
        <v>29074281.414985839</v>
      </c>
      <c r="J150" s="41">
        <v>33537676.854870636</v>
      </c>
      <c r="K150" s="41">
        <v>33501430.066179514</v>
      </c>
      <c r="L150" s="41">
        <v>33471224.408936918</v>
      </c>
      <c r="M150" s="39">
        <v>33434977.620245796</v>
      </c>
      <c r="N150" s="39">
        <v>33392689.700106163</v>
      </c>
      <c r="O150" s="39">
        <v>33356442.911415044</v>
      </c>
      <c r="P150" s="39">
        <v>33326237.254172444</v>
      </c>
      <c r="Q150" s="39">
        <v>33283949.334032807</v>
      </c>
      <c r="R150" s="39">
        <v>33259784.80823873</v>
      </c>
      <c r="S150" s="39">
        <v>33229579.150996134</v>
      </c>
      <c r="T150" s="39">
        <v>33199373.49375353</v>
      </c>
      <c r="U150" s="39">
        <v>33169167.836510938</v>
      </c>
      <c r="V150" s="39">
        <v>33138962.179268342</v>
      </c>
      <c r="W150" s="39">
        <v>33108756.522025738</v>
      </c>
      <c r="X150" s="39">
        <v>33078550.864783142</v>
      </c>
      <c r="Y150" s="39">
        <v>33048345.207540538</v>
      </c>
      <c r="Z150" s="39">
        <v>33018139.550297946</v>
      </c>
      <c r="AA150" s="39">
        <v>32987933.893055346</v>
      </c>
      <c r="AB150" s="39">
        <v>32957728.235812746</v>
      </c>
      <c r="AC150" s="39">
        <v>32927522.578570154</v>
      </c>
      <c r="AD150" s="39">
        <v>32897316.92132755</v>
      </c>
      <c r="AE150" s="39">
        <v>32867111.264084954</v>
      </c>
      <c r="AF150" s="39">
        <v>32836905.606842354</v>
      </c>
      <c r="AG150" s="39">
        <v>32806699.949599754</v>
      </c>
      <c r="AH150" s="39">
        <v>32776494.292357162</v>
      </c>
      <c r="AI150" s="39">
        <v>32746288.635114558</v>
      </c>
      <c r="AJ150" s="39">
        <v>32716082.977871962</v>
      </c>
      <c r="AK150" s="39">
        <v>32685877.320629366</v>
      </c>
      <c r="AL150" s="39">
        <v>32655671.663386766</v>
      </c>
    </row>
    <row r="151" spans="1:38" x14ac:dyDescent="0.3">
      <c r="A151" s="16" t="s">
        <v>19</v>
      </c>
      <c r="B151" s="16" t="s">
        <v>21</v>
      </c>
      <c r="C151" s="41">
        <v>2515542.3687076876</v>
      </c>
      <c r="D151" s="41">
        <v>2656925.6224712734</v>
      </c>
      <c r="E151" s="41">
        <v>2364201.2910961863</v>
      </c>
      <c r="F151" s="41">
        <v>2256164.0196019467</v>
      </c>
      <c r="G151" s="41">
        <v>2274577.2587581752</v>
      </c>
      <c r="H151" s="41">
        <v>2376670.2327803886</v>
      </c>
      <c r="I151" s="41">
        <v>2887426.805557264</v>
      </c>
      <c r="J151" s="41">
        <v>3412638.6273099645</v>
      </c>
      <c r="K151" s="41">
        <v>3441980.4655115237</v>
      </c>
      <c r="L151" s="41">
        <v>3459257.4614098268</v>
      </c>
      <c r="M151" s="39">
        <v>3493463.5102571128</v>
      </c>
      <c r="N151" s="39">
        <v>3527582.5733670699</v>
      </c>
      <c r="O151" s="39">
        <v>3544859.5692653731</v>
      </c>
      <c r="P151" s="39">
        <v>3567035.5701043359</v>
      </c>
      <c r="Q151" s="39">
        <v>3601241.6189516229</v>
      </c>
      <c r="R151" s="39">
        <v>3628229.6389939152</v>
      </c>
      <c r="S151" s="39">
        <v>3647912.6444938835</v>
      </c>
      <c r="T151" s="39">
        <v>3667595.6499938522</v>
      </c>
      <c r="U151" s="39">
        <v>3687278.6554938192</v>
      </c>
      <c r="V151" s="39">
        <v>3706961.6609937879</v>
      </c>
      <c r="W151" s="39">
        <v>3726644.6664937558</v>
      </c>
      <c r="X151" s="39">
        <v>3746327.6719937236</v>
      </c>
      <c r="Y151" s="39">
        <v>3766010.6774936924</v>
      </c>
      <c r="Z151" s="39">
        <v>3785693.6829936602</v>
      </c>
      <c r="AA151" s="39">
        <v>3805376.688493629</v>
      </c>
      <c r="AB151" s="39">
        <v>3825059.6939935973</v>
      </c>
      <c r="AC151" s="39">
        <v>3842249.7041545697</v>
      </c>
      <c r="AD151" s="39">
        <v>3859439.714315543</v>
      </c>
      <c r="AE151" s="39">
        <v>3876629.7244765172</v>
      </c>
      <c r="AF151" s="39">
        <v>3893819.73463749</v>
      </c>
      <c r="AG151" s="39">
        <v>3911009.7447984638</v>
      </c>
      <c r="AH151" s="39">
        <v>3928199.7549594371</v>
      </c>
      <c r="AI151" s="39">
        <v>3945389.7651204108</v>
      </c>
      <c r="AJ151" s="39">
        <v>3962579.7752813837</v>
      </c>
      <c r="AK151" s="39">
        <v>3979769.785442357</v>
      </c>
      <c r="AL151" s="39">
        <v>3996959.7956033307</v>
      </c>
    </row>
    <row r="152" spans="1:38" x14ac:dyDescent="0.3">
      <c r="A152" s="16" t="s">
        <v>19</v>
      </c>
      <c r="B152" s="24" t="s">
        <v>22</v>
      </c>
      <c r="C152" s="41">
        <v>947937.80280283303</v>
      </c>
      <c r="D152" s="41">
        <v>1574632.5476369031</v>
      </c>
      <c r="E152" s="41">
        <v>1097496.2678479778</v>
      </c>
      <c r="F152" s="41">
        <v>56996.13876296454</v>
      </c>
      <c r="G152" s="41">
        <v>156956.06304473514</v>
      </c>
      <c r="H152" s="41">
        <v>44723.700560209087</v>
      </c>
      <c r="I152" s="41">
        <v>38070.322716281407</v>
      </c>
      <c r="J152" s="41">
        <v>44120.950296632473</v>
      </c>
      <c r="K152" s="41">
        <v>43651.227315050055</v>
      </c>
      <c r="L152" s="41">
        <v>43216.298628399665</v>
      </c>
      <c r="M152" s="39">
        <v>42694.384204419199</v>
      </c>
      <c r="N152" s="39">
        <v>42259.455517768809</v>
      </c>
      <c r="O152" s="39">
        <v>41824.526831118426</v>
      </c>
      <c r="P152" s="39">
        <v>41302.612407137953</v>
      </c>
      <c r="Q152" s="39">
        <v>40780.697983157486</v>
      </c>
      <c r="R152" s="39">
        <v>40258.78355917702</v>
      </c>
      <c r="S152" s="39">
        <v>39823.85487252663</v>
      </c>
      <c r="T152" s="39">
        <v>39388.92618587624</v>
      </c>
      <c r="U152" s="39">
        <v>38953.99749922585</v>
      </c>
      <c r="V152" s="39">
        <v>38519.06881257546</v>
      </c>
      <c r="W152" s="39">
        <v>38084.140125925071</v>
      </c>
      <c r="X152" s="39">
        <v>37649.211439274681</v>
      </c>
      <c r="Y152" s="39">
        <v>37214.282752624298</v>
      </c>
      <c r="Z152" s="39">
        <v>36779.354065973908</v>
      </c>
      <c r="AA152" s="39">
        <v>36344.425379323518</v>
      </c>
      <c r="AB152" s="39">
        <v>35909.496692673136</v>
      </c>
      <c r="AC152" s="39">
        <v>35561.553743352822</v>
      </c>
      <c r="AD152" s="39">
        <v>35213.610794032509</v>
      </c>
      <c r="AE152" s="39">
        <v>34865.667844712203</v>
      </c>
      <c r="AF152" s="39">
        <v>34517.724895391882</v>
      </c>
      <c r="AG152" s="39">
        <v>34169.781946071569</v>
      </c>
      <c r="AH152" s="39">
        <v>33821.838996751263</v>
      </c>
      <c r="AI152" s="39">
        <v>33473.896047430957</v>
      </c>
      <c r="AJ152" s="39">
        <v>33125.953098110644</v>
      </c>
      <c r="AK152" s="39">
        <v>32778.01014879033</v>
      </c>
      <c r="AL152" s="39">
        <v>32430.067199470017</v>
      </c>
    </row>
    <row r="153" spans="1:38" x14ac:dyDescent="0.3">
      <c r="A153" s="16" t="s">
        <v>19</v>
      </c>
      <c r="B153" s="24" t="s">
        <v>23</v>
      </c>
      <c r="C153" s="41">
        <v>0</v>
      </c>
      <c r="D153" s="41">
        <v>0</v>
      </c>
      <c r="E153" s="41">
        <v>0</v>
      </c>
      <c r="F153" s="41">
        <v>0</v>
      </c>
      <c r="G153" s="41">
        <v>0</v>
      </c>
      <c r="H153" s="41">
        <v>0</v>
      </c>
      <c r="I153" s="41">
        <v>0</v>
      </c>
      <c r="J153" s="41">
        <v>0</v>
      </c>
      <c r="K153" s="41">
        <v>0</v>
      </c>
      <c r="L153" s="41">
        <v>0</v>
      </c>
      <c r="M153" s="39">
        <v>0</v>
      </c>
      <c r="N153" s="39">
        <v>0</v>
      </c>
      <c r="O153" s="39">
        <v>0</v>
      </c>
      <c r="P153" s="39">
        <v>0</v>
      </c>
      <c r="Q153" s="39">
        <v>0</v>
      </c>
      <c r="R153" s="39">
        <v>0</v>
      </c>
      <c r="S153" s="39">
        <v>0</v>
      </c>
      <c r="T153" s="39">
        <v>0</v>
      </c>
      <c r="U153" s="39">
        <v>0</v>
      </c>
      <c r="V153" s="39">
        <v>0</v>
      </c>
      <c r="W153" s="39">
        <v>0</v>
      </c>
      <c r="X153" s="39">
        <v>0</v>
      </c>
      <c r="Y153" s="39">
        <v>0</v>
      </c>
      <c r="Z153" s="39">
        <v>0</v>
      </c>
      <c r="AA153" s="39">
        <v>0</v>
      </c>
      <c r="AB153" s="39">
        <v>0</v>
      </c>
      <c r="AC153" s="39">
        <v>0</v>
      </c>
      <c r="AD153" s="39">
        <v>0</v>
      </c>
      <c r="AE153" s="39">
        <v>0</v>
      </c>
      <c r="AF153" s="39">
        <v>0</v>
      </c>
      <c r="AG153" s="39">
        <v>0</v>
      </c>
      <c r="AH153" s="39">
        <v>0</v>
      </c>
      <c r="AI153" s="39">
        <v>0</v>
      </c>
      <c r="AJ153" s="39">
        <v>0</v>
      </c>
      <c r="AK153" s="39">
        <v>0</v>
      </c>
      <c r="AL153" s="39">
        <v>0</v>
      </c>
    </row>
    <row r="154" spans="1:38" x14ac:dyDescent="0.3">
      <c r="A154" s="16" t="s">
        <v>19</v>
      </c>
      <c r="B154" s="24" t="s">
        <v>24</v>
      </c>
      <c r="C154" s="41">
        <v>0</v>
      </c>
      <c r="D154" s="41">
        <v>0</v>
      </c>
      <c r="E154" s="41">
        <v>0</v>
      </c>
      <c r="F154" s="41">
        <v>0</v>
      </c>
      <c r="G154" s="41">
        <v>0</v>
      </c>
      <c r="H154" s="41">
        <v>0</v>
      </c>
      <c r="I154" s="41">
        <v>0</v>
      </c>
      <c r="J154" s="41">
        <v>0</v>
      </c>
      <c r="K154" s="41">
        <v>0</v>
      </c>
      <c r="L154" s="41">
        <v>0</v>
      </c>
      <c r="M154" s="39">
        <v>0</v>
      </c>
      <c r="N154" s="39">
        <v>0</v>
      </c>
      <c r="O154" s="39">
        <v>0</v>
      </c>
      <c r="P154" s="39">
        <v>0</v>
      </c>
      <c r="Q154" s="39">
        <v>0</v>
      </c>
      <c r="R154" s="39">
        <v>0</v>
      </c>
      <c r="S154" s="39">
        <v>0</v>
      </c>
      <c r="T154" s="39">
        <v>0</v>
      </c>
      <c r="U154" s="39">
        <v>0</v>
      </c>
      <c r="V154" s="39">
        <v>0</v>
      </c>
      <c r="W154" s="39">
        <v>0</v>
      </c>
      <c r="X154" s="39">
        <v>0</v>
      </c>
      <c r="Y154" s="39">
        <v>0</v>
      </c>
      <c r="Z154" s="39">
        <v>0</v>
      </c>
      <c r="AA154" s="39">
        <v>0</v>
      </c>
      <c r="AB154" s="39">
        <v>0</v>
      </c>
      <c r="AC154" s="39">
        <v>0</v>
      </c>
      <c r="AD154" s="39">
        <v>0</v>
      </c>
      <c r="AE154" s="39">
        <v>0</v>
      </c>
      <c r="AF154" s="39">
        <v>0</v>
      </c>
      <c r="AG154" s="39">
        <v>0</v>
      </c>
      <c r="AH154" s="39">
        <v>0</v>
      </c>
      <c r="AI154" s="39">
        <v>0</v>
      </c>
      <c r="AJ154" s="39">
        <v>0</v>
      </c>
      <c r="AK154" s="39">
        <v>0</v>
      </c>
      <c r="AL154" s="39">
        <v>0</v>
      </c>
    </row>
    <row r="155" spans="1:38" x14ac:dyDescent="0.3">
      <c r="A155" s="16" t="s">
        <v>19</v>
      </c>
      <c r="B155" s="24" t="s">
        <v>25</v>
      </c>
      <c r="C155" s="41">
        <v>6656663.7965521747</v>
      </c>
      <c r="D155" s="41">
        <v>6422503.607151201</v>
      </c>
      <c r="E155" s="41">
        <v>5962578.5574987596</v>
      </c>
      <c r="F155" s="41">
        <v>4819175.5202525333</v>
      </c>
      <c r="G155" s="41">
        <v>5562503.8667643471</v>
      </c>
      <c r="H155" s="41">
        <v>5812852.0642964924</v>
      </c>
      <c r="I155" s="41">
        <v>7333519.4025719576</v>
      </c>
      <c r="J155" s="41">
        <v>8564019.3192968871</v>
      </c>
      <c r="K155" s="41">
        <v>8535147.2040769104</v>
      </c>
      <c r="L155" s="41">
        <v>8518305.1368652564</v>
      </c>
      <c r="M155" s="39">
        <v>8484621.0024419501</v>
      </c>
      <c r="N155" s="39">
        <v>8450936.8680186439</v>
      </c>
      <c r="O155" s="39">
        <v>8434094.8008069918</v>
      </c>
      <c r="P155" s="39">
        <v>8412440.7143920083</v>
      </c>
      <c r="Q155" s="39">
        <v>8378756.579968703</v>
      </c>
      <c r="R155" s="39">
        <v>8352290.4743503919</v>
      </c>
      <c r="S155" s="39">
        <v>8333042.3975370731</v>
      </c>
      <c r="T155" s="39">
        <v>8313794.3207237553</v>
      </c>
      <c r="U155" s="39">
        <v>8294546.2439104374</v>
      </c>
      <c r="V155" s="39">
        <v>8275298.1670971205</v>
      </c>
      <c r="W155" s="39">
        <v>8256050.0902838027</v>
      </c>
      <c r="X155" s="39">
        <v>8236802.0134704839</v>
      </c>
      <c r="Y155" s="39">
        <v>8217553.9366571661</v>
      </c>
      <c r="Z155" s="39">
        <v>8198305.8598438483</v>
      </c>
      <c r="AA155" s="39">
        <v>8179057.7830305304</v>
      </c>
      <c r="AB155" s="39">
        <v>8159809.7062172135</v>
      </c>
      <c r="AC155" s="39">
        <v>8142967.6390055604</v>
      </c>
      <c r="AD155" s="39">
        <v>8126125.5717939064</v>
      </c>
      <c r="AE155" s="39">
        <v>8109283.5045822551</v>
      </c>
      <c r="AF155" s="39">
        <v>8092441.4373706011</v>
      </c>
      <c r="AG155" s="39">
        <v>8075599.3701589471</v>
      </c>
      <c r="AH155" s="39">
        <v>8058757.302947294</v>
      </c>
      <c r="AI155" s="39">
        <v>8041915.2357356427</v>
      </c>
      <c r="AJ155" s="39">
        <v>8025073.1685239887</v>
      </c>
      <c r="AK155" s="39">
        <v>8008231.1013123346</v>
      </c>
      <c r="AL155" s="39">
        <v>7991389.0341006834</v>
      </c>
    </row>
    <row r="156" spans="1:38" x14ac:dyDescent="0.3">
      <c r="A156" s="16" t="s">
        <v>20</v>
      </c>
      <c r="B156" s="24" t="s">
        <v>21</v>
      </c>
      <c r="C156" s="41">
        <v>255294.55497267409</v>
      </c>
      <c r="D156" s="41">
        <v>262416.50201076682</v>
      </c>
      <c r="E156" s="41">
        <v>273656.32916551892</v>
      </c>
      <c r="F156" s="41">
        <v>257362.01548282659</v>
      </c>
      <c r="G156" s="41">
        <v>264447.34341133531</v>
      </c>
      <c r="H156" s="41">
        <v>273878.19632548228</v>
      </c>
      <c r="I156" s="41">
        <v>278163.92480532848</v>
      </c>
      <c r="J156" s="41">
        <v>321255.93472661829</v>
      </c>
      <c r="K156" s="41">
        <v>322740.7344447936</v>
      </c>
      <c r="L156" s="41">
        <v>324039.93419819698</v>
      </c>
      <c r="M156" s="39">
        <v>325339.13395160041</v>
      </c>
      <c r="N156" s="39">
        <v>327009.53363454761</v>
      </c>
      <c r="O156" s="39">
        <v>328494.33335272293</v>
      </c>
      <c r="P156" s="39">
        <v>329793.53310612636</v>
      </c>
      <c r="Q156" s="39">
        <v>331278.33282430161</v>
      </c>
      <c r="R156" s="39">
        <v>332763.13254247699</v>
      </c>
      <c r="S156" s="39">
        <v>334247.93226065231</v>
      </c>
      <c r="T156" s="39">
        <v>335732.73197882762</v>
      </c>
      <c r="U156" s="39">
        <v>337217.53169700294</v>
      </c>
      <c r="V156" s="39">
        <v>338702.3314151782</v>
      </c>
      <c r="W156" s="39">
        <v>340187.13113335357</v>
      </c>
      <c r="X156" s="39">
        <v>341671.93085152889</v>
      </c>
      <c r="Y156" s="39">
        <v>343156.73056970414</v>
      </c>
      <c r="Z156" s="39">
        <v>344641.53028787952</v>
      </c>
      <c r="AA156" s="39">
        <v>346126.33000605484</v>
      </c>
      <c r="AB156" s="39">
        <v>347611.12972423015</v>
      </c>
      <c r="AC156" s="39">
        <v>348910.32947763352</v>
      </c>
      <c r="AD156" s="39">
        <v>350209.52923103696</v>
      </c>
      <c r="AE156" s="39">
        <v>351508.72898444033</v>
      </c>
      <c r="AF156" s="39">
        <v>352807.92873784376</v>
      </c>
      <c r="AG156" s="39">
        <v>354107.12849124713</v>
      </c>
      <c r="AH156" s="39">
        <v>355406.32824465056</v>
      </c>
      <c r="AI156" s="39">
        <v>356705.52799805393</v>
      </c>
      <c r="AJ156" s="39">
        <v>358004.72775145737</v>
      </c>
      <c r="AK156" s="39">
        <v>359303.92750486074</v>
      </c>
      <c r="AL156" s="39">
        <v>360603.12725826417</v>
      </c>
    </row>
    <row r="157" spans="1:38" x14ac:dyDescent="0.3">
      <c r="A157" s="16" t="s">
        <v>20</v>
      </c>
      <c r="B157" s="24" t="s">
        <v>22</v>
      </c>
      <c r="C157" s="41">
        <v>1988094.076182551</v>
      </c>
      <c r="D157" s="41">
        <v>1985361.7696902982</v>
      </c>
      <c r="E157" s="41">
        <v>506927.86941800959</v>
      </c>
      <c r="F157" s="41">
        <v>436940.46792556182</v>
      </c>
      <c r="G157" s="41">
        <v>524199.52026386408</v>
      </c>
      <c r="H157" s="41">
        <v>517971.2003938983</v>
      </c>
      <c r="I157" s="41">
        <v>489243.98689008522</v>
      </c>
      <c r="J157" s="41">
        <v>557924.74258708849</v>
      </c>
      <c r="K157" s="41">
        <v>553425.34950170876</v>
      </c>
      <c r="L157" s="41">
        <v>549488.38055200141</v>
      </c>
      <c r="M157" s="39">
        <v>545551.41160229419</v>
      </c>
      <c r="N157" s="39">
        <v>540489.59438124194</v>
      </c>
      <c r="O157" s="39">
        <v>535990.20129586221</v>
      </c>
      <c r="P157" s="39">
        <v>532053.23234615487</v>
      </c>
      <c r="Q157" s="39">
        <v>527553.83926077525</v>
      </c>
      <c r="R157" s="39">
        <v>523054.44617539545</v>
      </c>
      <c r="S157" s="39">
        <v>518555.05309001566</v>
      </c>
      <c r="T157" s="39">
        <v>514055.66000463592</v>
      </c>
      <c r="U157" s="39">
        <v>509556.26691925625</v>
      </c>
      <c r="V157" s="39">
        <v>505056.87383387645</v>
      </c>
      <c r="W157" s="39">
        <v>500557.48074849672</v>
      </c>
      <c r="X157" s="39">
        <v>496058.08766311692</v>
      </c>
      <c r="Y157" s="39">
        <v>491558.69457773719</v>
      </c>
      <c r="Z157" s="39">
        <v>487059.30149235751</v>
      </c>
      <c r="AA157" s="39">
        <v>482559.90840697772</v>
      </c>
      <c r="AB157" s="39">
        <v>478060.51532159798</v>
      </c>
      <c r="AC157" s="39">
        <v>474123.5463718907</v>
      </c>
      <c r="AD157" s="39">
        <v>470186.57742218341</v>
      </c>
      <c r="AE157" s="39">
        <v>466249.60847247613</v>
      </c>
      <c r="AF157" s="39">
        <v>462312.63952276885</v>
      </c>
      <c r="AG157" s="39">
        <v>458375.67057306162</v>
      </c>
      <c r="AH157" s="39">
        <v>454438.7016233544</v>
      </c>
      <c r="AI157" s="39">
        <v>450501.73267364706</v>
      </c>
      <c r="AJ157" s="39">
        <v>446564.76372393977</v>
      </c>
      <c r="AK157" s="39">
        <v>442627.79477423249</v>
      </c>
      <c r="AL157" s="39">
        <v>438690.82582452521</v>
      </c>
    </row>
    <row r="158" spans="1:38" x14ac:dyDescent="0.3">
      <c r="A158" s="16" t="s">
        <v>20</v>
      </c>
      <c r="B158" s="24" t="s">
        <v>23</v>
      </c>
      <c r="C158" s="41">
        <v>0</v>
      </c>
      <c r="D158" s="41">
        <v>0</v>
      </c>
      <c r="E158" s="41">
        <v>0</v>
      </c>
      <c r="F158" s="41">
        <v>0</v>
      </c>
      <c r="G158" s="41">
        <v>0</v>
      </c>
      <c r="H158" s="41">
        <v>0</v>
      </c>
      <c r="I158" s="41">
        <v>0</v>
      </c>
      <c r="J158" s="41">
        <v>0</v>
      </c>
      <c r="K158" s="41">
        <v>0</v>
      </c>
      <c r="L158" s="41">
        <v>0</v>
      </c>
      <c r="M158" s="39">
        <v>0</v>
      </c>
      <c r="N158" s="39">
        <v>0</v>
      </c>
      <c r="O158" s="39">
        <v>0</v>
      </c>
      <c r="P158" s="39">
        <v>0</v>
      </c>
      <c r="Q158" s="39">
        <v>0</v>
      </c>
      <c r="R158" s="39">
        <v>0</v>
      </c>
      <c r="S158" s="39">
        <v>0</v>
      </c>
      <c r="T158" s="39">
        <v>0</v>
      </c>
      <c r="U158" s="39">
        <v>0</v>
      </c>
      <c r="V158" s="39">
        <v>0</v>
      </c>
      <c r="W158" s="39">
        <v>0</v>
      </c>
      <c r="X158" s="39">
        <v>0</v>
      </c>
      <c r="Y158" s="39">
        <v>0</v>
      </c>
      <c r="Z158" s="39">
        <v>0</v>
      </c>
      <c r="AA158" s="39">
        <v>0</v>
      </c>
      <c r="AB158" s="39">
        <v>0</v>
      </c>
      <c r="AC158" s="39">
        <v>0</v>
      </c>
      <c r="AD158" s="39">
        <v>0</v>
      </c>
      <c r="AE158" s="39">
        <v>0</v>
      </c>
      <c r="AF158" s="39">
        <v>0</v>
      </c>
      <c r="AG158" s="39">
        <v>0</v>
      </c>
      <c r="AH158" s="39">
        <v>0</v>
      </c>
      <c r="AI158" s="39">
        <v>0</v>
      </c>
      <c r="AJ158" s="39">
        <v>0</v>
      </c>
      <c r="AK158" s="39">
        <v>0</v>
      </c>
      <c r="AL158" s="39">
        <v>0</v>
      </c>
    </row>
    <row r="159" spans="1:38" x14ac:dyDescent="0.3">
      <c r="A159" s="16" t="s">
        <v>20</v>
      </c>
      <c r="B159" s="24" t="s">
        <v>24</v>
      </c>
      <c r="C159" s="41">
        <v>0</v>
      </c>
      <c r="D159" s="41">
        <v>0</v>
      </c>
      <c r="E159" s="41">
        <v>0</v>
      </c>
      <c r="F159" s="41">
        <v>0</v>
      </c>
      <c r="G159" s="41">
        <v>0</v>
      </c>
      <c r="H159" s="41">
        <v>0</v>
      </c>
      <c r="I159" s="41">
        <v>0</v>
      </c>
      <c r="J159" s="41">
        <v>0</v>
      </c>
      <c r="K159" s="41">
        <v>0</v>
      </c>
      <c r="L159" s="41">
        <v>0</v>
      </c>
      <c r="M159" s="39">
        <v>0</v>
      </c>
      <c r="N159" s="39">
        <v>0</v>
      </c>
      <c r="O159" s="39">
        <v>0</v>
      </c>
      <c r="P159" s="39">
        <v>0</v>
      </c>
      <c r="Q159" s="39">
        <v>0</v>
      </c>
      <c r="R159" s="39">
        <v>0</v>
      </c>
      <c r="S159" s="39">
        <v>0</v>
      </c>
      <c r="T159" s="39">
        <v>0</v>
      </c>
      <c r="U159" s="39">
        <v>0</v>
      </c>
      <c r="V159" s="39">
        <v>0</v>
      </c>
      <c r="W159" s="39">
        <v>0</v>
      </c>
      <c r="X159" s="39">
        <v>0</v>
      </c>
      <c r="Y159" s="39">
        <v>0</v>
      </c>
      <c r="Z159" s="39">
        <v>0</v>
      </c>
      <c r="AA159" s="39">
        <v>0</v>
      </c>
      <c r="AB159" s="39">
        <v>0</v>
      </c>
      <c r="AC159" s="39">
        <v>0</v>
      </c>
      <c r="AD159" s="39">
        <v>0</v>
      </c>
      <c r="AE159" s="39">
        <v>0</v>
      </c>
      <c r="AF159" s="39">
        <v>0</v>
      </c>
      <c r="AG159" s="39">
        <v>0</v>
      </c>
      <c r="AH159" s="39">
        <v>0</v>
      </c>
      <c r="AI159" s="39">
        <v>0</v>
      </c>
      <c r="AJ159" s="39">
        <v>0</v>
      </c>
      <c r="AK159" s="39">
        <v>0</v>
      </c>
      <c r="AL159" s="39">
        <v>0</v>
      </c>
    </row>
    <row r="160" spans="1:38" x14ac:dyDescent="0.3">
      <c r="A160" s="16" t="s">
        <v>20</v>
      </c>
      <c r="B160" s="24" t="s">
        <v>25</v>
      </c>
      <c r="C160" s="41">
        <v>0</v>
      </c>
      <c r="D160" s="41">
        <v>0</v>
      </c>
      <c r="E160" s="41">
        <v>0</v>
      </c>
      <c r="F160" s="41">
        <v>0</v>
      </c>
      <c r="G160" s="41">
        <v>0</v>
      </c>
      <c r="H160" s="41">
        <v>0</v>
      </c>
      <c r="I160" s="41">
        <v>0</v>
      </c>
      <c r="J160" s="41">
        <v>0</v>
      </c>
      <c r="K160" s="41">
        <v>0</v>
      </c>
      <c r="L160" s="41">
        <v>0</v>
      </c>
      <c r="M160" s="39">
        <v>0</v>
      </c>
      <c r="N160" s="39">
        <v>0</v>
      </c>
      <c r="O160" s="39">
        <v>0</v>
      </c>
      <c r="P160" s="39">
        <v>0</v>
      </c>
      <c r="Q160" s="39">
        <v>0</v>
      </c>
      <c r="R160" s="39">
        <v>0</v>
      </c>
      <c r="S160" s="39">
        <v>0</v>
      </c>
      <c r="T160" s="39">
        <v>0</v>
      </c>
      <c r="U160" s="39">
        <v>0</v>
      </c>
      <c r="V160" s="39">
        <v>0</v>
      </c>
      <c r="W160" s="39">
        <v>0</v>
      </c>
      <c r="X160" s="39">
        <v>0</v>
      </c>
      <c r="Y160" s="39">
        <v>0</v>
      </c>
      <c r="Z160" s="39">
        <v>0</v>
      </c>
      <c r="AA160" s="39">
        <v>0</v>
      </c>
      <c r="AB160" s="39">
        <v>0</v>
      </c>
      <c r="AC160" s="39">
        <v>0</v>
      </c>
      <c r="AD160" s="39">
        <v>0</v>
      </c>
      <c r="AE160" s="39">
        <v>0</v>
      </c>
      <c r="AF160" s="39">
        <v>0</v>
      </c>
      <c r="AG160" s="39">
        <v>0</v>
      </c>
      <c r="AH160" s="39">
        <v>0</v>
      </c>
      <c r="AI160" s="39">
        <v>0</v>
      </c>
      <c r="AJ160" s="39">
        <v>0</v>
      </c>
      <c r="AK160" s="39">
        <v>0</v>
      </c>
      <c r="AL160" s="39">
        <v>0</v>
      </c>
    </row>
    <row r="161" spans="1:38" x14ac:dyDescent="0.3">
      <c r="A161" s="136" t="s">
        <v>69</v>
      </c>
      <c r="B161" s="136"/>
      <c r="C161" s="136"/>
      <c r="D161" s="136"/>
      <c r="E161" s="136"/>
      <c r="F161" s="136"/>
      <c r="G161" s="136"/>
      <c r="H161" s="136"/>
      <c r="I161" s="136"/>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row>
    <row r="162" spans="1:38" x14ac:dyDescent="0.3">
      <c r="A162" s="461"/>
      <c r="B162" s="462"/>
      <c r="C162" s="26">
        <v>2015</v>
      </c>
      <c r="D162" s="26">
        <v>2016</v>
      </c>
      <c r="E162" s="26">
        <v>2017</v>
      </c>
      <c r="F162" s="26">
        <v>2018</v>
      </c>
      <c r="G162" s="26">
        <v>2019</v>
      </c>
      <c r="H162" s="26">
        <v>2020</v>
      </c>
      <c r="I162" s="26">
        <v>2021</v>
      </c>
      <c r="J162" s="26">
        <v>2022</v>
      </c>
      <c r="K162" s="26">
        <v>2023</v>
      </c>
      <c r="L162" s="26">
        <v>2024</v>
      </c>
      <c r="M162" s="26">
        <v>2025</v>
      </c>
      <c r="N162" s="26">
        <v>2026</v>
      </c>
      <c r="O162" s="26">
        <v>2027</v>
      </c>
      <c r="P162" s="26">
        <v>2028</v>
      </c>
      <c r="Q162" s="26">
        <v>2029</v>
      </c>
      <c r="R162" s="26">
        <v>2030</v>
      </c>
      <c r="S162" s="26">
        <v>2031</v>
      </c>
      <c r="T162" s="26">
        <v>2032</v>
      </c>
      <c r="U162" s="26">
        <v>2033</v>
      </c>
      <c r="V162" s="26">
        <v>2034</v>
      </c>
      <c r="W162" s="26">
        <v>2035</v>
      </c>
      <c r="X162" s="26">
        <v>2036</v>
      </c>
      <c r="Y162" s="26">
        <v>2037</v>
      </c>
      <c r="Z162" s="26">
        <v>2038</v>
      </c>
      <c r="AA162" s="26">
        <v>2039</v>
      </c>
      <c r="AB162" s="26">
        <v>2040</v>
      </c>
      <c r="AC162" s="26">
        <v>2041</v>
      </c>
      <c r="AD162" s="26">
        <v>2042</v>
      </c>
      <c r="AE162" s="26">
        <v>2043</v>
      </c>
      <c r="AF162" s="26">
        <v>2044</v>
      </c>
      <c r="AG162" s="26">
        <v>2045</v>
      </c>
      <c r="AH162" s="26">
        <v>2046</v>
      </c>
      <c r="AI162" s="26">
        <v>2047</v>
      </c>
      <c r="AJ162" s="26">
        <v>2048</v>
      </c>
      <c r="AK162" s="26">
        <v>2049</v>
      </c>
      <c r="AL162" s="26">
        <v>2050</v>
      </c>
    </row>
    <row r="163" spans="1:38" x14ac:dyDescent="0.3">
      <c r="A163" s="16" t="s">
        <v>16</v>
      </c>
      <c r="B163" s="24" t="s">
        <v>21</v>
      </c>
      <c r="C163" s="41">
        <v>4404180.1266455529</v>
      </c>
      <c r="D163" s="41">
        <v>4635773.1777300769</v>
      </c>
      <c r="E163" s="41">
        <v>4557540.7702596923</v>
      </c>
      <c r="F163" s="41">
        <v>4036710.7722487208</v>
      </c>
      <c r="G163" s="41">
        <v>3670271.1693615057</v>
      </c>
      <c r="H163" s="41">
        <v>4336740.3536092257</v>
      </c>
      <c r="I163" s="41">
        <v>4005456.0653496548</v>
      </c>
      <c r="J163" s="41">
        <v>4601103.9864310641</v>
      </c>
      <c r="K163" s="41">
        <v>4601103.9864310641</v>
      </c>
      <c r="L163" s="41">
        <v>4601103.9864310641</v>
      </c>
      <c r="M163" s="41">
        <v>4601103.9864310641</v>
      </c>
      <c r="N163" s="41">
        <v>4601103.9864310641</v>
      </c>
      <c r="O163" s="41">
        <v>4601103.9864310641</v>
      </c>
      <c r="P163" s="41">
        <v>4601103.9864310641</v>
      </c>
      <c r="Q163" s="41">
        <v>4601103.9864310641</v>
      </c>
      <c r="R163" s="41">
        <v>4601103.9864310641</v>
      </c>
      <c r="S163" s="41">
        <v>4601103.9864310641</v>
      </c>
      <c r="T163" s="41">
        <v>4601103.9864310641</v>
      </c>
      <c r="U163" s="41">
        <v>4601103.9864310641</v>
      </c>
      <c r="V163" s="41">
        <v>4601103.9864310641</v>
      </c>
      <c r="W163" s="41">
        <v>4601103.9864310641</v>
      </c>
      <c r="X163" s="41">
        <v>4601103.9864310641</v>
      </c>
      <c r="Y163" s="41">
        <v>4601103.9864310641</v>
      </c>
      <c r="Z163" s="41">
        <v>4601103.9864310641</v>
      </c>
      <c r="AA163" s="41">
        <v>4601103.9864310641</v>
      </c>
      <c r="AB163" s="41">
        <v>4601103.9864310641</v>
      </c>
      <c r="AC163" s="41">
        <v>4601103.9864310641</v>
      </c>
      <c r="AD163" s="41">
        <v>4601103.9864310641</v>
      </c>
      <c r="AE163" s="41">
        <v>4601103.9864310641</v>
      </c>
      <c r="AF163" s="41">
        <v>4601103.9864310641</v>
      </c>
      <c r="AG163" s="41">
        <v>4601103.9864310641</v>
      </c>
      <c r="AH163" s="41">
        <v>4601103.9864310641</v>
      </c>
      <c r="AI163" s="41">
        <v>4601103.9864310641</v>
      </c>
      <c r="AJ163" s="41">
        <v>4601103.9864310641</v>
      </c>
      <c r="AK163" s="41">
        <v>4601103.9864310641</v>
      </c>
      <c r="AL163" s="41">
        <v>4601103.9864310641</v>
      </c>
    </row>
    <row r="164" spans="1:38" x14ac:dyDescent="0.3">
      <c r="A164" s="16" t="s">
        <v>16</v>
      </c>
      <c r="B164" s="24" t="s">
        <v>22</v>
      </c>
      <c r="C164" s="41">
        <v>1508355.3353129127</v>
      </c>
      <c r="D164" s="41">
        <v>1468885.2082799806</v>
      </c>
      <c r="E164" s="41">
        <v>2070701.8441338842</v>
      </c>
      <c r="F164" s="41">
        <v>3103351.8127261437</v>
      </c>
      <c r="G164" s="41">
        <v>2369504.4849077426</v>
      </c>
      <c r="H164" s="41">
        <v>2638972.4656706452</v>
      </c>
      <c r="I164" s="41">
        <v>2591926.2364638648</v>
      </c>
      <c r="J164" s="41">
        <v>2977369.3543404532</v>
      </c>
      <c r="K164" s="41">
        <v>2977369.3543404532</v>
      </c>
      <c r="L164" s="41">
        <v>2977369.3543404532</v>
      </c>
      <c r="M164" s="41">
        <v>2977369.3543404532</v>
      </c>
      <c r="N164" s="41">
        <v>2977369.3543404532</v>
      </c>
      <c r="O164" s="41">
        <v>2977369.3543404532</v>
      </c>
      <c r="P164" s="41">
        <v>2977369.3543404532</v>
      </c>
      <c r="Q164" s="41">
        <v>2977369.3543404532</v>
      </c>
      <c r="R164" s="41">
        <v>2977369.3543404532</v>
      </c>
      <c r="S164" s="41">
        <v>2977369.3543404532</v>
      </c>
      <c r="T164" s="41">
        <v>2977369.3543404532</v>
      </c>
      <c r="U164" s="41">
        <v>2977369.3543404532</v>
      </c>
      <c r="V164" s="41">
        <v>2977369.3543404532</v>
      </c>
      <c r="W164" s="41">
        <v>2977369.3543404532</v>
      </c>
      <c r="X164" s="41">
        <v>2977369.3543404532</v>
      </c>
      <c r="Y164" s="41">
        <v>2977369.3543404532</v>
      </c>
      <c r="Z164" s="41">
        <v>2977369.3543404532</v>
      </c>
      <c r="AA164" s="41">
        <v>2977369.3543404532</v>
      </c>
      <c r="AB164" s="41">
        <v>2977369.3543404532</v>
      </c>
      <c r="AC164" s="41">
        <v>2977369.3543404532</v>
      </c>
      <c r="AD164" s="41">
        <v>2977369.3543404532</v>
      </c>
      <c r="AE164" s="41">
        <v>2977369.3543404532</v>
      </c>
      <c r="AF164" s="41">
        <v>2977369.3543404532</v>
      </c>
      <c r="AG164" s="41">
        <v>2977369.3543404532</v>
      </c>
      <c r="AH164" s="41">
        <v>2977369.3543404532</v>
      </c>
      <c r="AI164" s="41">
        <v>2977369.3543404532</v>
      </c>
      <c r="AJ164" s="41">
        <v>2977369.3543404532</v>
      </c>
      <c r="AK164" s="41">
        <v>2977369.3543404532</v>
      </c>
      <c r="AL164" s="41">
        <v>2977369.3543404532</v>
      </c>
    </row>
    <row r="165" spans="1:38" x14ac:dyDescent="0.3">
      <c r="A165" s="16" t="s">
        <v>16</v>
      </c>
      <c r="B165" s="24" t="s">
        <v>23</v>
      </c>
      <c r="C165" s="41">
        <v>0</v>
      </c>
      <c r="D165" s="41">
        <v>0</v>
      </c>
      <c r="E165" s="41">
        <v>0</v>
      </c>
      <c r="F165" s="41">
        <v>0</v>
      </c>
      <c r="G165" s="41">
        <v>0</v>
      </c>
      <c r="H165" s="41">
        <v>0</v>
      </c>
      <c r="I165" s="41">
        <v>0</v>
      </c>
      <c r="J165" s="41">
        <v>0</v>
      </c>
      <c r="K165" s="41">
        <v>0</v>
      </c>
      <c r="L165" s="41">
        <v>0</v>
      </c>
      <c r="M165" s="41">
        <v>0</v>
      </c>
      <c r="N165" s="41">
        <v>0</v>
      </c>
      <c r="O165" s="41">
        <v>0</v>
      </c>
      <c r="P165" s="41">
        <v>0</v>
      </c>
      <c r="Q165" s="41">
        <v>0</v>
      </c>
      <c r="R165" s="41">
        <v>0</v>
      </c>
      <c r="S165" s="41">
        <v>0</v>
      </c>
      <c r="T165" s="41">
        <v>0</v>
      </c>
      <c r="U165" s="41">
        <v>0</v>
      </c>
      <c r="V165" s="41">
        <v>0</v>
      </c>
      <c r="W165" s="41">
        <v>0</v>
      </c>
      <c r="X165" s="41">
        <v>0</v>
      </c>
      <c r="Y165" s="41">
        <v>0</v>
      </c>
      <c r="Z165" s="41">
        <v>0</v>
      </c>
      <c r="AA165" s="41">
        <v>0</v>
      </c>
      <c r="AB165" s="41">
        <v>0</v>
      </c>
      <c r="AC165" s="41">
        <v>0</v>
      </c>
      <c r="AD165" s="41">
        <v>0</v>
      </c>
      <c r="AE165" s="41">
        <v>0</v>
      </c>
      <c r="AF165" s="41">
        <v>0</v>
      </c>
      <c r="AG165" s="41">
        <v>0</v>
      </c>
      <c r="AH165" s="41">
        <v>0</v>
      </c>
      <c r="AI165" s="41">
        <v>0</v>
      </c>
      <c r="AJ165" s="41">
        <v>0</v>
      </c>
      <c r="AK165" s="41">
        <v>0</v>
      </c>
      <c r="AL165" s="41">
        <v>0</v>
      </c>
    </row>
    <row r="166" spans="1:38" x14ac:dyDescent="0.3">
      <c r="A166" s="16" t="s">
        <v>16</v>
      </c>
      <c r="B166" s="24" t="s">
        <v>24</v>
      </c>
      <c r="C166" s="41">
        <v>5708742.1136669321</v>
      </c>
      <c r="D166" s="41">
        <v>6751551.5499975858</v>
      </c>
      <c r="E166" s="41">
        <v>1318901.5619149581</v>
      </c>
      <c r="F166" s="41">
        <v>3708717.6601301413</v>
      </c>
      <c r="G166" s="41">
        <v>6852103.4861350711</v>
      </c>
      <c r="H166" s="41">
        <v>2506333.7723455285</v>
      </c>
      <c r="I166" s="41">
        <v>2399681.4613595605</v>
      </c>
      <c r="J166" s="41">
        <v>2756536.0243346863</v>
      </c>
      <c r="K166" s="41">
        <v>2756536.0243346863</v>
      </c>
      <c r="L166" s="41">
        <v>2756536.0243346863</v>
      </c>
      <c r="M166" s="41">
        <v>2756536.0243346863</v>
      </c>
      <c r="N166" s="41">
        <v>2756536.0243346863</v>
      </c>
      <c r="O166" s="41">
        <v>2756536.0243346863</v>
      </c>
      <c r="P166" s="41">
        <v>2756536.0243346863</v>
      </c>
      <c r="Q166" s="41">
        <v>2756536.0243346863</v>
      </c>
      <c r="R166" s="41">
        <v>2756536.0243346863</v>
      </c>
      <c r="S166" s="41">
        <v>2756536.0243346863</v>
      </c>
      <c r="T166" s="41">
        <v>2756536.0243346863</v>
      </c>
      <c r="U166" s="41">
        <v>2756536.0243346863</v>
      </c>
      <c r="V166" s="41">
        <v>2756536.0243346863</v>
      </c>
      <c r="W166" s="41">
        <v>2756536.0243346863</v>
      </c>
      <c r="X166" s="41">
        <v>2756536.0243346863</v>
      </c>
      <c r="Y166" s="41">
        <v>2756536.0243346863</v>
      </c>
      <c r="Z166" s="41">
        <v>2756536.0243346863</v>
      </c>
      <c r="AA166" s="41">
        <v>2756536.0243346863</v>
      </c>
      <c r="AB166" s="41">
        <v>2756536.0243346863</v>
      </c>
      <c r="AC166" s="41">
        <v>2756536.0243346863</v>
      </c>
      <c r="AD166" s="41">
        <v>2756536.0243346863</v>
      </c>
      <c r="AE166" s="41">
        <v>2756536.0243346863</v>
      </c>
      <c r="AF166" s="41">
        <v>2756536.0243346863</v>
      </c>
      <c r="AG166" s="41">
        <v>2756536.0243346863</v>
      </c>
      <c r="AH166" s="41">
        <v>2756536.0243346863</v>
      </c>
      <c r="AI166" s="41">
        <v>2756536.0243346863</v>
      </c>
      <c r="AJ166" s="41">
        <v>2756536.0243346863</v>
      </c>
      <c r="AK166" s="41">
        <v>2756536.0243346863</v>
      </c>
      <c r="AL166" s="41">
        <v>2756536.0243346863</v>
      </c>
    </row>
    <row r="167" spans="1:38" x14ac:dyDescent="0.3">
      <c r="A167" s="16" t="s">
        <v>16</v>
      </c>
      <c r="B167" s="24" t="s">
        <v>25</v>
      </c>
      <c r="C167" s="41">
        <v>0</v>
      </c>
      <c r="D167" s="41">
        <v>0</v>
      </c>
      <c r="E167" s="41">
        <v>0</v>
      </c>
      <c r="F167" s="41">
        <v>0</v>
      </c>
      <c r="G167" s="41">
        <v>98273.165020910514</v>
      </c>
      <c r="H167" s="41">
        <v>122888.86981155832</v>
      </c>
      <c r="I167" s="41">
        <v>212857.03472546733</v>
      </c>
      <c r="J167" s="41">
        <v>244510.8209992933</v>
      </c>
      <c r="K167" s="41">
        <v>244510.8209992933</v>
      </c>
      <c r="L167" s="41">
        <v>244510.8209992933</v>
      </c>
      <c r="M167" s="41">
        <v>244510.8209992933</v>
      </c>
      <c r="N167" s="41">
        <v>244510.8209992933</v>
      </c>
      <c r="O167" s="41">
        <v>244510.8209992933</v>
      </c>
      <c r="P167" s="41">
        <v>244510.8209992933</v>
      </c>
      <c r="Q167" s="41">
        <v>244510.8209992933</v>
      </c>
      <c r="R167" s="41">
        <v>244510.8209992933</v>
      </c>
      <c r="S167" s="41">
        <v>244510.8209992933</v>
      </c>
      <c r="T167" s="41">
        <v>244510.8209992933</v>
      </c>
      <c r="U167" s="41">
        <v>244510.8209992933</v>
      </c>
      <c r="V167" s="41">
        <v>244510.8209992933</v>
      </c>
      <c r="W167" s="41">
        <v>244510.8209992933</v>
      </c>
      <c r="X167" s="41">
        <v>244510.8209992933</v>
      </c>
      <c r="Y167" s="41">
        <v>244510.8209992933</v>
      </c>
      <c r="Z167" s="41">
        <v>244510.8209992933</v>
      </c>
      <c r="AA167" s="41">
        <v>244510.8209992933</v>
      </c>
      <c r="AB167" s="41">
        <v>244510.8209992933</v>
      </c>
      <c r="AC167" s="41">
        <v>244510.8209992933</v>
      </c>
      <c r="AD167" s="41">
        <v>244510.8209992933</v>
      </c>
      <c r="AE167" s="41">
        <v>244510.8209992933</v>
      </c>
      <c r="AF167" s="41">
        <v>244510.8209992933</v>
      </c>
      <c r="AG167" s="41">
        <v>244510.8209992933</v>
      </c>
      <c r="AH167" s="41">
        <v>244510.8209992933</v>
      </c>
      <c r="AI167" s="41">
        <v>244510.8209992933</v>
      </c>
      <c r="AJ167" s="41">
        <v>244510.8209992933</v>
      </c>
      <c r="AK167" s="41">
        <v>244510.8209992933</v>
      </c>
      <c r="AL167" s="41">
        <v>244510.8209992933</v>
      </c>
    </row>
    <row r="168" spans="1:38" x14ac:dyDescent="0.3">
      <c r="A168" s="16" t="s">
        <v>17</v>
      </c>
      <c r="B168" s="24" t="s">
        <v>21</v>
      </c>
      <c r="C168" s="41">
        <v>0</v>
      </c>
      <c r="D168" s="41">
        <v>0</v>
      </c>
      <c r="E168" s="41">
        <v>0</v>
      </c>
      <c r="F168" s="41">
        <v>0</v>
      </c>
      <c r="G168" s="41">
        <v>0</v>
      </c>
      <c r="H168" s="41">
        <v>0</v>
      </c>
      <c r="I168" s="41">
        <v>0</v>
      </c>
      <c r="J168" s="41">
        <v>0</v>
      </c>
      <c r="K168" s="41">
        <v>0</v>
      </c>
      <c r="L168" s="41">
        <v>0</v>
      </c>
      <c r="M168" s="41">
        <v>0</v>
      </c>
      <c r="N168" s="41">
        <v>0</v>
      </c>
      <c r="O168" s="41">
        <v>0</v>
      </c>
      <c r="P168" s="41">
        <v>0</v>
      </c>
      <c r="Q168" s="41">
        <v>0</v>
      </c>
      <c r="R168" s="41">
        <v>0</v>
      </c>
      <c r="S168" s="41">
        <v>0</v>
      </c>
      <c r="T168" s="41">
        <v>0</v>
      </c>
      <c r="U168" s="41">
        <v>0</v>
      </c>
      <c r="V168" s="41">
        <v>0</v>
      </c>
      <c r="W168" s="41">
        <v>0</v>
      </c>
      <c r="X168" s="41">
        <v>0</v>
      </c>
      <c r="Y168" s="41">
        <v>0</v>
      </c>
      <c r="Z168" s="41">
        <v>0</v>
      </c>
      <c r="AA168" s="41">
        <v>0</v>
      </c>
      <c r="AB168" s="41">
        <v>0</v>
      </c>
      <c r="AC168" s="41">
        <v>0</v>
      </c>
      <c r="AD168" s="41">
        <v>0</v>
      </c>
      <c r="AE168" s="41">
        <v>0</v>
      </c>
      <c r="AF168" s="41">
        <v>0</v>
      </c>
      <c r="AG168" s="41">
        <v>0</v>
      </c>
      <c r="AH168" s="41">
        <v>0</v>
      </c>
      <c r="AI168" s="41">
        <v>0</v>
      </c>
      <c r="AJ168" s="41">
        <v>0</v>
      </c>
      <c r="AK168" s="41">
        <v>0</v>
      </c>
      <c r="AL168" s="41">
        <v>0</v>
      </c>
    </row>
    <row r="169" spans="1:38" x14ac:dyDescent="0.3">
      <c r="A169" s="16" t="s">
        <v>17</v>
      </c>
      <c r="B169" s="24" t="s">
        <v>22</v>
      </c>
      <c r="C169" s="41">
        <v>68345065.372429043</v>
      </c>
      <c r="D169" s="41">
        <v>74722602.501496539</v>
      </c>
      <c r="E169" s="41">
        <v>93277943.334388942</v>
      </c>
      <c r="F169" s="41">
        <v>86283015.410057366</v>
      </c>
      <c r="G169" s="41">
        <v>90160479.791255683</v>
      </c>
      <c r="H169" s="41">
        <v>88484350.060547948</v>
      </c>
      <c r="I169" s="41">
        <v>93322714.347461641</v>
      </c>
      <c r="J169" s="41">
        <v>108395328.51783013</v>
      </c>
      <c r="K169" s="41">
        <v>108395328.51783013</v>
      </c>
      <c r="L169" s="41">
        <v>108395328.51783013</v>
      </c>
      <c r="M169" s="41">
        <v>108395328.51783013</v>
      </c>
      <c r="N169" s="41">
        <v>108395328.51783013</v>
      </c>
      <c r="O169" s="41">
        <v>108395328.51783013</v>
      </c>
      <c r="P169" s="41">
        <v>108395328.51783013</v>
      </c>
      <c r="Q169" s="41">
        <v>108395328.51783013</v>
      </c>
      <c r="R169" s="41">
        <v>108395328.51783013</v>
      </c>
      <c r="S169" s="41">
        <v>108395328.51783013</v>
      </c>
      <c r="T169" s="41">
        <v>108395328.51783013</v>
      </c>
      <c r="U169" s="41">
        <v>108395328.51783013</v>
      </c>
      <c r="V169" s="41">
        <v>108395328.51783013</v>
      </c>
      <c r="W169" s="41">
        <v>108395328.51783013</v>
      </c>
      <c r="X169" s="41">
        <v>108395328.51783013</v>
      </c>
      <c r="Y169" s="41">
        <v>108395328.51783013</v>
      </c>
      <c r="Z169" s="41">
        <v>108395328.51783013</v>
      </c>
      <c r="AA169" s="41">
        <v>108395328.51783013</v>
      </c>
      <c r="AB169" s="41">
        <v>108395328.51783013</v>
      </c>
      <c r="AC169" s="41">
        <v>108395328.51783013</v>
      </c>
      <c r="AD169" s="41">
        <v>108395328.51783013</v>
      </c>
      <c r="AE169" s="41">
        <v>108395328.51783013</v>
      </c>
      <c r="AF169" s="41">
        <v>108395328.51783013</v>
      </c>
      <c r="AG169" s="41">
        <v>108395328.51783013</v>
      </c>
      <c r="AH169" s="41">
        <v>108395328.51783013</v>
      </c>
      <c r="AI169" s="41">
        <v>108395328.51783013</v>
      </c>
      <c r="AJ169" s="41">
        <v>108395328.51783013</v>
      </c>
      <c r="AK169" s="41">
        <v>108395328.51783013</v>
      </c>
      <c r="AL169" s="41">
        <v>108395328.51783013</v>
      </c>
    </row>
    <row r="170" spans="1:38" x14ac:dyDescent="0.3">
      <c r="A170" s="16" t="s">
        <v>17</v>
      </c>
      <c r="B170" s="24" t="s">
        <v>23</v>
      </c>
      <c r="C170" s="41">
        <v>0</v>
      </c>
      <c r="D170" s="41">
        <v>0</v>
      </c>
      <c r="E170" s="41">
        <v>0</v>
      </c>
      <c r="F170" s="41">
        <v>0</v>
      </c>
      <c r="G170" s="41">
        <v>0</v>
      </c>
      <c r="H170" s="41">
        <v>0</v>
      </c>
      <c r="I170" s="41">
        <v>0</v>
      </c>
      <c r="J170" s="41">
        <v>0</v>
      </c>
      <c r="K170" s="41">
        <v>0</v>
      </c>
      <c r="L170" s="41">
        <v>0</v>
      </c>
      <c r="M170" s="41">
        <v>0</v>
      </c>
      <c r="N170" s="41">
        <v>0</v>
      </c>
      <c r="O170" s="41">
        <v>0</v>
      </c>
      <c r="P170" s="41">
        <v>0</v>
      </c>
      <c r="Q170" s="41">
        <v>0</v>
      </c>
      <c r="R170" s="41">
        <v>0</v>
      </c>
      <c r="S170" s="41">
        <v>0</v>
      </c>
      <c r="T170" s="41">
        <v>0</v>
      </c>
      <c r="U170" s="41">
        <v>0</v>
      </c>
      <c r="V170" s="41">
        <v>0</v>
      </c>
      <c r="W170" s="41">
        <v>0</v>
      </c>
      <c r="X170" s="41">
        <v>0</v>
      </c>
      <c r="Y170" s="41">
        <v>0</v>
      </c>
      <c r="Z170" s="41">
        <v>0</v>
      </c>
      <c r="AA170" s="41">
        <v>0</v>
      </c>
      <c r="AB170" s="41">
        <v>0</v>
      </c>
      <c r="AC170" s="41">
        <v>0</v>
      </c>
      <c r="AD170" s="41">
        <v>0</v>
      </c>
      <c r="AE170" s="41">
        <v>0</v>
      </c>
      <c r="AF170" s="41">
        <v>0</v>
      </c>
      <c r="AG170" s="41">
        <v>0</v>
      </c>
      <c r="AH170" s="41">
        <v>0</v>
      </c>
      <c r="AI170" s="41">
        <v>0</v>
      </c>
      <c r="AJ170" s="41">
        <v>0</v>
      </c>
      <c r="AK170" s="41">
        <v>0</v>
      </c>
      <c r="AL170" s="41">
        <v>0</v>
      </c>
    </row>
    <row r="171" spans="1:38" x14ac:dyDescent="0.3">
      <c r="A171" s="16" t="s">
        <v>17</v>
      </c>
      <c r="B171" s="24" t="s">
        <v>24</v>
      </c>
      <c r="C171" s="41">
        <v>0</v>
      </c>
      <c r="D171" s="41">
        <v>0</v>
      </c>
      <c r="E171" s="41">
        <v>0</v>
      </c>
      <c r="F171" s="41">
        <v>0</v>
      </c>
      <c r="G171" s="41">
        <v>0</v>
      </c>
      <c r="H171" s="41">
        <v>0</v>
      </c>
      <c r="I171" s="41">
        <v>0</v>
      </c>
      <c r="J171" s="41">
        <v>0</v>
      </c>
      <c r="K171" s="41">
        <v>0</v>
      </c>
      <c r="L171" s="41">
        <v>0</v>
      </c>
      <c r="M171" s="41">
        <v>0</v>
      </c>
      <c r="N171" s="41">
        <v>0</v>
      </c>
      <c r="O171" s="41">
        <v>0</v>
      </c>
      <c r="P171" s="41">
        <v>0</v>
      </c>
      <c r="Q171" s="41">
        <v>0</v>
      </c>
      <c r="R171" s="41">
        <v>0</v>
      </c>
      <c r="S171" s="41">
        <v>0</v>
      </c>
      <c r="T171" s="41">
        <v>0</v>
      </c>
      <c r="U171" s="41">
        <v>0</v>
      </c>
      <c r="V171" s="41">
        <v>0</v>
      </c>
      <c r="W171" s="41">
        <v>0</v>
      </c>
      <c r="X171" s="41">
        <v>0</v>
      </c>
      <c r="Y171" s="41">
        <v>0</v>
      </c>
      <c r="Z171" s="41">
        <v>0</v>
      </c>
      <c r="AA171" s="41">
        <v>0</v>
      </c>
      <c r="AB171" s="41">
        <v>0</v>
      </c>
      <c r="AC171" s="41">
        <v>0</v>
      </c>
      <c r="AD171" s="41">
        <v>0</v>
      </c>
      <c r="AE171" s="41">
        <v>0</v>
      </c>
      <c r="AF171" s="41">
        <v>0</v>
      </c>
      <c r="AG171" s="41">
        <v>0</v>
      </c>
      <c r="AH171" s="41">
        <v>0</v>
      </c>
      <c r="AI171" s="41">
        <v>0</v>
      </c>
      <c r="AJ171" s="41">
        <v>0</v>
      </c>
      <c r="AK171" s="41">
        <v>0</v>
      </c>
      <c r="AL171" s="41">
        <v>0</v>
      </c>
    </row>
    <row r="172" spans="1:38" x14ac:dyDescent="0.3">
      <c r="A172" s="16" t="s">
        <v>17</v>
      </c>
      <c r="B172" s="24" t="s">
        <v>25</v>
      </c>
      <c r="C172" s="41">
        <v>0</v>
      </c>
      <c r="D172" s="41">
        <v>0</v>
      </c>
      <c r="E172" s="41">
        <v>0</v>
      </c>
      <c r="F172" s="41">
        <v>0</v>
      </c>
      <c r="G172" s="41">
        <v>0</v>
      </c>
      <c r="H172" s="41">
        <v>0</v>
      </c>
      <c r="I172" s="41">
        <v>0</v>
      </c>
      <c r="J172" s="41">
        <v>0</v>
      </c>
      <c r="K172" s="41">
        <v>0</v>
      </c>
      <c r="L172" s="41">
        <v>0</v>
      </c>
      <c r="M172" s="41">
        <v>0</v>
      </c>
      <c r="N172" s="41">
        <v>0</v>
      </c>
      <c r="O172" s="41">
        <v>0</v>
      </c>
      <c r="P172" s="41">
        <v>0</v>
      </c>
      <c r="Q172" s="41">
        <v>0</v>
      </c>
      <c r="R172" s="41">
        <v>0</v>
      </c>
      <c r="S172" s="41">
        <v>0</v>
      </c>
      <c r="T172" s="41">
        <v>0</v>
      </c>
      <c r="U172" s="41">
        <v>0</v>
      </c>
      <c r="V172" s="41">
        <v>0</v>
      </c>
      <c r="W172" s="41">
        <v>0</v>
      </c>
      <c r="X172" s="41">
        <v>0</v>
      </c>
      <c r="Y172" s="41">
        <v>0</v>
      </c>
      <c r="Z172" s="41">
        <v>0</v>
      </c>
      <c r="AA172" s="41">
        <v>0</v>
      </c>
      <c r="AB172" s="41">
        <v>0</v>
      </c>
      <c r="AC172" s="41">
        <v>0</v>
      </c>
      <c r="AD172" s="41">
        <v>0</v>
      </c>
      <c r="AE172" s="41">
        <v>0</v>
      </c>
      <c r="AF172" s="41">
        <v>0</v>
      </c>
      <c r="AG172" s="41">
        <v>0</v>
      </c>
      <c r="AH172" s="41">
        <v>0</v>
      </c>
      <c r="AI172" s="41">
        <v>0</v>
      </c>
      <c r="AJ172" s="41">
        <v>0</v>
      </c>
      <c r="AK172" s="41">
        <v>0</v>
      </c>
      <c r="AL172" s="41">
        <v>0</v>
      </c>
    </row>
    <row r="173" spans="1:38" x14ac:dyDescent="0.3">
      <c r="A173" s="16" t="s">
        <v>18</v>
      </c>
      <c r="B173" s="24" t="s">
        <v>21</v>
      </c>
      <c r="C173" s="41">
        <v>1157296.285763809</v>
      </c>
      <c r="D173" s="41">
        <v>1214237.3082315973</v>
      </c>
      <c r="E173" s="41">
        <v>1208284.3900396104</v>
      </c>
      <c r="F173" s="41">
        <v>1190358.1429200852</v>
      </c>
      <c r="G173" s="41">
        <v>1398375.131160168</v>
      </c>
      <c r="H173" s="41">
        <v>1514745.2092796129</v>
      </c>
      <c r="I173" s="41">
        <v>1522429.4036072593</v>
      </c>
      <c r="J173" s="41">
        <v>1757413.4826524209</v>
      </c>
      <c r="K173" s="41">
        <v>1757413.4826524209</v>
      </c>
      <c r="L173" s="41">
        <v>1757413.4826524209</v>
      </c>
      <c r="M173" s="41">
        <v>1757413.4826524209</v>
      </c>
      <c r="N173" s="41">
        <v>1757413.4826524209</v>
      </c>
      <c r="O173" s="41">
        <v>1757413.4826524209</v>
      </c>
      <c r="P173" s="41">
        <v>1757413.4826524209</v>
      </c>
      <c r="Q173" s="41">
        <v>1757413.4826524209</v>
      </c>
      <c r="R173" s="41">
        <v>1757413.4826524209</v>
      </c>
      <c r="S173" s="41">
        <v>1757413.4826524209</v>
      </c>
      <c r="T173" s="41">
        <v>1757413.4826524209</v>
      </c>
      <c r="U173" s="41">
        <v>1757413.4826524209</v>
      </c>
      <c r="V173" s="41">
        <v>1757413.4826524209</v>
      </c>
      <c r="W173" s="41">
        <v>1757413.4826524209</v>
      </c>
      <c r="X173" s="41">
        <v>1757413.4826524209</v>
      </c>
      <c r="Y173" s="41">
        <v>1757413.4826524209</v>
      </c>
      <c r="Z173" s="41">
        <v>1757413.4826524209</v>
      </c>
      <c r="AA173" s="41">
        <v>1757413.4826524209</v>
      </c>
      <c r="AB173" s="41">
        <v>1757413.4826524209</v>
      </c>
      <c r="AC173" s="41">
        <v>1757413.4826524209</v>
      </c>
      <c r="AD173" s="41">
        <v>1757413.4826524209</v>
      </c>
      <c r="AE173" s="41">
        <v>1757413.4826524209</v>
      </c>
      <c r="AF173" s="41">
        <v>1757413.4826524209</v>
      </c>
      <c r="AG173" s="41">
        <v>1757413.4826524209</v>
      </c>
      <c r="AH173" s="41">
        <v>1757413.4826524209</v>
      </c>
      <c r="AI173" s="41">
        <v>1757413.4826524209</v>
      </c>
      <c r="AJ173" s="41">
        <v>1757413.4826524209</v>
      </c>
      <c r="AK173" s="41">
        <v>1757413.4826524209</v>
      </c>
      <c r="AL173" s="41">
        <v>1757413.4826524209</v>
      </c>
    </row>
    <row r="174" spans="1:38" x14ac:dyDescent="0.3">
      <c r="A174" s="16" t="s">
        <v>18</v>
      </c>
      <c r="B174" s="24" t="s">
        <v>22</v>
      </c>
      <c r="C174" s="41">
        <v>1498977.613688715</v>
      </c>
      <c r="D174" s="41">
        <v>1227209.9326502122</v>
      </c>
      <c r="E174" s="41">
        <v>1856436.2325697774</v>
      </c>
      <c r="F174" s="41">
        <v>2188254.5504320497</v>
      </c>
      <c r="G174" s="41">
        <v>2578374.5634883344</v>
      </c>
      <c r="H174" s="41">
        <v>2632851.4655962032</v>
      </c>
      <c r="I174" s="41">
        <v>2790716.6564874076</v>
      </c>
      <c r="J174" s="41">
        <v>3221458.4576158463</v>
      </c>
      <c r="K174" s="41">
        <v>3221458.4576158463</v>
      </c>
      <c r="L174" s="41">
        <v>3221458.4576158463</v>
      </c>
      <c r="M174" s="41">
        <v>3221458.4576158463</v>
      </c>
      <c r="N174" s="41">
        <v>3221458.4576158463</v>
      </c>
      <c r="O174" s="41">
        <v>3221458.4576158463</v>
      </c>
      <c r="P174" s="41">
        <v>3221458.4576158463</v>
      </c>
      <c r="Q174" s="41">
        <v>3221458.4576158463</v>
      </c>
      <c r="R174" s="41">
        <v>3221458.4576158463</v>
      </c>
      <c r="S174" s="41">
        <v>3221458.4576158463</v>
      </c>
      <c r="T174" s="41">
        <v>3221458.4576158463</v>
      </c>
      <c r="U174" s="41">
        <v>3221458.4576158463</v>
      </c>
      <c r="V174" s="41">
        <v>3221458.4576158463</v>
      </c>
      <c r="W174" s="41">
        <v>3221458.4576158463</v>
      </c>
      <c r="X174" s="41">
        <v>3221458.4576158463</v>
      </c>
      <c r="Y174" s="41">
        <v>3221458.4576158463</v>
      </c>
      <c r="Z174" s="41">
        <v>3221458.4576158463</v>
      </c>
      <c r="AA174" s="41">
        <v>3221458.4576158463</v>
      </c>
      <c r="AB174" s="41">
        <v>3221458.4576158463</v>
      </c>
      <c r="AC174" s="41">
        <v>3221458.4576158463</v>
      </c>
      <c r="AD174" s="41">
        <v>3221458.4576158463</v>
      </c>
      <c r="AE174" s="41">
        <v>3221458.4576158463</v>
      </c>
      <c r="AF174" s="41">
        <v>3221458.4576158463</v>
      </c>
      <c r="AG174" s="41">
        <v>3221458.4576158463</v>
      </c>
      <c r="AH174" s="41">
        <v>3221458.4576158463</v>
      </c>
      <c r="AI174" s="41">
        <v>3221458.4576158463</v>
      </c>
      <c r="AJ174" s="41">
        <v>3221458.4576158463</v>
      </c>
      <c r="AK174" s="41">
        <v>3221458.4576158463</v>
      </c>
      <c r="AL174" s="41">
        <v>3221458.4576158463</v>
      </c>
    </row>
    <row r="175" spans="1:38" x14ac:dyDescent="0.3">
      <c r="A175" s="16" t="s">
        <v>18</v>
      </c>
      <c r="B175" s="24" t="s">
        <v>23</v>
      </c>
      <c r="C175" s="41">
        <v>0</v>
      </c>
      <c r="D175" s="41">
        <v>0</v>
      </c>
      <c r="E175" s="41">
        <v>0</v>
      </c>
      <c r="F175" s="41">
        <v>0</v>
      </c>
      <c r="G175" s="41">
        <v>0</v>
      </c>
      <c r="H175" s="41">
        <v>0</v>
      </c>
      <c r="I175" s="41">
        <v>0</v>
      </c>
      <c r="J175" s="41">
        <v>0</v>
      </c>
      <c r="K175" s="41">
        <v>0</v>
      </c>
      <c r="L175" s="41">
        <v>0</v>
      </c>
      <c r="M175" s="41">
        <v>0</v>
      </c>
      <c r="N175" s="41">
        <v>0</v>
      </c>
      <c r="O175" s="41">
        <v>0</v>
      </c>
      <c r="P175" s="41">
        <v>0</v>
      </c>
      <c r="Q175" s="41">
        <v>0</v>
      </c>
      <c r="R175" s="41">
        <v>0</v>
      </c>
      <c r="S175" s="41">
        <v>0</v>
      </c>
      <c r="T175" s="41">
        <v>0</v>
      </c>
      <c r="U175" s="41">
        <v>0</v>
      </c>
      <c r="V175" s="41">
        <v>0</v>
      </c>
      <c r="W175" s="41">
        <v>0</v>
      </c>
      <c r="X175" s="41">
        <v>0</v>
      </c>
      <c r="Y175" s="41">
        <v>0</v>
      </c>
      <c r="Z175" s="41">
        <v>0</v>
      </c>
      <c r="AA175" s="41">
        <v>0</v>
      </c>
      <c r="AB175" s="41">
        <v>0</v>
      </c>
      <c r="AC175" s="41">
        <v>0</v>
      </c>
      <c r="AD175" s="41">
        <v>0</v>
      </c>
      <c r="AE175" s="41">
        <v>0</v>
      </c>
      <c r="AF175" s="41">
        <v>0</v>
      </c>
      <c r="AG175" s="41">
        <v>0</v>
      </c>
      <c r="AH175" s="41">
        <v>0</v>
      </c>
      <c r="AI175" s="41">
        <v>0</v>
      </c>
      <c r="AJ175" s="41">
        <v>0</v>
      </c>
      <c r="AK175" s="41">
        <v>0</v>
      </c>
      <c r="AL175" s="41">
        <v>0</v>
      </c>
    </row>
    <row r="176" spans="1:38" x14ac:dyDescent="0.3">
      <c r="A176" s="16" t="s">
        <v>18</v>
      </c>
      <c r="B176" s="24" t="s">
        <v>24</v>
      </c>
      <c r="C176" s="41">
        <v>0</v>
      </c>
      <c r="D176" s="41">
        <v>0</v>
      </c>
      <c r="E176" s="41">
        <v>0</v>
      </c>
      <c r="F176" s="41">
        <v>0</v>
      </c>
      <c r="G176" s="41">
        <v>0</v>
      </c>
      <c r="H176" s="41">
        <v>0</v>
      </c>
      <c r="I176" s="41">
        <v>0</v>
      </c>
      <c r="J176" s="41">
        <v>0</v>
      </c>
      <c r="K176" s="41">
        <v>0</v>
      </c>
      <c r="L176" s="41">
        <v>0</v>
      </c>
      <c r="M176" s="41">
        <v>0</v>
      </c>
      <c r="N176" s="41">
        <v>0</v>
      </c>
      <c r="O176" s="41">
        <v>0</v>
      </c>
      <c r="P176" s="41">
        <v>0</v>
      </c>
      <c r="Q176" s="41">
        <v>0</v>
      </c>
      <c r="R176" s="41">
        <v>0</v>
      </c>
      <c r="S176" s="41">
        <v>0</v>
      </c>
      <c r="T176" s="41">
        <v>0</v>
      </c>
      <c r="U176" s="41">
        <v>0</v>
      </c>
      <c r="V176" s="41">
        <v>0</v>
      </c>
      <c r="W176" s="41">
        <v>0</v>
      </c>
      <c r="X176" s="41">
        <v>0</v>
      </c>
      <c r="Y176" s="41">
        <v>0</v>
      </c>
      <c r="Z176" s="41">
        <v>0</v>
      </c>
      <c r="AA176" s="41">
        <v>0</v>
      </c>
      <c r="AB176" s="41">
        <v>0</v>
      </c>
      <c r="AC176" s="41">
        <v>0</v>
      </c>
      <c r="AD176" s="41">
        <v>0</v>
      </c>
      <c r="AE176" s="41">
        <v>0</v>
      </c>
      <c r="AF176" s="41">
        <v>0</v>
      </c>
      <c r="AG176" s="41">
        <v>0</v>
      </c>
      <c r="AH176" s="41">
        <v>0</v>
      </c>
      <c r="AI176" s="41">
        <v>0</v>
      </c>
      <c r="AJ176" s="41">
        <v>0</v>
      </c>
      <c r="AK176" s="41">
        <v>0</v>
      </c>
      <c r="AL176" s="41">
        <v>0</v>
      </c>
    </row>
    <row r="177" spans="1:38" x14ac:dyDescent="0.3">
      <c r="A177" s="16" t="s">
        <v>18</v>
      </c>
      <c r="B177" s="24" t="s">
        <v>25</v>
      </c>
      <c r="C177" s="41">
        <v>34991666.411061101</v>
      </c>
      <c r="D177" s="41">
        <v>26366279.748022616</v>
      </c>
      <c r="E177" s="41">
        <v>23751889.316419069</v>
      </c>
      <c r="F177" s="41">
        <v>20169171.9464547</v>
      </c>
      <c r="G177" s="41">
        <v>23788697.893262882</v>
      </c>
      <c r="H177" s="41">
        <v>24205661.799663328</v>
      </c>
      <c r="I177" s="41">
        <v>29074281.414985839</v>
      </c>
      <c r="J177" s="41">
        <v>33561841.380664714</v>
      </c>
      <c r="K177" s="41">
        <v>33561841.380664714</v>
      </c>
      <c r="L177" s="41">
        <v>33561841.380664714</v>
      </c>
      <c r="M177" s="41">
        <v>33561841.380664714</v>
      </c>
      <c r="N177" s="41">
        <v>33561841.380664714</v>
      </c>
      <c r="O177" s="41">
        <v>33561841.380664714</v>
      </c>
      <c r="P177" s="41">
        <v>33561841.380664714</v>
      </c>
      <c r="Q177" s="41">
        <v>33561841.380664714</v>
      </c>
      <c r="R177" s="41">
        <v>33561841.380664714</v>
      </c>
      <c r="S177" s="41">
        <v>33561841.380664714</v>
      </c>
      <c r="T177" s="41">
        <v>33561841.380664714</v>
      </c>
      <c r="U177" s="41">
        <v>33561841.380664714</v>
      </c>
      <c r="V177" s="41">
        <v>33561841.380664714</v>
      </c>
      <c r="W177" s="41">
        <v>33561841.380664714</v>
      </c>
      <c r="X177" s="41">
        <v>33561841.380664714</v>
      </c>
      <c r="Y177" s="41">
        <v>33561841.380664714</v>
      </c>
      <c r="Z177" s="41">
        <v>33561841.380664714</v>
      </c>
      <c r="AA177" s="41">
        <v>33561841.380664714</v>
      </c>
      <c r="AB177" s="41">
        <v>33561841.380664714</v>
      </c>
      <c r="AC177" s="41">
        <v>33561841.380664714</v>
      </c>
      <c r="AD177" s="41">
        <v>33561841.380664714</v>
      </c>
      <c r="AE177" s="41">
        <v>33561841.380664714</v>
      </c>
      <c r="AF177" s="41">
        <v>33561841.380664714</v>
      </c>
      <c r="AG177" s="41">
        <v>33561841.380664714</v>
      </c>
      <c r="AH177" s="41">
        <v>33561841.380664714</v>
      </c>
      <c r="AI177" s="41">
        <v>33561841.380664714</v>
      </c>
      <c r="AJ177" s="41">
        <v>33561841.380664714</v>
      </c>
      <c r="AK177" s="41">
        <v>33561841.380664714</v>
      </c>
      <c r="AL177" s="41">
        <v>33561841.380664714</v>
      </c>
    </row>
    <row r="178" spans="1:38" x14ac:dyDescent="0.3">
      <c r="A178" s="16" t="s">
        <v>19</v>
      </c>
      <c r="B178" s="24" t="s">
        <v>21</v>
      </c>
      <c r="C178" s="41">
        <v>2515542.3687076876</v>
      </c>
      <c r="D178" s="41">
        <v>2656925.6224712734</v>
      </c>
      <c r="E178" s="41">
        <v>2364201.2910961863</v>
      </c>
      <c r="F178" s="41">
        <v>2256164.0196019467</v>
      </c>
      <c r="G178" s="41">
        <v>2274577.2587581752</v>
      </c>
      <c r="H178" s="41">
        <v>2376670.2327803886</v>
      </c>
      <c r="I178" s="41">
        <v>2887426.805557264</v>
      </c>
      <c r="J178" s="41">
        <v>3383279.3919609389</v>
      </c>
      <c r="K178" s="41">
        <v>3383279.3919609389</v>
      </c>
      <c r="L178" s="41">
        <v>3383279.3919609389</v>
      </c>
      <c r="M178" s="41">
        <v>3383279.3919609389</v>
      </c>
      <c r="N178" s="41">
        <v>3383279.3919609389</v>
      </c>
      <c r="O178" s="41">
        <v>3383279.3919609389</v>
      </c>
      <c r="P178" s="41">
        <v>3383279.3919609389</v>
      </c>
      <c r="Q178" s="41">
        <v>3383279.3919609389</v>
      </c>
      <c r="R178" s="41">
        <v>3383279.3919609389</v>
      </c>
      <c r="S178" s="41">
        <v>3383279.3919609389</v>
      </c>
      <c r="T178" s="41">
        <v>3383279.3919609389</v>
      </c>
      <c r="U178" s="41">
        <v>3383279.3919609389</v>
      </c>
      <c r="V178" s="41">
        <v>3383279.3919609389</v>
      </c>
      <c r="W178" s="41">
        <v>3383279.3919609389</v>
      </c>
      <c r="X178" s="41">
        <v>3383279.3919609389</v>
      </c>
      <c r="Y178" s="41">
        <v>3383279.3919609389</v>
      </c>
      <c r="Z178" s="41">
        <v>3383279.3919609389</v>
      </c>
      <c r="AA178" s="41">
        <v>3383279.3919609389</v>
      </c>
      <c r="AB178" s="41">
        <v>3383279.3919609389</v>
      </c>
      <c r="AC178" s="41">
        <v>3383279.3919609389</v>
      </c>
      <c r="AD178" s="41">
        <v>3383279.3919609389</v>
      </c>
      <c r="AE178" s="41">
        <v>3383279.3919609389</v>
      </c>
      <c r="AF178" s="41">
        <v>3383279.3919609389</v>
      </c>
      <c r="AG178" s="41">
        <v>3383279.3919609389</v>
      </c>
      <c r="AH178" s="41">
        <v>3383279.3919609389</v>
      </c>
      <c r="AI178" s="41">
        <v>3383279.3919609389</v>
      </c>
      <c r="AJ178" s="41">
        <v>3383279.3919609389</v>
      </c>
      <c r="AK178" s="41">
        <v>3383279.3919609389</v>
      </c>
      <c r="AL178" s="41">
        <v>3383279.3919609389</v>
      </c>
    </row>
    <row r="179" spans="1:38" x14ac:dyDescent="0.3">
      <c r="A179" s="16" t="s">
        <v>19</v>
      </c>
      <c r="B179" s="24" t="s">
        <v>22</v>
      </c>
      <c r="C179" s="41">
        <v>947937.80280283303</v>
      </c>
      <c r="D179" s="41">
        <v>1574632.5476369031</v>
      </c>
      <c r="E179" s="41">
        <v>1097496.2678479778</v>
      </c>
      <c r="F179" s="41">
        <v>56996.13876296454</v>
      </c>
      <c r="G179" s="41">
        <v>156956.06304473514</v>
      </c>
      <c r="H179" s="41">
        <v>44723.700560209087</v>
      </c>
      <c r="I179" s="41">
        <v>38070.322716281407</v>
      </c>
      <c r="J179" s="41">
        <v>44608.070425680911</v>
      </c>
      <c r="K179" s="41">
        <v>44608.070425680911</v>
      </c>
      <c r="L179" s="41">
        <v>44608.070425680911</v>
      </c>
      <c r="M179" s="41">
        <v>44608.070425680911</v>
      </c>
      <c r="N179" s="41">
        <v>44608.070425680911</v>
      </c>
      <c r="O179" s="41">
        <v>44608.070425680911</v>
      </c>
      <c r="P179" s="41">
        <v>44608.070425680911</v>
      </c>
      <c r="Q179" s="41">
        <v>44608.070425680911</v>
      </c>
      <c r="R179" s="41">
        <v>44608.070425680911</v>
      </c>
      <c r="S179" s="41">
        <v>44608.070425680911</v>
      </c>
      <c r="T179" s="41">
        <v>44608.070425680911</v>
      </c>
      <c r="U179" s="41">
        <v>44608.070425680911</v>
      </c>
      <c r="V179" s="41">
        <v>44608.070425680911</v>
      </c>
      <c r="W179" s="41">
        <v>44608.070425680911</v>
      </c>
      <c r="X179" s="41">
        <v>44608.070425680911</v>
      </c>
      <c r="Y179" s="41">
        <v>44608.070425680911</v>
      </c>
      <c r="Z179" s="41">
        <v>44608.070425680911</v>
      </c>
      <c r="AA179" s="41">
        <v>44608.070425680911</v>
      </c>
      <c r="AB179" s="41">
        <v>44608.070425680911</v>
      </c>
      <c r="AC179" s="41">
        <v>44608.070425680911</v>
      </c>
      <c r="AD179" s="41">
        <v>44608.070425680911</v>
      </c>
      <c r="AE179" s="41">
        <v>44608.070425680911</v>
      </c>
      <c r="AF179" s="41">
        <v>44608.070425680911</v>
      </c>
      <c r="AG179" s="41">
        <v>44608.070425680911</v>
      </c>
      <c r="AH179" s="41">
        <v>44608.070425680911</v>
      </c>
      <c r="AI179" s="41">
        <v>44608.070425680911</v>
      </c>
      <c r="AJ179" s="41">
        <v>44608.070425680911</v>
      </c>
      <c r="AK179" s="41">
        <v>44608.070425680911</v>
      </c>
      <c r="AL179" s="41">
        <v>44608.070425680911</v>
      </c>
    </row>
    <row r="180" spans="1:38" x14ac:dyDescent="0.3">
      <c r="A180" s="16" t="s">
        <v>19</v>
      </c>
      <c r="B180" s="24" t="s">
        <v>23</v>
      </c>
      <c r="C180" s="41">
        <v>0</v>
      </c>
      <c r="D180" s="41">
        <v>0</v>
      </c>
      <c r="E180" s="41">
        <v>0</v>
      </c>
      <c r="F180" s="41">
        <v>0</v>
      </c>
      <c r="G180" s="41">
        <v>0</v>
      </c>
      <c r="H180" s="41">
        <v>0</v>
      </c>
      <c r="I180" s="41">
        <v>0</v>
      </c>
      <c r="J180" s="41">
        <v>0</v>
      </c>
      <c r="K180" s="41">
        <v>0</v>
      </c>
      <c r="L180" s="41">
        <v>0</v>
      </c>
      <c r="M180" s="41">
        <v>0</v>
      </c>
      <c r="N180" s="41">
        <v>0</v>
      </c>
      <c r="O180" s="41">
        <v>0</v>
      </c>
      <c r="P180" s="41">
        <v>0</v>
      </c>
      <c r="Q180" s="41">
        <v>0</v>
      </c>
      <c r="R180" s="41">
        <v>0</v>
      </c>
      <c r="S180" s="41">
        <v>0</v>
      </c>
      <c r="T180" s="41">
        <v>0</v>
      </c>
      <c r="U180" s="41">
        <v>0</v>
      </c>
      <c r="V180" s="41">
        <v>0</v>
      </c>
      <c r="W180" s="41">
        <v>0</v>
      </c>
      <c r="X180" s="41">
        <v>0</v>
      </c>
      <c r="Y180" s="41">
        <v>0</v>
      </c>
      <c r="Z180" s="41">
        <v>0</v>
      </c>
      <c r="AA180" s="41">
        <v>0</v>
      </c>
      <c r="AB180" s="41">
        <v>0</v>
      </c>
      <c r="AC180" s="41">
        <v>0</v>
      </c>
      <c r="AD180" s="41">
        <v>0</v>
      </c>
      <c r="AE180" s="41">
        <v>0</v>
      </c>
      <c r="AF180" s="41">
        <v>0</v>
      </c>
      <c r="AG180" s="41">
        <v>0</v>
      </c>
      <c r="AH180" s="41">
        <v>0</v>
      </c>
      <c r="AI180" s="41">
        <v>0</v>
      </c>
      <c r="AJ180" s="41">
        <v>0</v>
      </c>
      <c r="AK180" s="41">
        <v>0</v>
      </c>
      <c r="AL180" s="41">
        <v>0</v>
      </c>
    </row>
    <row r="181" spans="1:38" x14ac:dyDescent="0.3">
      <c r="A181" s="16" t="s">
        <v>19</v>
      </c>
      <c r="B181" s="24" t="s">
        <v>24</v>
      </c>
      <c r="C181" s="41">
        <v>0</v>
      </c>
      <c r="D181" s="41">
        <v>0</v>
      </c>
      <c r="E181" s="41">
        <v>0</v>
      </c>
      <c r="F181" s="41">
        <v>0</v>
      </c>
      <c r="G181" s="41">
        <v>0</v>
      </c>
      <c r="H181" s="41">
        <v>0</v>
      </c>
      <c r="I181" s="41">
        <v>0</v>
      </c>
      <c r="J181" s="41">
        <v>0</v>
      </c>
      <c r="K181" s="41">
        <v>0</v>
      </c>
      <c r="L181" s="41">
        <v>0</v>
      </c>
      <c r="M181" s="41">
        <v>0</v>
      </c>
      <c r="N181" s="41">
        <v>0</v>
      </c>
      <c r="O181" s="41">
        <v>0</v>
      </c>
      <c r="P181" s="41">
        <v>0</v>
      </c>
      <c r="Q181" s="41">
        <v>0</v>
      </c>
      <c r="R181" s="41">
        <v>0</v>
      </c>
      <c r="S181" s="41">
        <v>0</v>
      </c>
      <c r="T181" s="41">
        <v>0</v>
      </c>
      <c r="U181" s="41">
        <v>0</v>
      </c>
      <c r="V181" s="41">
        <v>0</v>
      </c>
      <c r="W181" s="41">
        <v>0</v>
      </c>
      <c r="X181" s="41">
        <v>0</v>
      </c>
      <c r="Y181" s="41">
        <v>0</v>
      </c>
      <c r="Z181" s="41">
        <v>0</v>
      </c>
      <c r="AA181" s="41">
        <v>0</v>
      </c>
      <c r="AB181" s="41">
        <v>0</v>
      </c>
      <c r="AC181" s="41">
        <v>0</v>
      </c>
      <c r="AD181" s="41">
        <v>0</v>
      </c>
      <c r="AE181" s="41">
        <v>0</v>
      </c>
      <c r="AF181" s="41">
        <v>0</v>
      </c>
      <c r="AG181" s="41">
        <v>0</v>
      </c>
      <c r="AH181" s="41">
        <v>0</v>
      </c>
      <c r="AI181" s="41">
        <v>0</v>
      </c>
      <c r="AJ181" s="41">
        <v>0</v>
      </c>
      <c r="AK181" s="41">
        <v>0</v>
      </c>
      <c r="AL181" s="41">
        <v>0</v>
      </c>
    </row>
    <row r="182" spans="1:38" x14ac:dyDescent="0.3">
      <c r="A182" s="16" t="s">
        <v>19</v>
      </c>
      <c r="B182" s="24" t="s">
        <v>25</v>
      </c>
      <c r="C182" s="41">
        <v>6656663.7965521747</v>
      </c>
      <c r="D182" s="41">
        <v>6422503.607151201</v>
      </c>
      <c r="E182" s="41">
        <v>5962578.5574987596</v>
      </c>
      <c r="F182" s="41">
        <v>4819175.5202525333</v>
      </c>
      <c r="G182" s="41">
        <v>5562503.8667643471</v>
      </c>
      <c r="H182" s="41">
        <v>5812852.0642964924</v>
      </c>
      <c r="I182" s="41">
        <v>7333519.4025719576</v>
      </c>
      <c r="J182" s="41">
        <v>8592891.4345168639</v>
      </c>
      <c r="K182" s="41">
        <v>8592891.4345168639</v>
      </c>
      <c r="L182" s="41">
        <v>8592891.4345168639</v>
      </c>
      <c r="M182" s="41">
        <v>8592891.4345168639</v>
      </c>
      <c r="N182" s="41">
        <v>8592891.4345168639</v>
      </c>
      <c r="O182" s="41">
        <v>8592891.4345168639</v>
      </c>
      <c r="P182" s="41">
        <v>8592891.4345168639</v>
      </c>
      <c r="Q182" s="41">
        <v>8592891.4345168639</v>
      </c>
      <c r="R182" s="41">
        <v>8592891.4345168639</v>
      </c>
      <c r="S182" s="41">
        <v>8592891.4345168639</v>
      </c>
      <c r="T182" s="41">
        <v>8592891.4345168639</v>
      </c>
      <c r="U182" s="41">
        <v>8592891.4345168639</v>
      </c>
      <c r="V182" s="41">
        <v>8592891.4345168639</v>
      </c>
      <c r="W182" s="41">
        <v>8592891.4345168639</v>
      </c>
      <c r="X182" s="41">
        <v>8592891.4345168639</v>
      </c>
      <c r="Y182" s="41">
        <v>8592891.4345168639</v>
      </c>
      <c r="Z182" s="41">
        <v>8592891.4345168639</v>
      </c>
      <c r="AA182" s="41">
        <v>8592891.4345168639</v>
      </c>
      <c r="AB182" s="41">
        <v>8592891.4345168639</v>
      </c>
      <c r="AC182" s="41">
        <v>8592891.4345168639</v>
      </c>
      <c r="AD182" s="41">
        <v>8592891.4345168639</v>
      </c>
      <c r="AE182" s="41">
        <v>8592891.4345168639</v>
      </c>
      <c r="AF182" s="41">
        <v>8592891.4345168639</v>
      </c>
      <c r="AG182" s="41">
        <v>8592891.4345168639</v>
      </c>
      <c r="AH182" s="41">
        <v>8592891.4345168639</v>
      </c>
      <c r="AI182" s="41">
        <v>8592891.4345168639</v>
      </c>
      <c r="AJ182" s="41">
        <v>8592891.4345168639</v>
      </c>
      <c r="AK182" s="41">
        <v>8592891.4345168639</v>
      </c>
      <c r="AL182" s="41">
        <v>8592891.4345168639</v>
      </c>
    </row>
    <row r="183" spans="1:38" x14ac:dyDescent="0.3">
      <c r="A183" s="16" t="s">
        <v>20</v>
      </c>
      <c r="B183" s="24" t="s">
        <v>21</v>
      </c>
      <c r="C183" s="41">
        <v>255294.55497267409</v>
      </c>
      <c r="D183" s="41">
        <v>262416.50201076682</v>
      </c>
      <c r="E183" s="41">
        <v>273656.32916551892</v>
      </c>
      <c r="F183" s="41">
        <v>257362.01548282659</v>
      </c>
      <c r="G183" s="41">
        <v>264447.34341133531</v>
      </c>
      <c r="H183" s="41">
        <v>273878.19632548228</v>
      </c>
      <c r="I183" s="41">
        <v>278163.92480532848</v>
      </c>
      <c r="J183" s="41">
        <v>319771.13500844291</v>
      </c>
      <c r="K183" s="41">
        <v>319771.13500844291</v>
      </c>
      <c r="L183" s="41">
        <v>319771.13500844291</v>
      </c>
      <c r="M183" s="41">
        <v>319771.13500844291</v>
      </c>
      <c r="N183" s="41">
        <v>319771.13500844291</v>
      </c>
      <c r="O183" s="41">
        <v>319771.13500844291</v>
      </c>
      <c r="P183" s="41">
        <v>319771.13500844291</v>
      </c>
      <c r="Q183" s="41">
        <v>319771.13500844291</v>
      </c>
      <c r="R183" s="41">
        <v>319771.13500844291</v>
      </c>
      <c r="S183" s="41">
        <v>319771.13500844291</v>
      </c>
      <c r="T183" s="41">
        <v>319771.13500844291</v>
      </c>
      <c r="U183" s="41">
        <v>319771.13500844291</v>
      </c>
      <c r="V183" s="41">
        <v>319771.13500844291</v>
      </c>
      <c r="W183" s="41">
        <v>319771.13500844291</v>
      </c>
      <c r="X183" s="41">
        <v>319771.13500844291</v>
      </c>
      <c r="Y183" s="41">
        <v>319771.13500844291</v>
      </c>
      <c r="Z183" s="41">
        <v>319771.13500844291</v>
      </c>
      <c r="AA183" s="41">
        <v>319771.13500844291</v>
      </c>
      <c r="AB183" s="41">
        <v>319771.13500844291</v>
      </c>
      <c r="AC183" s="41">
        <v>319771.13500844291</v>
      </c>
      <c r="AD183" s="41">
        <v>319771.13500844291</v>
      </c>
      <c r="AE183" s="41">
        <v>319771.13500844291</v>
      </c>
      <c r="AF183" s="41">
        <v>319771.13500844291</v>
      </c>
      <c r="AG183" s="41">
        <v>319771.13500844291</v>
      </c>
      <c r="AH183" s="41">
        <v>319771.13500844291</v>
      </c>
      <c r="AI183" s="41">
        <v>319771.13500844291</v>
      </c>
      <c r="AJ183" s="41">
        <v>319771.13500844291</v>
      </c>
      <c r="AK183" s="41">
        <v>319771.13500844291</v>
      </c>
      <c r="AL183" s="41">
        <v>319771.13500844291</v>
      </c>
    </row>
    <row r="184" spans="1:38" x14ac:dyDescent="0.3">
      <c r="A184" s="16" t="s">
        <v>20</v>
      </c>
      <c r="B184" s="24" t="s">
        <v>22</v>
      </c>
      <c r="C184" s="41">
        <v>1988094.076182551</v>
      </c>
      <c r="D184" s="41">
        <v>1985361.7696902982</v>
      </c>
      <c r="E184" s="41">
        <v>506927.86941800959</v>
      </c>
      <c r="F184" s="41">
        <v>436940.46792556182</v>
      </c>
      <c r="G184" s="41">
        <v>524199.52026386408</v>
      </c>
      <c r="H184" s="41">
        <v>517971.2003938983</v>
      </c>
      <c r="I184" s="41">
        <v>489243.98689008522</v>
      </c>
      <c r="J184" s="41">
        <v>562424.13567246823</v>
      </c>
      <c r="K184" s="41">
        <v>562424.13567246823</v>
      </c>
      <c r="L184" s="41">
        <v>562424.13567246823</v>
      </c>
      <c r="M184" s="41">
        <v>562424.13567246823</v>
      </c>
      <c r="N184" s="41">
        <v>562424.13567246823</v>
      </c>
      <c r="O184" s="41">
        <v>562424.13567246823</v>
      </c>
      <c r="P184" s="41">
        <v>562424.13567246823</v>
      </c>
      <c r="Q184" s="41">
        <v>562424.13567246823</v>
      </c>
      <c r="R184" s="41">
        <v>562424.13567246823</v>
      </c>
      <c r="S184" s="41">
        <v>562424.13567246823</v>
      </c>
      <c r="T184" s="41">
        <v>562424.13567246823</v>
      </c>
      <c r="U184" s="41">
        <v>562424.13567246823</v>
      </c>
      <c r="V184" s="41">
        <v>562424.13567246823</v>
      </c>
      <c r="W184" s="41">
        <v>562424.13567246823</v>
      </c>
      <c r="X184" s="41">
        <v>562424.13567246823</v>
      </c>
      <c r="Y184" s="41">
        <v>562424.13567246823</v>
      </c>
      <c r="Z184" s="41">
        <v>562424.13567246823</v>
      </c>
      <c r="AA184" s="41">
        <v>562424.13567246823</v>
      </c>
      <c r="AB184" s="41">
        <v>562424.13567246823</v>
      </c>
      <c r="AC184" s="41">
        <v>562424.13567246823</v>
      </c>
      <c r="AD184" s="41">
        <v>562424.13567246823</v>
      </c>
      <c r="AE184" s="41">
        <v>562424.13567246823</v>
      </c>
      <c r="AF184" s="41">
        <v>562424.13567246823</v>
      </c>
      <c r="AG184" s="41">
        <v>562424.13567246823</v>
      </c>
      <c r="AH184" s="41">
        <v>562424.13567246823</v>
      </c>
      <c r="AI184" s="41">
        <v>562424.13567246823</v>
      </c>
      <c r="AJ184" s="41">
        <v>562424.13567246823</v>
      </c>
      <c r="AK184" s="41">
        <v>562424.13567246823</v>
      </c>
      <c r="AL184" s="41">
        <v>562424.13567246823</v>
      </c>
    </row>
    <row r="185" spans="1:38" x14ac:dyDescent="0.3">
      <c r="A185" s="16" t="s">
        <v>20</v>
      </c>
      <c r="B185" s="24" t="s">
        <v>23</v>
      </c>
      <c r="C185" s="41">
        <v>0</v>
      </c>
      <c r="D185" s="41">
        <v>0</v>
      </c>
      <c r="E185" s="41">
        <v>0</v>
      </c>
      <c r="F185" s="41">
        <v>0</v>
      </c>
      <c r="G185" s="41">
        <v>0</v>
      </c>
      <c r="H185" s="41">
        <v>0</v>
      </c>
      <c r="I185" s="41">
        <v>0</v>
      </c>
      <c r="J185" s="41">
        <v>0</v>
      </c>
      <c r="K185" s="41">
        <v>0</v>
      </c>
      <c r="L185" s="41">
        <v>0</v>
      </c>
      <c r="M185" s="41">
        <v>0</v>
      </c>
      <c r="N185" s="41">
        <v>0</v>
      </c>
      <c r="O185" s="41">
        <v>0</v>
      </c>
      <c r="P185" s="41">
        <v>0</v>
      </c>
      <c r="Q185" s="41">
        <v>0</v>
      </c>
      <c r="R185" s="41">
        <v>0</v>
      </c>
      <c r="S185" s="41">
        <v>0</v>
      </c>
      <c r="T185" s="41">
        <v>0</v>
      </c>
      <c r="U185" s="41">
        <v>0</v>
      </c>
      <c r="V185" s="41">
        <v>0</v>
      </c>
      <c r="W185" s="41">
        <v>0</v>
      </c>
      <c r="X185" s="41">
        <v>0</v>
      </c>
      <c r="Y185" s="41">
        <v>0</v>
      </c>
      <c r="Z185" s="41">
        <v>0</v>
      </c>
      <c r="AA185" s="41">
        <v>0</v>
      </c>
      <c r="AB185" s="41">
        <v>0</v>
      </c>
      <c r="AC185" s="41">
        <v>0</v>
      </c>
      <c r="AD185" s="41">
        <v>0</v>
      </c>
      <c r="AE185" s="41">
        <v>0</v>
      </c>
      <c r="AF185" s="41">
        <v>0</v>
      </c>
      <c r="AG185" s="41">
        <v>0</v>
      </c>
      <c r="AH185" s="41">
        <v>0</v>
      </c>
      <c r="AI185" s="41">
        <v>0</v>
      </c>
      <c r="AJ185" s="41">
        <v>0</v>
      </c>
      <c r="AK185" s="41">
        <v>0</v>
      </c>
      <c r="AL185" s="41">
        <v>0</v>
      </c>
    </row>
    <row r="186" spans="1:38" x14ac:dyDescent="0.3">
      <c r="A186" s="16" t="s">
        <v>20</v>
      </c>
      <c r="B186" s="24" t="s">
        <v>24</v>
      </c>
      <c r="C186" s="41">
        <v>0</v>
      </c>
      <c r="D186" s="41">
        <v>0</v>
      </c>
      <c r="E186" s="41">
        <v>0</v>
      </c>
      <c r="F186" s="41">
        <v>0</v>
      </c>
      <c r="G186" s="41">
        <v>0</v>
      </c>
      <c r="H186" s="41">
        <v>0</v>
      </c>
      <c r="I186" s="41">
        <v>0</v>
      </c>
      <c r="J186" s="41">
        <v>0</v>
      </c>
      <c r="K186" s="41">
        <v>0</v>
      </c>
      <c r="L186" s="41">
        <v>0</v>
      </c>
      <c r="M186" s="41">
        <v>0</v>
      </c>
      <c r="N186" s="41">
        <v>0</v>
      </c>
      <c r="O186" s="41">
        <v>0</v>
      </c>
      <c r="P186" s="41">
        <v>0</v>
      </c>
      <c r="Q186" s="41">
        <v>0</v>
      </c>
      <c r="R186" s="41">
        <v>0</v>
      </c>
      <c r="S186" s="41">
        <v>0</v>
      </c>
      <c r="T186" s="41">
        <v>0</v>
      </c>
      <c r="U186" s="41">
        <v>0</v>
      </c>
      <c r="V186" s="41">
        <v>0</v>
      </c>
      <c r="W186" s="41">
        <v>0</v>
      </c>
      <c r="X186" s="41">
        <v>0</v>
      </c>
      <c r="Y186" s="41">
        <v>0</v>
      </c>
      <c r="Z186" s="41">
        <v>0</v>
      </c>
      <c r="AA186" s="41">
        <v>0</v>
      </c>
      <c r="AB186" s="41">
        <v>0</v>
      </c>
      <c r="AC186" s="41">
        <v>0</v>
      </c>
      <c r="AD186" s="41">
        <v>0</v>
      </c>
      <c r="AE186" s="41">
        <v>0</v>
      </c>
      <c r="AF186" s="41">
        <v>0</v>
      </c>
      <c r="AG186" s="41">
        <v>0</v>
      </c>
      <c r="AH186" s="41">
        <v>0</v>
      </c>
      <c r="AI186" s="41">
        <v>0</v>
      </c>
      <c r="AJ186" s="41">
        <v>0</v>
      </c>
      <c r="AK186" s="41">
        <v>0</v>
      </c>
      <c r="AL186" s="41">
        <v>0</v>
      </c>
    </row>
    <row r="187" spans="1:38" x14ac:dyDescent="0.3">
      <c r="A187" s="16" t="s">
        <v>20</v>
      </c>
      <c r="B187" s="24" t="s">
        <v>25</v>
      </c>
      <c r="C187" s="41">
        <v>0</v>
      </c>
      <c r="D187" s="41">
        <v>0</v>
      </c>
      <c r="E187" s="41">
        <v>0</v>
      </c>
      <c r="F187" s="41">
        <v>0</v>
      </c>
      <c r="G187" s="41">
        <v>0</v>
      </c>
      <c r="H187" s="41">
        <v>0</v>
      </c>
      <c r="I187" s="41">
        <v>0</v>
      </c>
      <c r="J187" s="41">
        <v>0</v>
      </c>
      <c r="K187" s="41">
        <v>0</v>
      </c>
      <c r="L187" s="41">
        <v>0</v>
      </c>
      <c r="M187" s="41">
        <v>0</v>
      </c>
      <c r="N187" s="41">
        <v>0</v>
      </c>
      <c r="O187" s="41">
        <v>0</v>
      </c>
      <c r="P187" s="41">
        <v>0</v>
      </c>
      <c r="Q187" s="41">
        <v>0</v>
      </c>
      <c r="R187" s="41">
        <v>0</v>
      </c>
      <c r="S187" s="41">
        <v>0</v>
      </c>
      <c r="T187" s="41">
        <v>0</v>
      </c>
      <c r="U187" s="41">
        <v>0</v>
      </c>
      <c r="V187" s="41">
        <v>0</v>
      </c>
      <c r="W187" s="41">
        <v>0</v>
      </c>
      <c r="X187" s="41">
        <v>0</v>
      </c>
      <c r="Y187" s="41">
        <v>0</v>
      </c>
      <c r="Z187" s="41">
        <v>0</v>
      </c>
      <c r="AA187" s="41">
        <v>0</v>
      </c>
      <c r="AB187" s="41">
        <v>0</v>
      </c>
      <c r="AC187" s="41">
        <v>0</v>
      </c>
      <c r="AD187" s="41">
        <v>0</v>
      </c>
      <c r="AE187" s="41">
        <v>0</v>
      </c>
      <c r="AF187" s="41">
        <v>0</v>
      </c>
      <c r="AG187" s="41">
        <v>0</v>
      </c>
      <c r="AH187" s="41">
        <v>0</v>
      </c>
      <c r="AI187" s="41">
        <v>0</v>
      </c>
      <c r="AJ187" s="41">
        <v>0</v>
      </c>
      <c r="AK187" s="41">
        <v>0</v>
      </c>
      <c r="AL187" s="41">
        <v>0</v>
      </c>
    </row>
    <row r="188" spans="1:38" x14ac:dyDescent="0.3">
      <c r="A188" s="136" t="s">
        <v>71</v>
      </c>
      <c r="B188" s="136"/>
      <c r="C188" s="136"/>
      <c r="D188" s="136"/>
      <c r="E188" s="136"/>
      <c r="F188" s="136"/>
      <c r="G188" s="136"/>
      <c r="H188" s="136"/>
      <c r="I188" s="136"/>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row>
    <row r="189" spans="1:38" x14ac:dyDescent="0.3">
      <c r="A189" s="461"/>
      <c r="B189" s="462"/>
      <c r="C189" s="26">
        <v>2015</v>
      </c>
      <c r="D189" s="26">
        <v>2016</v>
      </c>
      <c r="E189" s="26">
        <v>2017</v>
      </c>
      <c r="F189" s="26">
        <v>2018</v>
      </c>
      <c r="G189" s="26">
        <v>2019</v>
      </c>
      <c r="H189" s="26">
        <v>2020</v>
      </c>
      <c r="I189" s="26">
        <v>2021</v>
      </c>
      <c r="J189" s="26">
        <v>2022</v>
      </c>
      <c r="K189" s="26">
        <v>2023</v>
      </c>
      <c r="L189" s="26">
        <v>2024</v>
      </c>
      <c r="M189" s="26">
        <v>2025</v>
      </c>
      <c r="N189" s="26">
        <v>2026</v>
      </c>
      <c r="O189" s="26">
        <v>2027</v>
      </c>
      <c r="P189" s="26">
        <v>2028</v>
      </c>
      <c r="Q189" s="26">
        <v>2029</v>
      </c>
      <c r="R189" s="26">
        <v>2030</v>
      </c>
      <c r="S189" s="26">
        <v>2031</v>
      </c>
      <c r="T189" s="26">
        <v>2032</v>
      </c>
      <c r="U189" s="26">
        <v>2033</v>
      </c>
      <c r="V189" s="26">
        <v>2034</v>
      </c>
      <c r="W189" s="26">
        <v>2035</v>
      </c>
      <c r="X189" s="26">
        <v>2036</v>
      </c>
      <c r="Y189" s="26">
        <v>2037</v>
      </c>
      <c r="Z189" s="26">
        <v>2038</v>
      </c>
      <c r="AA189" s="26">
        <v>2039</v>
      </c>
      <c r="AB189" s="26">
        <v>2040</v>
      </c>
      <c r="AC189" s="26">
        <v>2041</v>
      </c>
      <c r="AD189" s="26">
        <v>2042</v>
      </c>
      <c r="AE189" s="26">
        <v>2043</v>
      </c>
      <c r="AF189" s="26">
        <v>2044</v>
      </c>
      <c r="AG189" s="26">
        <v>2045</v>
      </c>
      <c r="AH189" s="26">
        <v>2046</v>
      </c>
      <c r="AI189" s="26">
        <v>2047</v>
      </c>
      <c r="AJ189" s="26">
        <v>2048</v>
      </c>
      <c r="AK189" s="26">
        <v>2049</v>
      </c>
      <c r="AL189" s="26">
        <v>2050</v>
      </c>
    </row>
    <row r="190" spans="1:38" x14ac:dyDescent="0.3">
      <c r="A190" s="16" t="s">
        <v>16</v>
      </c>
      <c r="B190" s="24" t="s">
        <v>21</v>
      </c>
      <c r="C190" s="41">
        <v>4404180.1266455529</v>
      </c>
      <c r="D190" s="41">
        <v>4635773.1777300769</v>
      </c>
      <c r="E190" s="41">
        <v>4557540.7702596923</v>
      </c>
      <c r="F190" s="41">
        <v>4036710.7722487208</v>
      </c>
      <c r="G190" s="41">
        <v>3670271.1693615057</v>
      </c>
      <c r="H190" s="41">
        <v>4336740.3536092257</v>
      </c>
      <c r="I190" s="41">
        <v>4005456.0653496548</v>
      </c>
      <c r="J190" s="41">
        <v>4611614.5669847606</v>
      </c>
      <c r="K190" s="41">
        <v>4622357.7870358536</v>
      </c>
      <c r="L190" s="41">
        <v>4630816.0440486055</v>
      </c>
      <c r="M190" s="41">
        <v>4643501.9119886402</v>
      </c>
      <c r="N190" s="41">
        <v>4653340.6943535898</v>
      </c>
      <c r="O190" s="41">
        <v>4663680.117332587</v>
      </c>
      <c r="P190" s="41">
        <v>4675058.762233776</v>
      </c>
      <c r="Q190" s="41">
        <v>4684066.8653092766</v>
      </c>
      <c r="R190" s="41">
        <v>4695212.87071307</v>
      </c>
      <c r="S190" s="41">
        <v>4719137.3593868213</v>
      </c>
      <c r="T190" s="41">
        <v>4743061.8480605725</v>
      </c>
      <c r="U190" s="41">
        <v>4766986.3367343228</v>
      </c>
      <c r="V190" s="41">
        <v>4790910.8254080741</v>
      </c>
      <c r="W190" s="41">
        <v>4814835.3140818253</v>
      </c>
      <c r="X190" s="41">
        <v>4838759.8027555766</v>
      </c>
      <c r="Y190" s="41">
        <v>4862684.2914293269</v>
      </c>
      <c r="Z190" s="41">
        <v>4886608.7801030781</v>
      </c>
      <c r="AA190" s="41">
        <v>4910533.2687768294</v>
      </c>
      <c r="AB190" s="41">
        <v>4934457.7574505797</v>
      </c>
      <c r="AC190" s="41">
        <v>4957404.5061248345</v>
      </c>
      <c r="AD190" s="41">
        <v>4980351.2547990885</v>
      </c>
      <c r="AE190" s="41">
        <v>5003298.0034733433</v>
      </c>
      <c r="AF190" s="41">
        <v>5026244.7521475973</v>
      </c>
      <c r="AG190" s="41">
        <v>5049191.5008218521</v>
      </c>
      <c r="AH190" s="41">
        <v>5072138.2494961061</v>
      </c>
      <c r="AI190" s="41">
        <v>5095084.99817036</v>
      </c>
      <c r="AJ190" s="41">
        <v>5118031.7468446139</v>
      </c>
      <c r="AK190" s="41">
        <v>5140978.4955188697</v>
      </c>
      <c r="AL190" s="41">
        <v>5163925.2441931237</v>
      </c>
    </row>
    <row r="191" spans="1:38" x14ac:dyDescent="0.3">
      <c r="A191" s="16" t="s">
        <v>16</v>
      </c>
      <c r="B191" s="24" t="s">
        <v>22</v>
      </c>
      <c r="C191" s="41">
        <v>1508355.3353129127</v>
      </c>
      <c r="D191" s="41">
        <v>1468885.2082799806</v>
      </c>
      <c r="E191" s="41">
        <v>2070701.8441338842</v>
      </c>
      <c r="F191" s="41">
        <v>3103351.8127261437</v>
      </c>
      <c r="G191" s="41">
        <v>2369504.4849077426</v>
      </c>
      <c r="H191" s="41">
        <v>2638972.4656706452</v>
      </c>
      <c r="I191" s="41">
        <v>2591926.2364638648</v>
      </c>
      <c r="J191" s="41">
        <v>2952613.4756732769</v>
      </c>
      <c r="K191" s="41">
        <v>2927699.9510504659</v>
      </c>
      <c r="L191" s="41">
        <v>2908425.8732250696</v>
      </c>
      <c r="M191" s="41">
        <v>2877872.9018048458</v>
      </c>
      <c r="N191" s="41">
        <v>2855936.7465363764</v>
      </c>
      <c r="O191" s="41">
        <v>2831180.8678692002</v>
      </c>
      <c r="P191" s="41">
        <v>2804857.4815470367</v>
      </c>
      <c r="Q191" s="41">
        <v>2784173.5420222864</v>
      </c>
      <c r="R191" s="41">
        <v>2758007.8016557568</v>
      </c>
      <c r="S191" s="41">
        <v>2731053.8315110593</v>
      </c>
      <c r="T191" s="41">
        <v>2704099.8613663618</v>
      </c>
      <c r="U191" s="41">
        <v>2677145.8912216639</v>
      </c>
      <c r="V191" s="41">
        <v>2650191.9210769664</v>
      </c>
      <c r="W191" s="41">
        <v>2623237.950932269</v>
      </c>
      <c r="X191" s="41">
        <v>2596283.9807875715</v>
      </c>
      <c r="Y191" s="41">
        <v>2569330.0106428736</v>
      </c>
      <c r="Z191" s="41">
        <v>2542376.0404981757</v>
      </c>
      <c r="AA191" s="41">
        <v>2515422.0703534787</v>
      </c>
      <c r="AB191" s="41">
        <v>2488468.1002087807</v>
      </c>
      <c r="AC191" s="41">
        <v>2462923.9917634367</v>
      </c>
      <c r="AD191" s="41">
        <v>2437379.8833180927</v>
      </c>
      <c r="AE191" s="41">
        <v>2411835.7748727486</v>
      </c>
      <c r="AF191" s="41">
        <v>2386291.6664274042</v>
      </c>
      <c r="AG191" s="41">
        <v>2360747.5579820601</v>
      </c>
      <c r="AH191" s="41">
        <v>2335203.4495367161</v>
      </c>
      <c r="AI191" s="41">
        <v>2309659.3410913716</v>
      </c>
      <c r="AJ191" s="41">
        <v>2284115.232646028</v>
      </c>
      <c r="AK191" s="41">
        <v>2258571.124200684</v>
      </c>
      <c r="AL191" s="41">
        <v>2233027.0157553395</v>
      </c>
    </row>
    <row r="192" spans="1:38" x14ac:dyDescent="0.3">
      <c r="A192" s="16" t="s">
        <v>16</v>
      </c>
      <c r="B192" s="24" t="s">
        <v>23</v>
      </c>
      <c r="C192" s="41">
        <v>0</v>
      </c>
      <c r="D192" s="41">
        <v>0</v>
      </c>
      <c r="E192" s="41">
        <v>0</v>
      </c>
      <c r="F192" s="41">
        <v>0</v>
      </c>
      <c r="G192" s="41">
        <v>0</v>
      </c>
      <c r="H192" s="41">
        <v>0</v>
      </c>
      <c r="I192" s="41">
        <v>0</v>
      </c>
      <c r="J192" s="41">
        <v>0</v>
      </c>
      <c r="K192" s="41">
        <v>0</v>
      </c>
      <c r="L192" s="41">
        <v>0</v>
      </c>
      <c r="M192" s="41">
        <v>0</v>
      </c>
      <c r="N192" s="41">
        <v>0</v>
      </c>
      <c r="O192" s="41">
        <v>0</v>
      </c>
      <c r="P192" s="41">
        <v>0</v>
      </c>
      <c r="Q192" s="41">
        <v>0</v>
      </c>
      <c r="R192" s="41">
        <v>0</v>
      </c>
      <c r="S192" s="41">
        <v>0</v>
      </c>
      <c r="T192" s="41">
        <v>0</v>
      </c>
      <c r="U192" s="41">
        <v>0</v>
      </c>
      <c r="V192" s="41">
        <v>0</v>
      </c>
      <c r="W192" s="41">
        <v>0</v>
      </c>
      <c r="X192" s="41">
        <v>0</v>
      </c>
      <c r="Y192" s="41">
        <v>0</v>
      </c>
      <c r="Z192" s="41">
        <v>0</v>
      </c>
      <c r="AA192" s="41">
        <v>0</v>
      </c>
      <c r="AB192" s="41">
        <v>0</v>
      </c>
      <c r="AC192" s="41">
        <v>0</v>
      </c>
      <c r="AD192" s="41">
        <v>0</v>
      </c>
      <c r="AE192" s="41">
        <v>0</v>
      </c>
      <c r="AF192" s="41">
        <v>0</v>
      </c>
      <c r="AG192" s="41">
        <v>0</v>
      </c>
      <c r="AH192" s="41">
        <v>0</v>
      </c>
      <c r="AI192" s="41">
        <v>0</v>
      </c>
      <c r="AJ192" s="41">
        <v>0</v>
      </c>
      <c r="AK192" s="41">
        <v>0</v>
      </c>
      <c r="AL192" s="41">
        <v>0</v>
      </c>
    </row>
    <row r="193" spans="1:38" x14ac:dyDescent="0.3">
      <c r="A193" s="16" t="s">
        <v>16</v>
      </c>
      <c r="B193" s="24" t="s">
        <v>24</v>
      </c>
      <c r="C193" s="41">
        <v>5708742.1136669321</v>
      </c>
      <c r="D193" s="41">
        <v>6751551.5499975858</v>
      </c>
      <c r="E193" s="41">
        <v>1318901.5619149581</v>
      </c>
      <c r="F193" s="41">
        <v>3708717.6601301413</v>
      </c>
      <c r="G193" s="41">
        <v>6852103.4861350711</v>
      </c>
      <c r="H193" s="41">
        <v>2506333.7723455285</v>
      </c>
      <c r="I193" s="41">
        <v>2399681.4613595605</v>
      </c>
      <c r="J193" s="41">
        <v>2756536.0243346863</v>
      </c>
      <c r="K193" s="41">
        <v>2756536.0243346863</v>
      </c>
      <c r="L193" s="41">
        <v>2756536.0243346863</v>
      </c>
      <c r="M193" s="41">
        <v>2756536.0243346863</v>
      </c>
      <c r="N193" s="41">
        <v>2756536.0243346863</v>
      </c>
      <c r="O193" s="41">
        <v>2756536.0243346863</v>
      </c>
      <c r="P193" s="41">
        <v>2756536.0243346863</v>
      </c>
      <c r="Q193" s="41">
        <v>2756536.0243346863</v>
      </c>
      <c r="R193" s="41">
        <v>2756536.0243346863</v>
      </c>
      <c r="S193" s="41">
        <v>2742753.3442130131</v>
      </c>
      <c r="T193" s="41">
        <v>2728970.6640913398</v>
      </c>
      <c r="U193" s="41">
        <v>2715187.9839696665</v>
      </c>
      <c r="V193" s="41">
        <v>2701405.3038479933</v>
      </c>
      <c r="W193" s="41">
        <v>2687622.62372632</v>
      </c>
      <c r="X193" s="41">
        <v>2673839.9436046458</v>
      </c>
      <c r="Y193" s="41">
        <v>2660057.2634829725</v>
      </c>
      <c r="Z193" s="41">
        <v>2646274.5833612988</v>
      </c>
      <c r="AA193" s="41">
        <v>2632491.9032396255</v>
      </c>
      <c r="AB193" s="41">
        <v>2618709.2231179527</v>
      </c>
      <c r="AC193" s="41">
        <v>2604926.542996279</v>
      </c>
      <c r="AD193" s="41">
        <v>2591143.8628746057</v>
      </c>
      <c r="AE193" s="41">
        <v>2577361.182752932</v>
      </c>
      <c r="AF193" s="41">
        <v>2563578.5026312587</v>
      </c>
      <c r="AG193" s="41">
        <v>2549795.8225095854</v>
      </c>
      <c r="AH193" s="41">
        <v>2536013.1423879117</v>
      </c>
      <c r="AI193" s="41">
        <v>2522230.4622662384</v>
      </c>
      <c r="AJ193" s="41">
        <v>2508447.7821445651</v>
      </c>
      <c r="AK193" s="41">
        <v>2494665.1020228914</v>
      </c>
      <c r="AL193" s="41">
        <v>2480882.4219012177</v>
      </c>
    </row>
    <row r="194" spans="1:38" x14ac:dyDescent="0.3">
      <c r="A194" s="16" t="s">
        <v>16</v>
      </c>
      <c r="B194" s="24" t="s">
        <v>25</v>
      </c>
      <c r="C194" s="41">
        <v>0</v>
      </c>
      <c r="D194" s="41">
        <v>0</v>
      </c>
      <c r="E194" s="41">
        <v>0</v>
      </c>
      <c r="F194" s="41">
        <v>0</v>
      </c>
      <c r="G194" s="41">
        <v>98273.165020910514</v>
      </c>
      <c r="H194" s="41">
        <v>122888.86981155832</v>
      </c>
      <c r="I194" s="41">
        <v>212857.03472546733</v>
      </c>
      <c r="J194" s="41">
        <v>242065.71278930036</v>
      </c>
      <c r="K194" s="41">
        <v>239131.58293730885</v>
      </c>
      <c r="L194" s="41">
        <v>236441.96390631664</v>
      </c>
      <c r="M194" s="41">
        <v>234241.36651732298</v>
      </c>
      <c r="N194" s="41">
        <v>230573.70420233358</v>
      </c>
      <c r="O194" s="41">
        <v>228617.61763433923</v>
      </c>
      <c r="P194" s="41">
        <v>225438.97696134841</v>
      </c>
      <c r="Q194" s="41">
        <v>222749.3579303562</v>
      </c>
      <c r="R194" s="41">
        <v>220059.73889936396</v>
      </c>
      <c r="S194" s="41">
        <v>216392.07658437459</v>
      </c>
      <c r="T194" s="41">
        <v>212724.41426938519</v>
      </c>
      <c r="U194" s="41">
        <v>209056.75195439579</v>
      </c>
      <c r="V194" s="41">
        <v>205389.08963940636</v>
      </c>
      <c r="W194" s="41">
        <v>201721.42732441696</v>
      </c>
      <c r="X194" s="41">
        <v>198053.76500942759</v>
      </c>
      <c r="Y194" s="41">
        <v>194386.10269443816</v>
      </c>
      <c r="Z194" s="41">
        <v>190718.44037944879</v>
      </c>
      <c r="AA194" s="41">
        <v>187050.77806445939</v>
      </c>
      <c r="AB194" s="41">
        <v>183383.11574946996</v>
      </c>
      <c r="AC194" s="41">
        <v>180938.00753947705</v>
      </c>
      <c r="AD194" s="41">
        <v>178492.89932948412</v>
      </c>
      <c r="AE194" s="41">
        <v>176047.79111949119</v>
      </c>
      <c r="AF194" s="41">
        <v>173602.68290949822</v>
      </c>
      <c r="AG194" s="41">
        <v>171157.57469950535</v>
      </c>
      <c r="AH194" s="41">
        <v>168712.46648951239</v>
      </c>
      <c r="AI194" s="41">
        <v>166267.35827951948</v>
      </c>
      <c r="AJ194" s="41">
        <v>163822.25006952652</v>
      </c>
      <c r="AK194" s="41">
        <v>161377.14185953359</v>
      </c>
      <c r="AL194" s="41">
        <v>158932.03364954065</v>
      </c>
    </row>
    <row r="195" spans="1:38" x14ac:dyDescent="0.3">
      <c r="A195" s="16" t="s">
        <v>17</v>
      </c>
      <c r="B195" s="24" t="s">
        <v>21</v>
      </c>
      <c r="C195" s="41">
        <v>0</v>
      </c>
      <c r="D195" s="41">
        <v>0</v>
      </c>
      <c r="E195" s="41">
        <v>0</v>
      </c>
      <c r="F195" s="41">
        <v>0</v>
      </c>
      <c r="G195" s="41">
        <v>0</v>
      </c>
      <c r="H195" s="41">
        <v>0</v>
      </c>
      <c r="I195" s="41">
        <v>0</v>
      </c>
      <c r="J195" s="41">
        <v>0</v>
      </c>
      <c r="K195" s="41">
        <v>0</v>
      </c>
      <c r="L195" s="41">
        <v>0</v>
      </c>
      <c r="M195" s="41">
        <v>0</v>
      </c>
      <c r="N195" s="41">
        <v>0</v>
      </c>
      <c r="O195" s="41">
        <v>0</v>
      </c>
      <c r="P195" s="41">
        <v>0</v>
      </c>
      <c r="Q195" s="41">
        <v>0</v>
      </c>
      <c r="R195" s="41">
        <v>0</v>
      </c>
      <c r="S195" s="41">
        <v>0</v>
      </c>
      <c r="T195" s="41">
        <v>0</v>
      </c>
      <c r="U195" s="41">
        <v>0</v>
      </c>
      <c r="V195" s="41">
        <v>0</v>
      </c>
      <c r="W195" s="41">
        <v>0</v>
      </c>
      <c r="X195" s="41">
        <v>0</v>
      </c>
      <c r="Y195" s="41">
        <v>0</v>
      </c>
      <c r="Z195" s="41">
        <v>0</v>
      </c>
      <c r="AA195" s="41">
        <v>0</v>
      </c>
      <c r="AB195" s="41">
        <v>0</v>
      </c>
      <c r="AC195" s="41">
        <v>0</v>
      </c>
      <c r="AD195" s="41">
        <v>0</v>
      </c>
      <c r="AE195" s="41">
        <v>0</v>
      </c>
      <c r="AF195" s="41">
        <v>0</v>
      </c>
      <c r="AG195" s="41">
        <v>0</v>
      </c>
      <c r="AH195" s="41">
        <v>0</v>
      </c>
      <c r="AI195" s="41">
        <v>0</v>
      </c>
      <c r="AJ195" s="41">
        <v>0</v>
      </c>
      <c r="AK195" s="41">
        <v>0</v>
      </c>
      <c r="AL195" s="41">
        <v>0</v>
      </c>
    </row>
    <row r="196" spans="1:38" x14ac:dyDescent="0.3">
      <c r="A196" s="16" t="s">
        <v>17</v>
      </c>
      <c r="B196" s="24" t="s">
        <v>22</v>
      </c>
      <c r="C196" s="41">
        <v>68345065.372429043</v>
      </c>
      <c r="D196" s="41">
        <v>74722602.501496539</v>
      </c>
      <c r="E196" s="41">
        <v>93277943.334388942</v>
      </c>
      <c r="F196" s="41">
        <v>86283015.410057366</v>
      </c>
      <c r="G196" s="41">
        <v>90160479.791255683</v>
      </c>
      <c r="H196" s="41">
        <v>88484350.060547948</v>
      </c>
      <c r="I196" s="41">
        <v>93322714.347461641</v>
      </c>
      <c r="J196" s="41">
        <v>108395328.51783013</v>
      </c>
      <c r="K196" s="41">
        <v>108395328.51783013</v>
      </c>
      <c r="L196" s="41">
        <v>108395328.51783013</v>
      </c>
      <c r="M196" s="41">
        <v>108395328.51783013</v>
      </c>
      <c r="N196" s="41">
        <v>108395328.51783013</v>
      </c>
      <c r="O196" s="41">
        <v>108395328.51783013</v>
      </c>
      <c r="P196" s="41">
        <v>108395328.51783013</v>
      </c>
      <c r="Q196" s="41">
        <v>108395328.51783013</v>
      </c>
      <c r="R196" s="41">
        <v>108395328.51783013</v>
      </c>
      <c r="S196" s="41">
        <v>108395328.51783013</v>
      </c>
      <c r="T196" s="41">
        <v>108395328.51783013</v>
      </c>
      <c r="U196" s="41">
        <v>108395328.51783013</v>
      </c>
      <c r="V196" s="41">
        <v>108395328.51783013</v>
      </c>
      <c r="W196" s="41">
        <v>108395328.51783013</v>
      </c>
      <c r="X196" s="41">
        <v>108395328.51783013</v>
      </c>
      <c r="Y196" s="41">
        <v>108395328.51783013</v>
      </c>
      <c r="Z196" s="41">
        <v>108395328.51783013</v>
      </c>
      <c r="AA196" s="41">
        <v>108395328.51783013</v>
      </c>
      <c r="AB196" s="41">
        <v>108395328.51783013</v>
      </c>
      <c r="AC196" s="41">
        <v>108395328.51783013</v>
      </c>
      <c r="AD196" s="41">
        <v>108395328.51783013</v>
      </c>
      <c r="AE196" s="41">
        <v>108395328.51783013</v>
      </c>
      <c r="AF196" s="41">
        <v>108395328.51783013</v>
      </c>
      <c r="AG196" s="41">
        <v>108395328.51783013</v>
      </c>
      <c r="AH196" s="41">
        <v>108395328.51783013</v>
      </c>
      <c r="AI196" s="41">
        <v>108395328.51783013</v>
      </c>
      <c r="AJ196" s="41">
        <v>108395328.51783013</v>
      </c>
      <c r="AK196" s="41">
        <v>108395328.51783013</v>
      </c>
      <c r="AL196" s="41">
        <v>108395328.51783013</v>
      </c>
    </row>
    <row r="197" spans="1:38" x14ac:dyDescent="0.3">
      <c r="A197" s="16" t="s">
        <v>17</v>
      </c>
      <c r="B197" s="24" t="s">
        <v>23</v>
      </c>
      <c r="C197" s="41">
        <v>0</v>
      </c>
      <c r="D197" s="41">
        <v>0</v>
      </c>
      <c r="E197" s="41">
        <v>0</v>
      </c>
      <c r="F197" s="41">
        <v>0</v>
      </c>
      <c r="G197" s="41">
        <v>0</v>
      </c>
      <c r="H197" s="41">
        <v>0</v>
      </c>
      <c r="I197" s="41">
        <v>0</v>
      </c>
      <c r="J197" s="41">
        <v>0</v>
      </c>
      <c r="K197" s="41">
        <v>0</v>
      </c>
      <c r="L197" s="41">
        <v>0</v>
      </c>
      <c r="M197" s="41">
        <v>0</v>
      </c>
      <c r="N197" s="41">
        <v>0</v>
      </c>
      <c r="O197" s="41">
        <v>0</v>
      </c>
      <c r="P197" s="41">
        <v>0</v>
      </c>
      <c r="Q197" s="41">
        <v>0</v>
      </c>
      <c r="R197" s="41">
        <v>0</v>
      </c>
      <c r="S197" s="41">
        <v>0</v>
      </c>
      <c r="T197" s="41">
        <v>0</v>
      </c>
      <c r="U197" s="41">
        <v>0</v>
      </c>
      <c r="V197" s="41">
        <v>0</v>
      </c>
      <c r="W197" s="41">
        <v>0</v>
      </c>
      <c r="X197" s="41">
        <v>0</v>
      </c>
      <c r="Y197" s="41">
        <v>0</v>
      </c>
      <c r="Z197" s="41">
        <v>0</v>
      </c>
      <c r="AA197" s="41">
        <v>0</v>
      </c>
      <c r="AB197" s="41">
        <v>0</v>
      </c>
      <c r="AC197" s="41">
        <v>0</v>
      </c>
      <c r="AD197" s="41">
        <v>0</v>
      </c>
      <c r="AE197" s="41">
        <v>0</v>
      </c>
      <c r="AF197" s="41">
        <v>0</v>
      </c>
      <c r="AG197" s="41">
        <v>0</v>
      </c>
      <c r="AH197" s="41">
        <v>0</v>
      </c>
      <c r="AI197" s="41">
        <v>0</v>
      </c>
      <c r="AJ197" s="41">
        <v>0</v>
      </c>
      <c r="AK197" s="41">
        <v>0</v>
      </c>
      <c r="AL197" s="41">
        <v>0</v>
      </c>
    </row>
    <row r="198" spans="1:38" x14ac:dyDescent="0.3">
      <c r="A198" s="16" t="s">
        <v>17</v>
      </c>
      <c r="B198" s="24" t="s">
        <v>24</v>
      </c>
      <c r="C198" s="41">
        <v>0</v>
      </c>
      <c r="D198" s="41">
        <v>0</v>
      </c>
      <c r="E198" s="41">
        <v>0</v>
      </c>
      <c r="F198" s="41">
        <v>0</v>
      </c>
      <c r="G198" s="41">
        <v>0</v>
      </c>
      <c r="H198" s="41">
        <v>0</v>
      </c>
      <c r="I198" s="41">
        <v>0</v>
      </c>
      <c r="J198" s="41">
        <v>0</v>
      </c>
      <c r="K198" s="41">
        <v>0</v>
      </c>
      <c r="L198" s="41">
        <v>0</v>
      </c>
      <c r="M198" s="41">
        <v>0</v>
      </c>
      <c r="N198" s="41">
        <v>0</v>
      </c>
      <c r="O198" s="41">
        <v>0</v>
      </c>
      <c r="P198" s="41">
        <v>0</v>
      </c>
      <c r="Q198" s="41">
        <v>0</v>
      </c>
      <c r="R198" s="41">
        <v>0</v>
      </c>
      <c r="S198" s="41">
        <v>0</v>
      </c>
      <c r="T198" s="41">
        <v>0</v>
      </c>
      <c r="U198" s="41">
        <v>0</v>
      </c>
      <c r="V198" s="41">
        <v>0</v>
      </c>
      <c r="W198" s="41">
        <v>0</v>
      </c>
      <c r="X198" s="41">
        <v>0</v>
      </c>
      <c r="Y198" s="41">
        <v>0</v>
      </c>
      <c r="Z198" s="41">
        <v>0</v>
      </c>
      <c r="AA198" s="41">
        <v>0</v>
      </c>
      <c r="AB198" s="41">
        <v>0</v>
      </c>
      <c r="AC198" s="41">
        <v>0</v>
      </c>
      <c r="AD198" s="41">
        <v>0</v>
      </c>
      <c r="AE198" s="41">
        <v>0</v>
      </c>
      <c r="AF198" s="41">
        <v>0</v>
      </c>
      <c r="AG198" s="41">
        <v>0</v>
      </c>
      <c r="AH198" s="41">
        <v>0</v>
      </c>
      <c r="AI198" s="41">
        <v>0</v>
      </c>
      <c r="AJ198" s="41">
        <v>0</v>
      </c>
      <c r="AK198" s="41">
        <v>0</v>
      </c>
      <c r="AL198" s="41">
        <v>0</v>
      </c>
    </row>
    <row r="199" spans="1:38" x14ac:dyDescent="0.3">
      <c r="A199" s="16" t="s">
        <v>17</v>
      </c>
      <c r="B199" s="24" t="s">
        <v>25</v>
      </c>
      <c r="C199" s="41">
        <v>0</v>
      </c>
      <c r="D199" s="41">
        <v>0</v>
      </c>
      <c r="E199" s="41">
        <v>0</v>
      </c>
      <c r="F199" s="41">
        <v>0</v>
      </c>
      <c r="G199" s="41">
        <v>0</v>
      </c>
      <c r="H199" s="41">
        <v>0</v>
      </c>
      <c r="I199" s="41">
        <v>0</v>
      </c>
      <c r="J199" s="41">
        <v>0</v>
      </c>
      <c r="K199" s="41">
        <v>0</v>
      </c>
      <c r="L199" s="41">
        <v>0</v>
      </c>
      <c r="M199" s="41">
        <v>0</v>
      </c>
      <c r="N199" s="41">
        <v>0</v>
      </c>
      <c r="O199" s="41">
        <v>0</v>
      </c>
      <c r="P199" s="41">
        <v>0</v>
      </c>
      <c r="Q199" s="41">
        <v>0</v>
      </c>
      <c r="R199" s="41">
        <v>0</v>
      </c>
      <c r="S199" s="41">
        <v>0</v>
      </c>
      <c r="T199" s="41">
        <v>0</v>
      </c>
      <c r="U199" s="41">
        <v>0</v>
      </c>
      <c r="V199" s="41">
        <v>0</v>
      </c>
      <c r="W199" s="41">
        <v>0</v>
      </c>
      <c r="X199" s="41">
        <v>0</v>
      </c>
      <c r="Y199" s="41">
        <v>0</v>
      </c>
      <c r="Z199" s="41">
        <v>0</v>
      </c>
      <c r="AA199" s="41">
        <v>0</v>
      </c>
      <c r="AB199" s="41">
        <v>0</v>
      </c>
      <c r="AC199" s="41">
        <v>0</v>
      </c>
      <c r="AD199" s="41">
        <v>0</v>
      </c>
      <c r="AE199" s="41">
        <v>0</v>
      </c>
      <c r="AF199" s="41">
        <v>0</v>
      </c>
      <c r="AG199" s="41">
        <v>0</v>
      </c>
      <c r="AH199" s="41">
        <v>0</v>
      </c>
      <c r="AI199" s="41">
        <v>0</v>
      </c>
      <c r="AJ199" s="41">
        <v>0</v>
      </c>
      <c r="AK199" s="41">
        <v>0</v>
      </c>
      <c r="AL199" s="41">
        <v>0</v>
      </c>
    </row>
    <row r="200" spans="1:38" x14ac:dyDescent="0.3">
      <c r="A200" s="16" t="s">
        <v>18</v>
      </c>
      <c r="B200" s="24" t="s">
        <v>21</v>
      </c>
      <c r="C200" s="41">
        <v>1157296.285763809</v>
      </c>
      <c r="D200" s="41">
        <v>1214237.3082315973</v>
      </c>
      <c r="E200" s="41">
        <v>1208284.3900396104</v>
      </c>
      <c r="F200" s="41">
        <v>1190358.1429200852</v>
      </c>
      <c r="G200" s="41">
        <v>1398375.131160168</v>
      </c>
      <c r="H200" s="41">
        <v>1514745.2092796129</v>
      </c>
      <c r="I200" s="41">
        <v>1522429.4036072593</v>
      </c>
      <c r="J200" s="41">
        <v>1802839.6342667639</v>
      </c>
      <c r="K200" s="41">
        <v>1846173.6315646367</v>
      </c>
      <c r="L200" s="41">
        <v>1888781.9038690561</v>
      </c>
      <c r="M200" s="41">
        <v>1935305.1450399682</v>
      </c>
      <c r="N200" s="41">
        <v>1989995.6802414269</v>
      </c>
      <c r="O200" s="41">
        <v>2037582.0027033526</v>
      </c>
      <c r="P200" s="41">
        <v>2079835.9145774341</v>
      </c>
      <c r="Q200" s="41">
        <v>2133109.0080575417</v>
      </c>
      <c r="R200" s="41">
        <v>2165778.1841797265</v>
      </c>
      <c r="S200" s="41">
        <v>2210158.2586358339</v>
      </c>
      <c r="T200" s="41">
        <v>2254538.3330919417</v>
      </c>
      <c r="U200" s="41">
        <v>2298918.4075480499</v>
      </c>
      <c r="V200" s="41">
        <v>2343298.4820041577</v>
      </c>
      <c r="W200" s="41">
        <v>2387678.556460266</v>
      </c>
      <c r="X200" s="41">
        <v>2432058.6309163738</v>
      </c>
      <c r="Y200" s="41">
        <v>2476438.7053724821</v>
      </c>
      <c r="Z200" s="41">
        <v>2520818.7798285899</v>
      </c>
      <c r="AA200" s="41">
        <v>2565198.8542846977</v>
      </c>
      <c r="AB200" s="41">
        <v>2609578.9287408055</v>
      </c>
      <c r="AC200" s="41">
        <v>2646871.7945901593</v>
      </c>
      <c r="AD200" s="41">
        <v>2684164.6604395118</v>
      </c>
      <c r="AE200" s="41">
        <v>2721457.5262888651</v>
      </c>
      <c r="AF200" s="41">
        <v>2758750.392138218</v>
      </c>
      <c r="AG200" s="41">
        <v>2796043.2579875719</v>
      </c>
      <c r="AH200" s="41">
        <v>2833336.1238369243</v>
      </c>
      <c r="AI200" s="41">
        <v>2870628.9896862772</v>
      </c>
      <c r="AJ200" s="41">
        <v>2907921.8555356306</v>
      </c>
      <c r="AK200" s="41">
        <v>2945214.721384984</v>
      </c>
      <c r="AL200" s="41">
        <v>2982507.5872343369</v>
      </c>
    </row>
    <row r="201" spans="1:38" x14ac:dyDescent="0.3">
      <c r="A201" s="16" t="s">
        <v>18</v>
      </c>
      <c r="B201" s="24" t="s">
        <v>22</v>
      </c>
      <c r="C201" s="41">
        <v>1498977.613688715</v>
      </c>
      <c r="D201" s="41">
        <v>1227209.9326502122</v>
      </c>
      <c r="E201" s="41">
        <v>1856436.2325697774</v>
      </c>
      <c r="F201" s="41">
        <v>2188254.5504320497</v>
      </c>
      <c r="G201" s="41">
        <v>2578374.5634883344</v>
      </c>
      <c r="H201" s="41">
        <v>2632851.4655962032</v>
      </c>
      <c r="I201" s="41">
        <v>2790716.6564874076</v>
      </c>
      <c r="J201" s="41">
        <v>3200196.8317955821</v>
      </c>
      <c r="K201" s="41">
        <v>3193109.6231888267</v>
      </c>
      <c r="L201" s="41">
        <v>3180707.0081270058</v>
      </c>
      <c r="M201" s="41">
        <v>3170430.5556472116</v>
      </c>
      <c r="N201" s="41">
        <v>3158027.9405853907</v>
      </c>
      <c r="O201" s="41">
        <v>3146688.4068145826</v>
      </c>
      <c r="P201" s="41">
        <v>3134640.1521830992</v>
      </c>
      <c r="Q201" s="41">
        <v>3123654.9788426296</v>
      </c>
      <c r="R201" s="41">
        <v>3115150.3285145233</v>
      </c>
      <c r="S201" s="41">
        <v>3100975.9113010135</v>
      </c>
      <c r="T201" s="41">
        <v>3086801.4940875038</v>
      </c>
      <c r="U201" s="41">
        <v>3072627.076873994</v>
      </c>
      <c r="V201" s="41">
        <v>3058452.6596604842</v>
      </c>
      <c r="W201" s="41">
        <v>3044278.2424469744</v>
      </c>
      <c r="X201" s="41">
        <v>3030103.8252334655</v>
      </c>
      <c r="Y201" s="41">
        <v>3015929.4080199553</v>
      </c>
      <c r="Z201" s="41">
        <v>3001754.9908064459</v>
      </c>
      <c r="AA201" s="41">
        <v>2987580.5735929357</v>
      </c>
      <c r="AB201" s="41">
        <v>2973406.1563794264</v>
      </c>
      <c r="AC201" s="41">
        <v>2966318.9477726715</v>
      </c>
      <c r="AD201" s="41">
        <v>2959231.7391659166</v>
      </c>
      <c r="AE201" s="41">
        <v>2952144.5305591617</v>
      </c>
      <c r="AF201" s="41">
        <v>2945057.3219524068</v>
      </c>
      <c r="AG201" s="41">
        <v>2937970.1133456519</v>
      </c>
      <c r="AH201" s="41">
        <v>2930882.904738897</v>
      </c>
      <c r="AI201" s="41">
        <v>2923795.6961321421</v>
      </c>
      <c r="AJ201" s="41">
        <v>2916708.4875253872</v>
      </c>
      <c r="AK201" s="41">
        <v>2909621.2789186323</v>
      </c>
      <c r="AL201" s="41">
        <v>2902534.0703118774</v>
      </c>
    </row>
    <row r="202" spans="1:38" x14ac:dyDescent="0.3">
      <c r="A202" s="16" t="s">
        <v>18</v>
      </c>
      <c r="B202" s="24" t="s">
        <v>23</v>
      </c>
      <c r="C202" s="41">
        <v>0</v>
      </c>
      <c r="D202" s="41">
        <v>0</v>
      </c>
      <c r="E202" s="41">
        <v>0</v>
      </c>
      <c r="F202" s="41">
        <v>0</v>
      </c>
      <c r="G202" s="41">
        <v>0</v>
      </c>
      <c r="H202" s="41">
        <v>0</v>
      </c>
      <c r="I202" s="41">
        <v>0</v>
      </c>
      <c r="J202" s="41">
        <v>0</v>
      </c>
      <c r="K202" s="41">
        <v>0</v>
      </c>
      <c r="L202" s="41">
        <v>0</v>
      </c>
      <c r="M202" s="41">
        <v>0</v>
      </c>
      <c r="N202" s="41">
        <v>0</v>
      </c>
      <c r="O202" s="41">
        <v>0</v>
      </c>
      <c r="P202" s="41">
        <v>0</v>
      </c>
      <c r="Q202" s="41">
        <v>0</v>
      </c>
      <c r="R202" s="41">
        <v>0</v>
      </c>
      <c r="S202" s="41">
        <v>0</v>
      </c>
      <c r="T202" s="41">
        <v>0</v>
      </c>
      <c r="U202" s="41">
        <v>0</v>
      </c>
      <c r="V202" s="41">
        <v>0</v>
      </c>
      <c r="W202" s="41">
        <v>0</v>
      </c>
      <c r="X202" s="41">
        <v>0</v>
      </c>
      <c r="Y202" s="41">
        <v>0</v>
      </c>
      <c r="Z202" s="41">
        <v>0</v>
      </c>
      <c r="AA202" s="41">
        <v>0</v>
      </c>
      <c r="AB202" s="41">
        <v>0</v>
      </c>
      <c r="AC202" s="41">
        <v>0</v>
      </c>
      <c r="AD202" s="41">
        <v>0</v>
      </c>
      <c r="AE202" s="41">
        <v>0</v>
      </c>
      <c r="AF202" s="41">
        <v>0</v>
      </c>
      <c r="AG202" s="41">
        <v>0</v>
      </c>
      <c r="AH202" s="41">
        <v>0</v>
      </c>
      <c r="AI202" s="41">
        <v>0</v>
      </c>
      <c r="AJ202" s="41">
        <v>0</v>
      </c>
      <c r="AK202" s="41">
        <v>0</v>
      </c>
      <c r="AL202" s="41">
        <v>0</v>
      </c>
    </row>
    <row r="203" spans="1:38" x14ac:dyDescent="0.3">
      <c r="A203" s="16" t="s">
        <v>18</v>
      </c>
      <c r="B203" s="24" t="s">
        <v>24</v>
      </c>
      <c r="C203" s="41">
        <v>0</v>
      </c>
      <c r="D203" s="41">
        <v>0</v>
      </c>
      <c r="E203" s="41">
        <v>0</v>
      </c>
      <c r="F203" s="41">
        <v>0</v>
      </c>
      <c r="G203" s="41">
        <v>0</v>
      </c>
      <c r="H203" s="41">
        <v>0</v>
      </c>
      <c r="I203" s="41">
        <v>0</v>
      </c>
      <c r="J203" s="41">
        <v>0</v>
      </c>
      <c r="K203" s="41">
        <v>0</v>
      </c>
      <c r="L203" s="41">
        <v>0</v>
      </c>
      <c r="M203" s="41">
        <v>0</v>
      </c>
      <c r="N203" s="41">
        <v>0</v>
      </c>
      <c r="O203" s="41">
        <v>0</v>
      </c>
      <c r="P203" s="41">
        <v>0</v>
      </c>
      <c r="Q203" s="41">
        <v>0</v>
      </c>
      <c r="R203" s="41">
        <v>0</v>
      </c>
      <c r="S203" s="41">
        <v>0</v>
      </c>
      <c r="T203" s="41">
        <v>0</v>
      </c>
      <c r="U203" s="41">
        <v>0</v>
      </c>
      <c r="V203" s="41">
        <v>0</v>
      </c>
      <c r="W203" s="41">
        <v>0</v>
      </c>
      <c r="X203" s="41">
        <v>0</v>
      </c>
      <c r="Y203" s="41">
        <v>0</v>
      </c>
      <c r="Z203" s="41">
        <v>0</v>
      </c>
      <c r="AA203" s="41">
        <v>0</v>
      </c>
      <c r="AB203" s="41">
        <v>0</v>
      </c>
      <c r="AC203" s="41">
        <v>0</v>
      </c>
      <c r="AD203" s="41">
        <v>0</v>
      </c>
      <c r="AE203" s="41">
        <v>0</v>
      </c>
      <c r="AF203" s="41">
        <v>0</v>
      </c>
      <c r="AG203" s="41">
        <v>0</v>
      </c>
      <c r="AH203" s="41">
        <v>0</v>
      </c>
      <c r="AI203" s="41">
        <v>0</v>
      </c>
      <c r="AJ203" s="41">
        <v>0</v>
      </c>
      <c r="AK203" s="41">
        <v>0</v>
      </c>
      <c r="AL203" s="41">
        <v>0</v>
      </c>
    </row>
    <row r="204" spans="1:38" x14ac:dyDescent="0.3">
      <c r="A204" s="16" t="s">
        <v>18</v>
      </c>
      <c r="B204" s="24" t="s">
        <v>25</v>
      </c>
      <c r="C204" s="41">
        <v>34991666.411061101</v>
      </c>
      <c r="D204" s="41">
        <v>26366279.748022616</v>
      </c>
      <c r="E204" s="41">
        <v>23751889.316419069</v>
      </c>
      <c r="F204" s="41">
        <v>20169171.9464547</v>
      </c>
      <c r="G204" s="41">
        <v>23788697.893262882</v>
      </c>
      <c r="H204" s="41">
        <v>24205661.799663328</v>
      </c>
      <c r="I204" s="41">
        <v>29074281.414985839</v>
      </c>
      <c r="J204" s="41">
        <v>33537676.854870636</v>
      </c>
      <c r="K204" s="41">
        <v>33501430.066179514</v>
      </c>
      <c r="L204" s="41">
        <v>33471224.408936918</v>
      </c>
      <c r="M204" s="41">
        <v>33434977.620245796</v>
      </c>
      <c r="N204" s="41">
        <v>33392689.700106163</v>
      </c>
      <c r="O204" s="41">
        <v>33356442.911415044</v>
      </c>
      <c r="P204" s="41">
        <v>33326237.254172444</v>
      </c>
      <c r="Q204" s="41">
        <v>33283949.334032807</v>
      </c>
      <c r="R204" s="41">
        <v>33259784.80823873</v>
      </c>
      <c r="S204" s="41">
        <v>33229579.150996134</v>
      </c>
      <c r="T204" s="41">
        <v>33199373.49375353</v>
      </c>
      <c r="U204" s="41">
        <v>33169167.836510938</v>
      </c>
      <c r="V204" s="41">
        <v>33138962.179268342</v>
      </c>
      <c r="W204" s="41">
        <v>33108756.522025738</v>
      </c>
      <c r="X204" s="41">
        <v>33078550.864783142</v>
      </c>
      <c r="Y204" s="41">
        <v>33048345.207540538</v>
      </c>
      <c r="Z204" s="41">
        <v>33018139.550297946</v>
      </c>
      <c r="AA204" s="41">
        <v>32987933.893055346</v>
      </c>
      <c r="AB204" s="41">
        <v>32957728.235812746</v>
      </c>
      <c r="AC204" s="41">
        <v>32927522.578570154</v>
      </c>
      <c r="AD204" s="41">
        <v>32897316.92132755</v>
      </c>
      <c r="AE204" s="41">
        <v>32867111.264084954</v>
      </c>
      <c r="AF204" s="41">
        <v>32836905.606842354</v>
      </c>
      <c r="AG204" s="41">
        <v>32806699.949599754</v>
      </c>
      <c r="AH204" s="41">
        <v>32776494.292357162</v>
      </c>
      <c r="AI204" s="41">
        <v>32746288.635114558</v>
      </c>
      <c r="AJ204" s="41">
        <v>32716082.977871962</v>
      </c>
      <c r="AK204" s="41">
        <v>32685877.320629366</v>
      </c>
      <c r="AL204" s="41">
        <v>32655671.663386766</v>
      </c>
    </row>
    <row r="205" spans="1:38" x14ac:dyDescent="0.3">
      <c r="A205" s="16" t="s">
        <v>19</v>
      </c>
      <c r="B205" s="24" t="s">
        <v>21</v>
      </c>
      <c r="C205" s="41">
        <v>2515542.3687076876</v>
      </c>
      <c r="D205" s="41">
        <v>2656925.6224712734</v>
      </c>
      <c r="E205" s="41">
        <v>2364201.2910961863</v>
      </c>
      <c r="F205" s="41">
        <v>2256164.0196019467</v>
      </c>
      <c r="G205" s="41">
        <v>2274577.2587581752</v>
      </c>
      <c r="H205" s="41">
        <v>2376670.2327803886</v>
      </c>
      <c r="I205" s="41">
        <v>2887426.805557264</v>
      </c>
      <c r="J205" s="41">
        <v>3383279.3919609389</v>
      </c>
      <c r="K205" s="41">
        <v>3383279.3919609389</v>
      </c>
      <c r="L205" s="41">
        <v>3383279.3919609389</v>
      </c>
      <c r="M205" s="41">
        <v>3383279.3919609389</v>
      </c>
      <c r="N205" s="41">
        <v>3383279.3919609389</v>
      </c>
      <c r="O205" s="41">
        <v>3383279.3919609389</v>
      </c>
      <c r="P205" s="41">
        <v>3383279.3919609389</v>
      </c>
      <c r="Q205" s="41">
        <v>3383279.3919609389</v>
      </c>
      <c r="R205" s="41">
        <v>3383279.3919609389</v>
      </c>
      <c r="S205" s="41">
        <v>3383279.3919609389</v>
      </c>
      <c r="T205" s="41">
        <v>3383279.3919609389</v>
      </c>
      <c r="U205" s="41">
        <v>3383279.3919609389</v>
      </c>
      <c r="V205" s="41">
        <v>3383279.3919609389</v>
      </c>
      <c r="W205" s="41">
        <v>3383279.3919609389</v>
      </c>
      <c r="X205" s="41">
        <v>3383279.3919609389</v>
      </c>
      <c r="Y205" s="41">
        <v>3383279.3919609389</v>
      </c>
      <c r="Z205" s="41">
        <v>3383279.3919609389</v>
      </c>
      <c r="AA205" s="41">
        <v>3383279.3919609389</v>
      </c>
      <c r="AB205" s="41">
        <v>3383279.3919609389</v>
      </c>
      <c r="AC205" s="41">
        <v>3383279.3919609389</v>
      </c>
      <c r="AD205" s="41">
        <v>3383279.3919609389</v>
      </c>
      <c r="AE205" s="41">
        <v>3383279.3919609389</v>
      </c>
      <c r="AF205" s="41">
        <v>3383279.3919609389</v>
      </c>
      <c r="AG205" s="41">
        <v>3383279.3919609389</v>
      </c>
      <c r="AH205" s="41">
        <v>3383279.3919609389</v>
      </c>
      <c r="AI205" s="41">
        <v>3383279.3919609389</v>
      </c>
      <c r="AJ205" s="41">
        <v>3383279.3919609389</v>
      </c>
      <c r="AK205" s="41">
        <v>3383279.3919609389</v>
      </c>
      <c r="AL205" s="41">
        <v>3383279.3919609389</v>
      </c>
    </row>
    <row r="206" spans="1:38" x14ac:dyDescent="0.3">
      <c r="A206" s="16" t="s">
        <v>19</v>
      </c>
      <c r="B206" s="24" t="s">
        <v>22</v>
      </c>
      <c r="C206" s="41">
        <v>947937.80280283303</v>
      </c>
      <c r="D206" s="41">
        <v>1574632.5476369031</v>
      </c>
      <c r="E206" s="41">
        <v>1097496.2678479778</v>
      </c>
      <c r="F206" s="41">
        <v>56996.13876296454</v>
      </c>
      <c r="G206" s="41">
        <v>156956.06304473514</v>
      </c>
      <c r="H206" s="41">
        <v>44723.700560209087</v>
      </c>
      <c r="I206" s="41">
        <v>38070.322716281407</v>
      </c>
      <c r="J206" s="41">
        <v>44608.070425680911</v>
      </c>
      <c r="K206" s="41">
        <v>44608.070425680911</v>
      </c>
      <c r="L206" s="41">
        <v>44608.070425680911</v>
      </c>
      <c r="M206" s="41">
        <v>44608.070425680911</v>
      </c>
      <c r="N206" s="41">
        <v>44608.070425680911</v>
      </c>
      <c r="O206" s="41">
        <v>44608.070425680911</v>
      </c>
      <c r="P206" s="41">
        <v>44608.070425680911</v>
      </c>
      <c r="Q206" s="41">
        <v>44608.070425680911</v>
      </c>
      <c r="R206" s="41">
        <v>44608.070425680911</v>
      </c>
      <c r="S206" s="41">
        <v>44608.070425680911</v>
      </c>
      <c r="T206" s="41">
        <v>44608.070425680911</v>
      </c>
      <c r="U206" s="41">
        <v>44608.070425680911</v>
      </c>
      <c r="V206" s="41">
        <v>44608.070425680911</v>
      </c>
      <c r="W206" s="41">
        <v>44608.070425680911</v>
      </c>
      <c r="X206" s="41">
        <v>44608.070425680911</v>
      </c>
      <c r="Y206" s="41">
        <v>44608.070425680911</v>
      </c>
      <c r="Z206" s="41">
        <v>44608.070425680911</v>
      </c>
      <c r="AA206" s="41">
        <v>44608.070425680911</v>
      </c>
      <c r="AB206" s="41">
        <v>44608.070425680911</v>
      </c>
      <c r="AC206" s="41">
        <v>44608.070425680911</v>
      </c>
      <c r="AD206" s="41">
        <v>44608.070425680911</v>
      </c>
      <c r="AE206" s="41">
        <v>44608.070425680911</v>
      </c>
      <c r="AF206" s="41">
        <v>44608.070425680911</v>
      </c>
      <c r="AG206" s="41">
        <v>44608.070425680911</v>
      </c>
      <c r="AH206" s="41">
        <v>44608.070425680911</v>
      </c>
      <c r="AI206" s="41">
        <v>44608.070425680911</v>
      </c>
      <c r="AJ206" s="41">
        <v>44608.070425680911</v>
      </c>
      <c r="AK206" s="41">
        <v>44608.070425680911</v>
      </c>
      <c r="AL206" s="41">
        <v>44608.070425680911</v>
      </c>
    </row>
    <row r="207" spans="1:38" x14ac:dyDescent="0.3">
      <c r="A207" s="16" t="s">
        <v>19</v>
      </c>
      <c r="B207" s="24" t="s">
        <v>23</v>
      </c>
      <c r="C207" s="41">
        <v>0</v>
      </c>
      <c r="D207" s="41">
        <v>0</v>
      </c>
      <c r="E207" s="41">
        <v>0</v>
      </c>
      <c r="F207" s="41">
        <v>0</v>
      </c>
      <c r="G207" s="41">
        <v>0</v>
      </c>
      <c r="H207" s="41">
        <v>0</v>
      </c>
      <c r="I207" s="41">
        <v>0</v>
      </c>
      <c r="J207" s="41">
        <v>0</v>
      </c>
      <c r="K207" s="41">
        <v>0</v>
      </c>
      <c r="L207" s="41">
        <v>0</v>
      </c>
      <c r="M207" s="41">
        <v>0</v>
      </c>
      <c r="N207" s="41">
        <v>0</v>
      </c>
      <c r="O207" s="41">
        <v>0</v>
      </c>
      <c r="P207" s="41">
        <v>0</v>
      </c>
      <c r="Q207" s="41">
        <v>0</v>
      </c>
      <c r="R207" s="41">
        <v>0</v>
      </c>
      <c r="S207" s="41">
        <v>0</v>
      </c>
      <c r="T207" s="41">
        <v>0</v>
      </c>
      <c r="U207" s="41">
        <v>0</v>
      </c>
      <c r="V207" s="41">
        <v>0</v>
      </c>
      <c r="W207" s="41">
        <v>0</v>
      </c>
      <c r="X207" s="41">
        <v>0</v>
      </c>
      <c r="Y207" s="41">
        <v>0</v>
      </c>
      <c r="Z207" s="41">
        <v>0</v>
      </c>
      <c r="AA207" s="41">
        <v>0</v>
      </c>
      <c r="AB207" s="41">
        <v>0</v>
      </c>
      <c r="AC207" s="41">
        <v>0</v>
      </c>
      <c r="AD207" s="41">
        <v>0</v>
      </c>
      <c r="AE207" s="41">
        <v>0</v>
      </c>
      <c r="AF207" s="41">
        <v>0</v>
      </c>
      <c r="AG207" s="41">
        <v>0</v>
      </c>
      <c r="AH207" s="41">
        <v>0</v>
      </c>
      <c r="AI207" s="41">
        <v>0</v>
      </c>
      <c r="AJ207" s="41">
        <v>0</v>
      </c>
      <c r="AK207" s="41">
        <v>0</v>
      </c>
      <c r="AL207" s="41">
        <v>0</v>
      </c>
    </row>
    <row r="208" spans="1:38" x14ac:dyDescent="0.3">
      <c r="A208" s="16" t="s">
        <v>19</v>
      </c>
      <c r="B208" s="24" t="s">
        <v>24</v>
      </c>
      <c r="C208" s="41">
        <v>0</v>
      </c>
      <c r="D208" s="41">
        <v>0</v>
      </c>
      <c r="E208" s="41">
        <v>0</v>
      </c>
      <c r="F208" s="41">
        <v>0</v>
      </c>
      <c r="G208" s="41">
        <v>0</v>
      </c>
      <c r="H208" s="41">
        <v>0</v>
      </c>
      <c r="I208" s="41">
        <v>0</v>
      </c>
      <c r="J208" s="41">
        <v>0</v>
      </c>
      <c r="K208" s="41">
        <v>0</v>
      </c>
      <c r="L208" s="41">
        <v>0</v>
      </c>
      <c r="M208" s="41">
        <v>0</v>
      </c>
      <c r="N208" s="41">
        <v>0</v>
      </c>
      <c r="O208" s="41">
        <v>0</v>
      </c>
      <c r="P208" s="41">
        <v>0</v>
      </c>
      <c r="Q208" s="41">
        <v>0</v>
      </c>
      <c r="R208" s="41">
        <v>0</v>
      </c>
      <c r="S208" s="41">
        <v>0</v>
      </c>
      <c r="T208" s="41">
        <v>0</v>
      </c>
      <c r="U208" s="41">
        <v>0</v>
      </c>
      <c r="V208" s="41">
        <v>0</v>
      </c>
      <c r="W208" s="41">
        <v>0</v>
      </c>
      <c r="X208" s="41">
        <v>0</v>
      </c>
      <c r="Y208" s="41">
        <v>0</v>
      </c>
      <c r="Z208" s="41">
        <v>0</v>
      </c>
      <c r="AA208" s="41">
        <v>0</v>
      </c>
      <c r="AB208" s="41">
        <v>0</v>
      </c>
      <c r="AC208" s="41">
        <v>0</v>
      </c>
      <c r="AD208" s="41">
        <v>0</v>
      </c>
      <c r="AE208" s="41">
        <v>0</v>
      </c>
      <c r="AF208" s="41">
        <v>0</v>
      </c>
      <c r="AG208" s="41">
        <v>0</v>
      </c>
      <c r="AH208" s="41">
        <v>0</v>
      </c>
      <c r="AI208" s="41">
        <v>0</v>
      </c>
      <c r="AJ208" s="41">
        <v>0</v>
      </c>
      <c r="AK208" s="41">
        <v>0</v>
      </c>
      <c r="AL208" s="41">
        <v>0</v>
      </c>
    </row>
    <row r="209" spans="1:38" x14ac:dyDescent="0.3">
      <c r="A209" s="16" t="s">
        <v>19</v>
      </c>
      <c r="B209" s="24" t="s">
        <v>25</v>
      </c>
      <c r="C209" s="41">
        <v>6656663.7965521747</v>
      </c>
      <c r="D209" s="41">
        <v>6422503.607151201</v>
      </c>
      <c r="E209" s="41">
        <v>5962578.5574987596</v>
      </c>
      <c r="F209" s="41">
        <v>4819175.5202525333</v>
      </c>
      <c r="G209" s="41">
        <v>5562503.8667643471</v>
      </c>
      <c r="H209" s="41">
        <v>5812852.0642964924</v>
      </c>
      <c r="I209" s="41">
        <v>7333519.4025719576</v>
      </c>
      <c r="J209" s="41">
        <v>8592891.4345168639</v>
      </c>
      <c r="K209" s="41">
        <v>8592891.4345168639</v>
      </c>
      <c r="L209" s="41">
        <v>8592891.4345168639</v>
      </c>
      <c r="M209" s="41">
        <v>8592891.4345168639</v>
      </c>
      <c r="N209" s="41">
        <v>8592891.4345168639</v>
      </c>
      <c r="O209" s="41">
        <v>8592891.4345168639</v>
      </c>
      <c r="P209" s="41">
        <v>8592891.4345168639</v>
      </c>
      <c r="Q209" s="41">
        <v>8592891.4345168639</v>
      </c>
      <c r="R209" s="41">
        <v>8592891.4345168639</v>
      </c>
      <c r="S209" s="41">
        <v>8592891.4345168639</v>
      </c>
      <c r="T209" s="41">
        <v>8592891.4345168639</v>
      </c>
      <c r="U209" s="41">
        <v>8592891.4345168639</v>
      </c>
      <c r="V209" s="41">
        <v>8592891.4345168639</v>
      </c>
      <c r="W209" s="41">
        <v>8592891.4345168639</v>
      </c>
      <c r="X209" s="41">
        <v>8592891.4345168639</v>
      </c>
      <c r="Y209" s="41">
        <v>8592891.4345168639</v>
      </c>
      <c r="Z209" s="41">
        <v>8592891.4345168639</v>
      </c>
      <c r="AA209" s="41">
        <v>8592891.4345168639</v>
      </c>
      <c r="AB209" s="41">
        <v>8592891.4345168639</v>
      </c>
      <c r="AC209" s="41">
        <v>8592891.4345168639</v>
      </c>
      <c r="AD209" s="41">
        <v>8592891.4345168639</v>
      </c>
      <c r="AE209" s="41">
        <v>8592891.4345168639</v>
      </c>
      <c r="AF209" s="41">
        <v>8592891.4345168639</v>
      </c>
      <c r="AG209" s="41">
        <v>8592891.4345168639</v>
      </c>
      <c r="AH209" s="41">
        <v>8592891.4345168639</v>
      </c>
      <c r="AI209" s="41">
        <v>8592891.4345168639</v>
      </c>
      <c r="AJ209" s="41">
        <v>8592891.4345168639</v>
      </c>
      <c r="AK209" s="41">
        <v>8592891.4345168639</v>
      </c>
      <c r="AL209" s="41">
        <v>8592891.4345168639</v>
      </c>
    </row>
    <row r="210" spans="1:38" x14ac:dyDescent="0.3">
      <c r="A210" s="16" t="s">
        <v>20</v>
      </c>
      <c r="B210" s="24" t="s">
        <v>21</v>
      </c>
      <c r="C210" s="41">
        <v>255294.55497267409</v>
      </c>
      <c r="D210" s="41">
        <v>262416.50201076682</v>
      </c>
      <c r="E210" s="41">
        <v>273656.32916551892</v>
      </c>
      <c r="F210" s="41">
        <v>257362.01548282659</v>
      </c>
      <c r="G210" s="41">
        <v>264447.34341133531</v>
      </c>
      <c r="H210" s="41">
        <v>273878.19632548228</v>
      </c>
      <c r="I210" s="41">
        <v>278163.92480532848</v>
      </c>
      <c r="J210" s="41">
        <v>319771.13500844291</v>
      </c>
      <c r="K210" s="41">
        <v>319771.13500844291</v>
      </c>
      <c r="L210" s="41">
        <v>319771.13500844291</v>
      </c>
      <c r="M210" s="41">
        <v>319771.13500844291</v>
      </c>
      <c r="N210" s="41">
        <v>319771.13500844291</v>
      </c>
      <c r="O210" s="41">
        <v>319771.13500844291</v>
      </c>
      <c r="P210" s="41">
        <v>319771.13500844291</v>
      </c>
      <c r="Q210" s="41">
        <v>319771.13500844291</v>
      </c>
      <c r="R210" s="41">
        <v>319771.13500844291</v>
      </c>
      <c r="S210" s="41">
        <v>319771.13500844291</v>
      </c>
      <c r="T210" s="41">
        <v>319771.13500844291</v>
      </c>
      <c r="U210" s="41">
        <v>319771.13500844291</v>
      </c>
      <c r="V210" s="41">
        <v>319771.13500844291</v>
      </c>
      <c r="W210" s="41">
        <v>319771.13500844291</v>
      </c>
      <c r="X210" s="41">
        <v>319771.13500844291</v>
      </c>
      <c r="Y210" s="41">
        <v>319771.13500844291</v>
      </c>
      <c r="Z210" s="41">
        <v>319771.13500844291</v>
      </c>
      <c r="AA210" s="41">
        <v>319771.13500844291</v>
      </c>
      <c r="AB210" s="41">
        <v>319771.13500844291</v>
      </c>
      <c r="AC210" s="41">
        <v>319771.13500844291</v>
      </c>
      <c r="AD210" s="41">
        <v>319771.13500844291</v>
      </c>
      <c r="AE210" s="41">
        <v>319771.13500844291</v>
      </c>
      <c r="AF210" s="41">
        <v>319771.13500844291</v>
      </c>
      <c r="AG210" s="41">
        <v>319771.13500844291</v>
      </c>
      <c r="AH210" s="41">
        <v>319771.13500844291</v>
      </c>
      <c r="AI210" s="41">
        <v>319771.13500844291</v>
      </c>
      <c r="AJ210" s="41">
        <v>319771.13500844291</v>
      </c>
      <c r="AK210" s="41">
        <v>319771.13500844291</v>
      </c>
      <c r="AL210" s="41">
        <v>319771.13500844291</v>
      </c>
    </row>
    <row r="211" spans="1:38" x14ac:dyDescent="0.3">
      <c r="A211" s="16" t="s">
        <v>20</v>
      </c>
      <c r="B211" s="24" t="s">
        <v>22</v>
      </c>
      <c r="C211" s="41">
        <v>1988094.076182551</v>
      </c>
      <c r="D211" s="41">
        <v>1985361.7696902982</v>
      </c>
      <c r="E211" s="41">
        <v>506927.86941800959</v>
      </c>
      <c r="F211" s="41">
        <v>436940.46792556182</v>
      </c>
      <c r="G211" s="41">
        <v>524199.52026386408</v>
      </c>
      <c r="H211" s="41">
        <v>517971.2003938983</v>
      </c>
      <c r="I211" s="41">
        <v>489243.98689008522</v>
      </c>
      <c r="J211" s="41">
        <v>562424.13567246823</v>
      </c>
      <c r="K211" s="41">
        <v>562424.13567246823</v>
      </c>
      <c r="L211" s="41">
        <v>562424.13567246823</v>
      </c>
      <c r="M211" s="41">
        <v>562424.13567246823</v>
      </c>
      <c r="N211" s="41">
        <v>562424.13567246823</v>
      </c>
      <c r="O211" s="41">
        <v>562424.13567246823</v>
      </c>
      <c r="P211" s="41">
        <v>562424.13567246823</v>
      </c>
      <c r="Q211" s="41">
        <v>562424.13567246823</v>
      </c>
      <c r="R211" s="41">
        <v>562424.13567246823</v>
      </c>
      <c r="S211" s="41">
        <v>562424.13567246823</v>
      </c>
      <c r="T211" s="41">
        <v>562424.13567246823</v>
      </c>
      <c r="U211" s="41">
        <v>562424.13567246823</v>
      </c>
      <c r="V211" s="41">
        <v>562424.13567246823</v>
      </c>
      <c r="W211" s="41">
        <v>562424.13567246823</v>
      </c>
      <c r="X211" s="41">
        <v>562424.13567246823</v>
      </c>
      <c r="Y211" s="41">
        <v>562424.13567246823</v>
      </c>
      <c r="Z211" s="41">
        <v>562424.13567246823</v>
      </c>
      <c r="AA211" s="41">
        <v>562424.13567246823</v>
      </c>
      <c r="AB211" s="41">
        <v>562424.13567246823</v>
      </c>
      <c r="AC211" s="41">
        <v>562424.13567246823</v>
      </c>
      <c r="AD211" s="41">
        <v>562424.13567246823</v>
      </c>
      <c r="AE211" s="41">
        <v>562424.13567246823</v>
      </c>
      <c r="AF211" s="41">
        <v>562424.13567246823</v>
      </c>
      <c r="AG211" s="41">
        <v>562424.13567246823</v>
      </c>
      <c r="AH211" s="41">
        <v>562424.13567246823</v>
      </c>
      <c r="AI211" s="41">
        <v>562424.13567246823</v>
      </c>
      <c r="AJ211" s="41">
        <v>562424.13567246823</v>
      </c>
      <c r="AK211" s="41">
        <v>562424.13567246823</v>
      </c>
      <c r="AL211" s="41">
        <v>562424.13567246823</v>
      </c>
    </row>
    <row r="212" spans="1:38" x14ac:dyDescent="0.3">
      <c r="A212" s="16" t="s">
        <v>20</v>
      </c>
      <c r="B212" s="24" t="s">
        <v>23</v>
      </c>
      <c r="C212" s="41">
        <v>0</v>
      </c>
      <c r="D212" s="41">
        <v>0</v>
      </c>
      <c r="E212" s="41">
        <v>0</v>
      </c>
      <c r="F212" s="41">
        <v>0</v>
      </c>
      <c r="G212" s="41">
        <v>0</v>
      </c>
      <c r="H212" s="41">
        <v>0</v>
      </c>
      <c r="I212" s="41">
        <v>0</v>
      </c>
      <c r="J212" s="41">
        <v>0</v>
      </c>
      <c r="K212" s="41">
        <v>0</v>
      </c>
      <c r="L212" s="41">
        <v>0</v>
      </c>
      <c r="M212" s="41">
        <v>0</v>
      </c>
      <c r="N212" s="41">
        <v>0</v>
      </c>
      <c r="O212" s="41">
        <v>0</v>
      </c>
      <c r="P212" s="41">
        <v>0</v>
      </c>
      <c r="Q212" s="41">
        <v>0</v>
      </c>
      <c r="R212" s="41">
        <v>0</v>
      </c>
      <c r="S212" s="41">
        <v>0</v>
      </c>
      <c r="T212" s="41">
        <v>0</v>
      </c>
      <c r="U212" s="41">
        <v>0</v>
      </c>
      <c r="V212" s="41">
        <v>0</v>
      </c>
      <c r="W212" s="41">
        <v>0</v>
      </c>
      <c r="X212" s="41">
        <v>0</v>
      </c>
      <c r="Y212" s="41">
        <v>0</v>
      </c>
      <c r="Z212" s="41">
        <v>0</v>
      </c>
      <c r="AA212" s="41">
        <v>0</v>
      </c>
      <c r="AB212" s="41">
        <v>0</v>
      </c>
      <c r="AC212" s="41">
        <v>0</v>
      </c>
      <c r="AD212" s="41">
        <v>0</v>
      </c>
      <c r="AE212" s="41">
        <v>0</v>
      </c>
      <c r="AF212" s="41">
        <v>0</v>
      </c>
      <c r="AG212" s="41">
        <v>0</v>
      </c>
      <c r="AH212" s="41">
        <v>0</v>
      </c>
      <c r="AI212" s="41">
        <v>0</v>
      </c>
      <c r="AJ212" s="41">
        <v>0</v>
      </c>
      <c r="AK212" s="41">
        <v>0</v>
      </c>
      <c r="AL212" s="41">
        <v>0</v>
      </c>
    </row>
    <row r="213" spans="1:38" x14ac:dyDescent="0.3">
      <c r="A213" s="16" t="s">
        <v>20</v>
      </c>
      <c r="B213" s="24" t="s">
        <v>24</v>
      </c>
      <c r="C213" s="41">
        <v>0</v>
      </c>
      <c r="D213" s="41">
        <v>0</v>
      </c>
      <c r="E213" s="41">
        <v>0</v>
      </c>
      <c r="F213" s="41">
        <v>0</v>
      </c>
      <c r="G213" s="41">
        <v>0</v>
      </c>
      <c r="H213" s="41">
        <v>0</v>
      </c>
      <c r="I213" s="41">
        <v>0</v>
      </c>
      <c r="J213" s="41">
        <v>0</v>
      </c>
      <c r="K213" s="41">
        <v>0</v>
      </c>
      <c r="L213" s="41">
        <v>0</v>
      </c>
      <c r="M213" s="41">
        <v>0</v>
      </c>
      <c r="N213" s="41">
        <v>0</v>
      </c>
      <c r="O213" s="41">
        <v>0</v>
      </c>
      <c r="P213" s="41">
        <v>0</v>
      </c>
      <c r="Q213" s="41">
        <v>0</v>
      </c>
      <c r="R213" s="41">
        <v>0</v>
      </c>
      <c r="S213" s="41">
        <v>0</v>
      </c>
      <c r="T213" s="41">
        <v>0</v>
      </c>
      <c r="U213" s="41">
        <v>0</v>
      </c>
      <c r="V213" s="41">
        <v>0</v>
      </c>
      <c r="W213" s="41">
        <v>0</v>
      </c>
      <c r="X213" s="41">
        <v>0</v>
      </c>
      <c r="Y213" s="41">
        <v>0</v>
      </c>
      <c r="Z213" s="41">
        <v>0</v>
      </c>
      <c r="AA213" s="41">
        <v>0</v>
      </c>
      <c r="AB213" s="41">
        <v>0</v>
      </c>
      <c r="AC213" s="41">
        <v>0</v>
      </c>
      <c r="AD213" s="41">
        <v>0</v>
      </c>
      <c r="AE213" s="41">
        <v>0</v>
      </c>
      <c r="AF213" s="41">
        <v>0</v>
      </c>
      <c r="AG213" s="41">
        <v>0</v>
      </c>
      <c r="AH213" s="41">
        <v>0</v>
      </c>
      <c r="AI213" s="41">
        <v>0</v>
      </c>
      <c r="AJ213" s="41">
        <v>0</v>
      </c>
      <c r="AK213" s="41">
        <v>0</v>
      </c>
      <c r="AL213" s="41">
        <v>0</v>
      </c>
    </row>
    <row r="214" spans="1:38" x14ac:dyDescent="0.3">
      <c r="A214" s="16" t="s">
        <v>20</v>
      </c>
      <c r="B214" s="24" t="s">
        <v>25</v>
      </c>
      <c r="C214" s="41">
        <v>0</v>
      </c>
      <c r="D214" s="41">
        <v>0</v>
      </c>
      <c r="E214" s="41">
        <v>0</v>
      </c>
      <c r="F214" s="41">
        <v>0</v>
      </c>
      <c r="G214" s="41">
        <v>0</v>
      </c>
      <c r="H214" s="41">
        <v>0</v>
      </c>
      <c r="I214" s="41">
        <v>0</v>
      </c>
      <c r="J214" s="41">
        <v>0</v>
      </c>
      <c r="K214" s="41">
        <v>0</v>
      </c>
      <c r="L214" s="41">
        <v>0</v>
      </c>
      <c r="M214" s="41">
        <v>0</v>
      </c>
      <c r="N214" s="41">
        <v>0</v>
      </c>
      <c r="O214" s="41">
        <v>0</v>
      </c>
      <c r="P214" s="41">
        <v>0</v>
      </c>
      <c r="Q214" s="41">
        <v>0</v>
      </c>
      <c r="R214" s="41">
        <v>0</v>
      </c>
      <c r="S214" s="41">
        <v>0</v>
      </c>
      <c r="T214" s="41">
        <v>0</v>
      </c>
      <c r="U214" s="41">
        <v>0</v>
      </c>
      <c r="V214" s="41">
        <v>0</v>
      </c>
      <c r="W214" s="41">
        <v>0</v>
      </c>
      <c r="X214" s="41">
        <v>0</v>
      </c>
      <c r="Y214" s="41">
        <v>0</v>
      </c>
      <c r="Z214" s="41">
        <v>0</v>
      </c>
      <c r="AA214" s="41">
        <v>0</v>
      </c>
      <c r="AB214" s="41">
        <v>0</v>
      </c>
      <c r="AC214" s="41">
        <v>0</v>
      </c>
      <c r="AD214" s="41">
        <v>0</v>
      </c>
      <c r="AE214" s="41">
        <v>0</v>
      </c>
      <c r="AF214" s="41">
        <v>0</v>
      </c>
      <c r="AG214" s="41">
        <v>0</v>
      </c>
      <c r="AH214" s="41">
        <v>0</v>
      </c>
      <c r="AI214" s="41">
        <v>0</v>
      </c>
      <c r="AJ214" s="41">
        <v>0</v>
      </c>
      <c r="AK214" s="41">
        <v>0</v>
      </c>
      <c r="AL214" s="41">
        <v>0</v>
      </c>
    </row>
    <row r="215" spans="1:38" x14ac:dyDescent="0.3">
      <c r="A215" s="136" t="s">
        <v>72</v>
      </c>
      <c r="B215" s="136"/>
      <c r="C215" s="136"/>
      <c r="D215" s="136"/>
      <c r="E215" s="136"/>
      <c r="F215" s="136"/>
      <c r="G215" s="136"/>
      <c r="H215" s="136"/>
      <c r="I215" s="136"/>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row>
    <row r="216" spans="1:38" x14ac:dyDescent="0.3">
      <c r="A216" s="461"/>
      <c r="B216" s="462"/>
      <c r="C216" s="26">
        <v>2015</v>
      </c>
      <c r="D216" s="26">
        <v>2016</v>
      </c>
      <c r="E216" s="26">
        <v>2017</v>
      </c>
      <c r="F216" s="26">
        <v>2018</v>
      </c>
      <c r="G216" s="26">
        <v>2019</v>
      </c>
      <c r="H216" s="26">
        <v>2020</v>
      </c>
      <c r="I216" s="26">
        <v>2021</v>
      </c>
      <c r="J216" s="26">
        <v>2022</v>
      </c>
      <c r="K216" s="26">
        <v>2023</v>
      </c>
      <c r="L216" s="26">
        <v>2024</v>
      </c>
      <c r="M216" s="26">
        <v>2025</v>
      </c>
      <c r="N216" s="26">
        <v>2026</v>
      </c>
      <c r="O216" s="26">
        <v>2027</v>
      </c>
      <c r="P216" s="26">
        <v>2028</v>
      </c>
      <c r="Q216" s="26">
        <v>2029</v>
      </c>
      <c r="R216" s="26">
        <v>2030</v>
      </c>
      <c r="S216" s="26">
        <v>2031</v>
      </c>
      <c r="T216" s="26">
        <v>2032</v>
      </c>
      <c r="U216" s="26">
        <v>2033</v>
      </c>
      <c r="V216" s="26">
        <v>2034</v>
      </c>
      <c r="W216" s="26">
        <v>2035</v>
      </c>
      <c r="X216" s="26">
        <v>2036</v>
      </c>
      <c r="Y216" s="26">
        <v>2037</v>
      </c>
      <c r="Z216" s="26">
        <v>2038</v>
      </c>
      <c r="AA216" s="26">
        <v>2039</v>
      </c>
      <c r="AB216" s="26">
        <v>2040</v>
      </c>
      <c r="AC216" s="26">
        <v>2041</v>
      </c>
      <c r="AD216" s="26">
        <v>2042</v>
      </c>
      <c r="AE216" s="26">
        <v>2043</v>
      </c>
      <c r="AF216" s="26">
        <v>2044</v>
      </c>
      <c r="AG216" s="26">
        <v>2045</v>
      </c>
      <c r="AH216" s="26">
        <v>2046</v>
      </c>
      <c r="AI216" s="26">
        <v>2047</v>
      </c>
      <c r="AJ216" s="26">
        <v>2048</v>
      </c>
      <c r="AK216" s="26">
        <v>2049</v>
      </c>
      <c r="AL216" s="26">
        <v>2050</v>
      </c>
    </row>
    <row r="217" spans="1:38" x14ac:dyDescent="0.3">
      <c r="A217" s="16" t="s">
        <v>16</v>
      </c>
      <c r="B217" s="24" t="s">
        <v>21</v>
      </c>
      <c r="C217" s="41">
        <v>4404180.1266455529</v>
      </c>
      <c r="D217" s="41">
        <v>4635773.1777300769</v>
      </c>
      <c r="E217" s="41">
        <v>4557540.7702596923</v>
      </c>
      <c r="F217" s="41">
        <v>4036710.7722487208</v>
      </c>
      <c r="G217" s="41">
        <v>3670271.1693615057</v>
      </c>
      <c r="H217" s="41">
        <v>4336740.3536092257</v>
      </c>
      <c r="I217" s="41">
        <v>4005456.0653496548</v>
      </c>
      <c r="J217" s="41">
        <v>4611614.5669847606</v>
      </c>
      <c r="K217" s="41">
        <v>4622357.7870358536</v>
      </c>
      <c r="L217" s="41">
        <v>4630816.0440486055</v>
      </c>
      <c r="M217" s="41">
        <v>4643501.9119886402</v>
      </c>
      <c r="N217" s="41">
        <v>4653340.6943535898</v>
      </c>
      <c r="O217" s="41">
        <v>4663680.117332587</v>
      </c>
      <c r="P217" s="41">
        <v>4675058.762233776</v>
      </c>
      <c r="Q217" s="41">
        <v>4684066.8653092766</v>
      </c>
      <c r="R217" s="41">
        <v>4695212.87071307</v>
      </c>
      <c r="S217" s="41">
        <v>4719137.3593868213</v>
      </c>
      <c r="T217" s="41">
        <v>4743061.8480605725</v>
      </c>
      <c r="U217" s="41">
        <v>4766986.3367343228</v>
      </c>
      <c r="V217" s="41">
        <v>4790910.8254080741</v>
      </c>
      <c r="W217" s="41">
        <v>4814835.3140818253</v>
      </c>
      <c r="X217" s="41">
        <v>4838759.8027555766</v>
      </c>
      <c r="Y217" s="41">
        <v>4862684.2914293269</v>
      </c>
      <c r="Z217" s="41">
        <v>4886608.7801030781</v>
      </c>
      <c r="AA217" s="41">
        <v>4910533.2687768294</v>
      </c>
      <c r="AB217" s="41">
        <v>4934457.7574505797</v>
      </c>
      <c r="AC217" s="41">
        <v>4957404.5061248345</v>
      </c>
      <c r="AD217" s="41">
        <v>4980351.2547990885</v>
      </c>
      <c r="AE217" s="41">
        <v>5003298.0034733433</v>
      </c>
      <c r="AF217" s="41">
        <v>5026244.7521475973</v>
      </c>
      <c r="AG217" s="41">
        <v>5049191.5008218521</v>
      </c>
      <c r="AH217" s="41">
        <v>5072138.2494961061</v>
      </c>
      <c r="AI217" s="41">
        <v>5095084.99817036</v>
      </c>
      <c r="AJ217" s="41">
        <v>5118031.7468446139</v>
      </c>
      <c r="AK217" s="41">
        <v>5140978.4955188697</v>
      </c>
      <c r="AL217" s="41">
        <v>5163925.2441931237</v>
      </c>
    </row>
    <row r="218" spans="1:38" x14ac:dyDescent="0.3">
      <c r="A218" s="16" t="s">
        <v>16</v>
      </c>
      <c r="B218" s="24" t="s">
        <v>22</v>
      </c>
      <c r="C218" s="41">
        <v>1508355.3353129127</v>
      </c>
      <c r="D218" s="41">
        <v>1468885.2082799806</v>
      </c>
      <c r="E218" s="41">
        <v>2070701.8441338842</v>
      </c>
      <c r="F218" s="41">
        <v>3103351.8127261437</v>
      </c>
      <c r="G218" s="41">
        <v>2369504.4849077426</v>
      </c>
      <c r="H218" s="41">
        <v>2638972.4656706452</v>
      </c>
      <c r="I218" s="41">
        <v>2591926.2364638648</v>
      </c>
      <c r="J218" s="41">
        <v>2952613.4756732769</v>
      </c>
      <c r="K218" s="41">
        <v>2927699.9510504659</v>
      </c>
      <c r="L218" s="41">
        <v>2908425.8732250696</v>
      </c>
      <c r="M218" s="41">
        <v>2877872.9018048458</v>
      </c>
      <c r="N218" s="41">
        <v>2855936.7465363764</v>
      </c>
      <c r="O218" s="41">
        <v>2831180.8678692002</v>
      </c>
      <c r="P218" s="41">
        <v>2804857.4815470367</v>
      </c>
      <c r="Q218" s="41">
        <v>2784173.5420222864</v>
      </c>
      <c r="R218" s="41">
        <v>2758007.8016557568</v>
      </c>
      <c r="S218" s="41">
        <v>2731053.8315110593</v>
      </c>
      <c r="T218" s="41">
        <v>2704099.8613663618</v>
      </c>
      <c r="U218" s="41">
        <v>2677145.8912216639</v>
      </c>
      <c r="V218" s="41">
        <v>2650191.9210769664</v>
      </c>
      <c r="W218" s="41">
        <v>2623237.950932269</v>
      </c>
      <c r="X218" s="41">
        <v>2596283.9807875715</v>
      </c>
      <c r="Y218" s="41">
        <v>2569330.0106428736</v>
      </c>
      <c r="Z218" s="41">
        <v>2542376.0404981757</v>
      </c>
      <c r="AA218" s="41">
        <v>2515422.0703534787</v>
      </c>
      <c r="AB218" s="41">
        <v>2488468.1002087807</v>
      </c>
      <c r="AC218" s="41">
        <v>2462923.9917634367</v>
      </c>
      <c r="AD218" s="41">
        <v>2437379.8833180927</v>
      </c>
      <c r="AE218" s="41">
        <v>2411835.7748727486</v>
      </c>
      <c r="AF218" s="41">
        <v>2386291.6664274042</v>
      </c>
      <c r="AG218" s="41">
        <v>2360747.5579820601</v>
      </c>
      <c r="AH218" s="41">
        <v>2335203.4495367161</v>
      </c>
      <c r="AI218" s="41">
        <v>2309659.3410913716</v>
      </c>
      <c r="AJ218" s="41">
        <v>2284115.232646028</v>
      </c>
      <c r="AK218" s="41">
        <v>2258571.124200684</v>
      </c>
      <c r="AL218" s="41">
        <v>2233027.0157553395</v>
      </c>
    </row>
    <row r="219" spans="1:38" x14ac:dyDescent="0.3">
      <c r="A219" s="16" t="s">
        <v>16</v>
      </c>
      <c r="B219" s="24" t="s">
        <v>23</v>
      </c>
      <c r="C219" s="41">
        <v>0</v>
      </c>
      <c r="D219" s="41">
        <v>0</v>
      </c>
      <c r="E219" s="41">
        <v>0</v>
      </c>
      <c r="F219" s="41">
        <v>0</v>
      </c>
      <c r="G219" s="41">
        <v>0</v>
      </c>
      <c r="H219" s="41">
        <v>0</v>
      </c>
      <c r="I219" s="41">
        <v>0</v>
      </c>
      <c r="J219" s="41">
        <v>0</v>
      </c>
      <c r="K219" s="41">
        <v>0</v>
      </c>
      <c r="L219" s="41">
        <v>0</v>
      </c>
      <c r="M219" s="41">
        <v>0</v>
      </c>
      <c r="N219" s="41">
        <v>0</v>
      </c>
      <c r="O219" s="41">
        <v>0</v>
      </c>
      <c r="P219" s="41">
        <v>0</v>
      </c>
      <c r="Q219" s="41">
        <v>0</v>
      </c>
      <c r="R219" s="41">
        <v>0</v>
      </c>
      <c r="S219" s="41">
        <v>0</v>
      </c>
      <c r="T219" s="41">
        <v>0</v>
      </c>
      <c r="U219" s="41">
        <v>0</v>
      </c>
      <c r="V219" s="41">
        <v>0</v>
      </c>
      <c r="W219" s="41">
        <v>0</v>
      </c>
      <c r="X219" s="41">
        <v>0</v>
      </c>
      <c r="Y219" s="41">
        <v>0</v>
      </c>
      <c r="Z219" s="41">
        <v>0</v>
      </c>
      <c r="AA219" s="41">
        <v>0</v>
      </c>
      <c r="AB219" s="41">
        <v>0</v>
      </c>
      <c r="AC219" s="41">
        <v>0</v>
      </c>
      <c r="AD219" s="41">
        <v>0</v>
      </c>
      <c r="AE219" s="41">
        <v>0</v>
      </c>
      <c r="AF219" s="41">
        <v>0</v>
      </c>
      <c r="AG219" s="41">
        <v>0</v>
      </c>
      <c r="AH219" s="41">
        <v>0</v>
      </c>
      <c r="AI219" s="41">
        <v>0</v>
      </c>
      <c r="AJ219" s="41">
        <v>0</v>
      </c>
      <c r="AK219" s="41">
        <v>0</v>
      </c>
      <c r="AL219" s="41">
        <v>0</v>
      </c>
    </row>
    <row r="220" spans="1:38" x14ac:dyDescent="0.3">
      <c r="A220" s="16" t="s">
        <v>16</v>
      </c>
      <c r="B220" s="24" t="s">
        <v>24</v>
      </c>
      <c r="C220" s="41">
        <v>5708742.1136669321</v>
      </c>
      <c r="D220" s="41">
        <v>6751551.5499975858</v>
      </c>
      <c r="E220" s="41">
        <v>1318901.5619149581</v>
      </c>
      <c r="F220" s="41">
        <v>3708717.6601301413</v>
      </c>
      <c r="G220" s="41">
        <v>6852103.4861350711</v>
      </c>
      <c r="H220" s="41">
        <v>2506333.7723455285</v>
      </c>
      <c r="I220" s="41">
        <v>2399681.4613595605</v>
      </c>
      <c r="J220" s="41">
        <v>2756536.0243346863</v>
      </c>
      <c r="K220" s="41">
        <v>2756536.0243346863</v>
      </c>
      <c r="L220" s="41">
        <v>2756536.0243346863</v>
      </c>
      <c r="M220" s="41">
        <v>2756536.0243346863</v>
      </c>
      <c r="N220" s="41">
        <v>2756536.0243346863</v>
      </c>
      <c r="O220" s="41">
        <v>2756536.0243346863</v>
      </c>
      <c r="P220" s="41">
        <v>2756536.0243346863</v>
      </c>
      <c r="Q220" s="41">
        <v>2756536.0243346863</v>
      </c>
      <c r="R220" s="41">
        <v>2756536.0243346863</v>
      </c>
      <c r="S220" s="41">
        <v>2742753.3442130131</v>
      </c>
      <c r="T220" s="41">
        <v>2728970.6640913398</v>
      </c>
      <c r="U220" s="41">
        <v>2715187.9839696665</v>
      </c>
      <c r="V220" s="41">
        <v>2701405.3038479933</v>
      </c>
      <c r="W220" s="41">
        <v>2687622.62372632</v>
      </c>
      <c r="X220" s="41">
        <v>2673839.9436046458</v>
      </c>
      <c r="Y220" s="41">
        <v>2660057.2634829725</v>
      </c>
      <c r="Z220" s="41">
        <v>2646274.5833612988</v>
      </c>
      <c r="AA220" s="41">
        <v>2632491.9032396255</v>
      </c>
      <c r="AB220" s="41">
        <v>2618709.2231179527</v>
      </c>
      <c r="AC220" s="41">
        <v>2604926.542996279</v>
      </c>
      <c r="AD220" s="41">
        <v>2591143.8628746057</v>
      </c>
      <c r="AE220" s="41">
        <v>2577361.182752932</v>
      </c>
      <c r="AF220" s="41">
        <v>2563578.5026312587</v>
      </c>
      <c r="AG220" s="41">
        <v>2549795.8225095854</v>
      </c>
      <c r="AH220" s="41">
        <v>2536013.1423879117</v>
      </c>
      <c r="AI220" s="41">
        <v>2522230.4622662384</v>
      </c>
      <c r="AJ220" s="41">
        <v>2508447.7821445651</v>
      </c>
      <c r="AK220" s="41">
        <v>2494665.1020228914</v>
      </c>
      <c r="AL220" s="41">
        <v>2480882.4219012177</v>
      </c>
    </row>
    <row r="221" spans="1:38" x14ac:dyDescent="0.3">
      <c r="A221" s="16" t="s">
        <v>16</v>
      </c>
      <c r="B221" s="24" t="s">
        <v>25</v>
      </c>
      <c r="C221" s="41">
        <v>0</v>
      </c>
      <c r="D221" s="41">
        <v>0</v>
      </c>
      <c r="E221" s="41">
        <v>0</v>
      </c>
      <c r="F221" s="41">
        <v>0</v>
      </c>
      <c r="G221" s="41">
        <v>98273.165020910514</v>
      </c>
      <c r="H221" s="41">
        <v>122888.86981155832</v>
      </c>
      <c r="I221" s="41">
        <v>212857.03472546733</v>
      </c>
      <c r="J221" s="41">
        <v>242065.71278930036</v>
      </c>
      <c r="K221" s="41">
        <v>239131.58293730885</v>
      </c>
      <c r="L221" s="41">
        <v>236441.96390631664</v>
      </c>
      <c r="M221" s="41">
        <v>234241.36651732298</v>
      </c>
      <c r="N221" s="41">
        <v>230573.70420233358</v>
      </c>
      <c r="O221" s="41">
        <v>228617.61763433923</v>
      </c>
      <c r="P221" s="41">
        <v>225438.97696134841</v>
      </c>
      <c r="Q221" s="41">
        <v>222749.3579303562</v>
      </c>
      <c r="R221" s="41">
        <v>220059.73889936396</v>
      </c>
      <c r="S221" s="41">
        <v>216392.07658437459</v>
      </c>
      <c r="T221" s="41">
        <v>212724.41426938519</v>
      </c>
      <c r="U221" s="41">
        <v>209056.75195439579</v>
      </c>
      <c r="V221" s="41">
        <v>205389.08963940636</v>
      </c>
      <c r="W221" s="41">
        <v>201721.42732441696</v>
      </c>
      <c r="X221" s="41">
        <v>198053.76500942759</v>
      </c>
      <c r="Y221" s="41">
        <v>194386.10269443816</v>
      </c>
      <c r="Z221" s="41">
        <v>190718.44037944879</v>
      </c>
      <c r="AA221" s="41">
        <v>187050.77806445939</v>
      </c>
      <c r="AB221" s="41">
        <v>183383.11574946996</v>
      </c>
      <c r="AC221" s="41">
        <v>180938.00753947705</v>
      </c>
      <c r="AD221" s="41">
        <v>178492.89932948412</v>
      </c>
      <c r="AE221" s="41">
        <v>176047.79111949119</v>
      </c>
      <c r="AF221" s="41">
        <v>173602.68290949822</v>
      </c>
      <c r="AG221" s="41">
        <v>171157.57469950535</v>
      </c>
      <c r="AH221" s="41">
        <v>168712.46648951239</v>
      </c>
      <c r="AI221" s="41">
        <v>166267.35827951948</v>
      </c>
      <c r="AJ221" s="41">
        <v>163822.25006952652</v>
      </c>
      <c r="AK221" s="41">
        <v>161377.14185953359</v>
      </c>
      <c r="AL221" s="41">
        <v>158932.03364954065</v>
      </c>
    </row>
    <row r="222" spans="1:38" x14ac:dyDescent="0.3">
      <c r="A222" s="16" t="s">
        <v>17</v>
      </c>
      <c r="B222" s="24" t="s">
        <v>21</v>
      </c>
      <c r="C222" s="41">
        <v>0</v>
      </c>
      <c r="D222" s="41">
        <v>0</v>
      </c>
      <c r="E222" s="41">
        <v>0</v>
      </c>
      <c r="F222" s="41">
        <v>0</v>
      </c>
      <c r="G222" s="41">
        <v>0</v>
      </c>
      <c r="H222" s="41">
        <v>0</v>
      </c>
      <c r="I222" s="41">
        <v>0</v>
      </c>
      <c r="J222" s="41">
        <v>0</v>
      </c>
      <c r="K222" s="41">
        <v>0</v>
      </c>
      <c r="L222" s="41">
        <v>0</v>
      </c>
      <c r="M222" s="41">
        <v>0</v>
      </c>
      <c r="N222" s="41">
        <v>0</v>
      </c>
      <c r="O222" s="41">
        <v>0</v>
      </c>
      <c r="P222" s="41">
        <v>0</v>
      </c>
      <c r="Q222" s="41">
        <v>0</v>
      </c>
      <c r="R222" s="41">
        <v>0</v>
      </c>
      <c r="S222" s="41">
        <v>0</v>
      </c>
      <c r="T222" s="41">
        <v>0</v>
      </c>
      <c r="U222" s="41">
        <v>0</v>
      </c>
      <c r="V222" s="41">
        <v>0</v>
      </c>
      <c r="W222" s="41">
        <v>0</v>
      </c>
      <c r="X222" s="41">
        <v>0</v>
      </c>
      <c r="Y222" s="41">
        <v>0</v>
      </c>
      <c r="Z222" s="41">
        <v>0</v>
      </c>
      <c r="AA222" s="41">
        <v>0</v>
      </c>
      <c r="AB222" s="41">
        <v>0</v>
      </c>
      <c r="AC222" s="41">
        <v>0</v>
      </c>
      <c r="AD222" s="41">
        <v>0</v>
      </c>
      <c r="AE222" s="41">
        <v>0</v>
      </c>
      <c r="AF222" s="41">
        <v>0</v>
      </c>
      <c r="AG222" s="41">
        <v>0</v>
      </c>
      <c r="AH222" s="41">
        <v>0</v>
      </c>
      <c r="AI222" s="41">
        <v>0</v>
      </c>
      <c r="AJ222" s="41">
        <v>0</v>
      </c>
      <c r="AK222" s="41">
        <v>0</v>
      </c>
      <c r="AL222" s="41">
        <v>0</v>
      </c>
    </row>
    <row r="223" spans="1:38" x14ac:dyDescent="0.3">
      <c r="A223" s="16" t="s">
        <v>17</v>
      </c>
      <c r="B223" s="24" t="s">
        <v>22</v>
      </c>
      <c r="C223" s="41">
        <v>68345065.372429043</v>
      </c>
      <c r="D223" s="41">
        <v>74722602.501496539</v>
      </c>
      <c r="E223" s="41">
        <v>93277943.334388942</v>
      </c>
      <c r="F223" s="41">
        <v>86283015.410057366</v>
      </c>
      <c r="G223" s="41">
        <v>90160479.791255683</v>
      </c>
      <c r="H223" s="41">
        <v>88484350.060547948</v>
      </c>
      <c r="I223" s="41">
        <v>93322714.347461641</v>
      </c>
      <c r="J223" s="41">
        <v>108395328.51783013</v>
      </c>
      <c r="K223" s="41">
        <v>108395328.51783013</v>
      </c>
      <c r="L223" s="41">
        <v>108395328.51783013</v>
      </c>
      <c r="M223" s="41">
        <v>108395328.51783013</v>
      </c>
      <c r="N223" s="41">
        <v>108395328.51783013</v>
      </c>
      <c r="O223" s="41">
        <v>108395328.51783013</v>
      </c>
      <c r="P223" s="41">
        <v>108395328.51783013</v>
      </c>
      <c r="Q223" s="41">
        <v>108395328.51783013</v>
      </c>
      <c r="R223" s="41">
        <v>108395328.51783013</v>
      </c>
      <c r="S223" s="41">
        <v>108395328.51783013</v>
      </c>
      <c r="T223" s="41">
        <v>108395328.51783013</v>
      </c>
      <c r="U223" s="41">
        <v>108395328.51783013</v>
      </c>
      <c r="V223" s="41">
        <v>108395328.51783013</v>
      </c>
      <c r="W223" s="41">
        <v>108395328.51783013</v>
      </c>
      <c r="X223" s="41">
        <v>108395328.51783013</v>
      </c>
      <c r="Y223" s="41">
        <v>108395328.51783013</v>
      </c>
      <c r="Z223" s="41">
        <v>108395328.51783013</v>
      </c>
      <c r="AA223" s="41">
        <v>108395328.51783013</v>
      </c>
      <c r="AB223" s="41">
        <v>108395328.51783013</v>
      </c>
      <c r="AC223" s="41">
        <v>108395328.51783013</v>
      </c>
      <c r="AD223" s="41">
        <v>108395328.51783013</v>
      </c>
      <c r="AE223" s="41">
        <v>108395328.51783013</v>
      </c>
      <c r="AF223" s="41">
        <v>108395328.51783013</v>
      </c>
      <c r="AG223" s="41">
        <v>108395328.51783013</v>
      </c>
      <c r="AH223" s="41">
        <v>108395328.51783013</v>
      </c>
      <c r="AI223" s="41">
        <v>108395328.51783013</v>
      </c>
      <c r="AJ223" s="41">
        <v>108395328.51783013</v>
      </c>
      <c r="AK223" s="41">
        <v>108395328.51783013</v>
      </c>
      <c r="AL223" s="41">
        <v>108395328.51783013</v>
      </c>
    </row>
    <row r="224" spans="1:38" x14ac:dyDescent="0.3">
      <c r="A224" s="16" t="s">
        <v>17</v>
      </c>
      <c r="B224" s="24" t="s">
        <v>23</v>
      </c>
      <c r="C224" s="41">
        <v>0</v>
      </c>
      <c r="D224" s="41">
        <v>0</v>
      </c>
      <c r="E224" s="41">
        <v>0</v>
      </c>
      <c r="F224" s="41">
        <v>0</v>
      </c>
      <c r="G224" s="41">
        <v>0</v>
      </c>
      <c r="H224" s="41">
        <v>0</v>
      </c>
      <c r="I224" s="41">
        <v>0</v>
      </c>
      <c r="J224" s="41">
        <v>0</v>
      </c>
      <c r="K224" s="41">
        <v>0</v>
      </c>
      <c r="L224" s="41">
        <v>0</v>
      </c>
      <c r="M224" s="41">
        <v>0</v>
      </c>
      <c r="N224" s="41">
        <v>0</v>
      </c>
      <c r="O224" s="41">
        <v>0</v>
      </c>
      <c r="P224" s="41">
        <v>0</v>
      </c>
      <c r="Q224" s="41">
        <v>0</v>
      </c>
      <c r="R224" s="41">
        <v>0</v>
      </c>
      <c r="S224" s="41">
        <v>0</v>
      </c>
      <c r="T224" s="41">
        <v>0</v>
      </c>
      <c r="U224" s="41">
        <v>0</v>
      </c>
      <c r="V224" s="41">
        <v>0</v>
      </c>
      <c r="W224" s="41">
        <v>0</v>
      </c>
      <c r="X224" s="41">
        <v>0</v>
      </c>
      <c r="Y224" s="41">
        <v>0</v>
      </c>
      <c r="Z224" s="41">
        <v>0</v>
      </c>
      <c r="AA224" s="41">
        <v>0</v>
      </c>
      <c r="AB224" s="41">
        <v>0</v>
      </c>
      <c r="AC224" s="41">
        <v>0</v>
      </c>
      <c r="AD224" s="41">
        <v>0</v>
      </c>
      <c r="AE224" s="41">
        <v>0</v>
      </c>
      <c r="AF224" s="41">
        <v>0</v>
      </c>
      <c r="AG224" s="41">
        <v>0</v>
      </c>
      <c r="AH224" s="41">
        <v>0</v>
      </c>
      <c r="AI224" s="41">
        <v>0</v>
      </c>
      <c r="AJ224" s="41">
        <v>0</v>
      </c>
      <c r="AK224" s="41">
        <v>0</v>
      </c>
      <c r="AL224" s="41">
        <v>0</v>
      </c>
    </row>
    <row r="225" spans="1:38" x14ac:dyDescent="0.3">
      <c r="A225" s="16" t="s">
        <v>17</v>
      </c>
      <c r="B225" s="24" t="s">
        <v>24</v>
      </c>
      <c r="C225" s="41">
        <v>0</v>
      </c>
      <c r="D225" s="41">
        <v>0</v>
      </c>
      <c r="E225" s="41">
        <v>0</v>
      </c>
      <c r="F225" s="41">
        <v>0</v>
      </c>
      <c r="G225" s="41">
        <v>0</v>
      </c>
      <c r="H225" s="41">
        <v>0</v>
      </c>
      <c r="I225" s="41">
        <v>0</v>
      </c>
      <c r="J225" s="41">
        <v>0</v>
      </c>
      <c r="K225" s="41">
        <v>0</v>
      </c>
      <c r="L225" s="41">
        <v>0</v>
      </c>
      <c r="M225" s="41">
        <v>0</v>
      </c>
      <c r="N225" s="41">
        <v>0</v>
      </c>
      <c r="O225" s="41">
        <v>0</v>
      </c>
      <c r="P225" s="41">
        <v>0</v>
      </c>
      <c r="Q225" s="41">
        <v>0</v>
      </c>
      <c r="R225" s="41">
        <v>0</v>
      </c>
      <c r="S225" s="41">
        <v>0</v>
      </c>
      <c r="T225" s="41">
        <v>0</v>
      </c>
      <c r="U225" s="41">
        <v>0</v>
      </c>
      <c r="V225" s="41">
        <v>0</v>
      </c>
      <c r="W225" s="41">
        <v>0</v>
      </c>
      <c r="X225" s="41">
        <v>0</v>
      </c>
      <c r="Y225" s="41">
        <v>0</v>
      </c>
      <c r="Z225" s="41">
        <v>0</v>
      </c>
      <c r="AA225" s="41">
        <v>0</v>
      </c>
      <c r="AB225" s="41">
        <v>0</v>
      </c>
      <c r="AC225" s="41">
        <v>0</v>
      </c>
      <c r="AD225" s="41">
        <v>0</v>
      </c>
      <c r="AE225" s="41">
        <v>0</v>
      </c>
      <c r="AF225" s="41">
        <v>0</v>
      </c>
      <c r="AG225" s="41">
        <v>0</v>
      </c>
      <c r="AH225" s="41">
        <v>0</v>
      </c>
      <c r="AI225" s="41">
        <v>0</v>
      </c>
      <c r="AJ225" s="41">
        <v>0</v>
      </c>
      <c r="AK225" s="41">
        <v>0</v>
      </c>
      <c r="AL225" s="41">
        <v>0</v>
      </c>
    </row>
    <row r="226" spans="1:38" x14ac:dyDescent="0.3">
      <c r="A226" s="16" t="s">
        <v>17</v>
      </c>
      <c r="B226" s="24" t="s">
        <v>25</v>
      </c>
      <c r="C226" s="41">
        <v>0</v>
      </c>
      <c r="D226" s="41">
        <v>0</v>
      </c>
      <c r="E226" s="41">
        <v>0</v>
      </c>
      <c r="F226" s="41">
        <v>0</v>
      </c>
      <c r="G226" s="41">
        <v>0</v>
      </c>
      <c r="H226" s="41">
        <v>0</v>
      </c>
      <c r="I226" s="41">
        <v>0</v>
      </c>
      <c r="J226" s="41">
        <v>0</v>
      </c>
      <c r="K226" s="41">
        <v>0</v>
      </c>
      <c r="L226" s="41">
        <v>0</v>
      </c>
      <c r="M226" s="41">
        <v>0</v>
      </c>
      <c r="N226" s="41">
        <v>0</v>
      </c>
      <c r="O226" s="41">
        <v>0</v>
      </c>
      <c r="P226" s="41">
        <v>0</v>
      </c>
      <c r="Q226" s="41">
        <v>0</v>
      </c>
      <c r="R226" s="41">
        <v>0</v>
      </c>
      <c r="S226" s="41">
        <v>0</v>
      </c>
      <c r="T226" s="41">
        <v>0</v>
      </c>
      <c r="U226" s="41">
        <v>0</v>
      </c>
      <c r="V226" s="41">
        <v>0</v>
      </c>
      <c r="W226" s="41">
        <v>0</v>
      </c>
      <c r="X226" s="41">
        <v>0</v>
      </c>
      <c r="Y226" s="41">
        <v>0</v>
      </c>
      <c r="Z226" s="41">
        <v>0</v>
      </c>
      <c r="AA226" s="41">
        <v>0</v>
      </c>
      <c r="AB226" s="41">
        <v>0</v>
      </c>
      <c r="AC226" s="41">
        <v>0</v>
      </c>
      <c r="AD226" s="41">
        <v>0</v>
      </c>
      <c r="AE226" s="41">
        <v>0</v>
      </c>
      <c r="AF226" s="41">
        <v>0</v>
      </c>
      <c r="AG226" s="41">
        <v>0</v>
      </c>
      <c r="AH226" s="41">
        <v>0</v>
      </c>
      <c r="AI226" s="41">
        <v>0</v>
      </c>
      <c r="AJ226" s="41">
        <v>0</v>
      </c>
      <c r="AK226" s="41">
        <v>0</v>
      </c>
      <c r="AL226" s="41">
        <v>0</v>
      </c>
    </row>
    <row r="227" spans="1:38" x14ac:dyDescent="0.3">
      <c r="A227" s="16" t="s">
        <v>18</v>
      </c>
      <c r="B227" s="24" t="s">
        <v>21</v>
      </c>
      <c r="C227" s="41">
        <v>1157296.285763809</v>
      </c>
      <c r="D227" s="41">
        <v>1214237.3082315973</v>
      </c>
      <c r="E227" s="41">
        <v>1208284.3900396104</v>
      </c>
      <c r="F227" s="41">
        <v>1190358.1429200852</v>
      </c>
      <c r="G227" s="41">
        <v>1398375.131160168</v>
      </c>
      <c r="H227" s="41">
        <v>1514745.2092796129</v>
      </c>
      <c r="I227" s="41">
        <v>1522429.4036072593</v>
      </c>
      <c r="J227" s="41">
        <v>1757413.4826524209</v>
      </c>
      <c r="K227" s="41">
        <v>1757413.4826524209</v>
      </c>
      <c r="L227" s="41">
        <v>1757413.4826524209</v>
      </c>
      <c r="M227" s="41">
        <v>1757413.4826524209</v>
      </c>
      <c r="N227" s="41">
        <v>1757413.4826524209</v>
      </c>
      <c r="O227" s="41">
        <v>1757413.4826524209</v>
      </c>
      <c r="P227" s="41">
        <v>1757413.4826524209</v>
      </c>
      <c r="Q227" s="41">
        <v>1757413.4826524209</v>
      </c>
      <c r="R227" s="41">
        <v>1757413.4826524209</v>
      </c>
      <c r="S227" s="41">
        <v>1757413.4826524209</v>
      </c>
      <c r="T227" s="41">
        <v>1757413.4826524209</v>
      </c>
      <c r="U227" s="41">
        <v>1757413.4826524209</v>
      </c>
      <c r="V227" s="41">
        <v>1757413.4826524209</v>
      </c>
      <c r="W227" s="41">
        <v>1757413.4826524209</v>
      </c>
      <c r="X227" s="41">
        <v>1757413.4826524209</v>
      </c>
      <c r="Y227" s="41">
        <v>1757413.4826524209</v>
      </c>
      <c r="Z227" s="41">
        <v>1757413.4826524209</v>
      </c>
      <c r="AA227" s="41">
        <v>1757413.4826524209</v>
      </c>
      <c r="AB227" s="41">
        <v>1757413.4826524209</v>
      </c>
      <c r="AC227" s="41">
        <v>1757413.4826524209</v>
      </c>
      <c r="AD227" s="41">
        <v>1757413.4826524209</v>
      </c>
      <c r="AE227" s="41">
        <v>1757413.4826524209</v>
      </c>
      <c r="AF227" s="41">
        <v>1757413.4826524209</v>
      </c>
      <c r="AG227" s="41">
        <v>1757413.4826524209</v>
      </c>
      <c r="AH227" s="41">
        <v>1757413.4826524209</v>
      </c>
      <c r="AI227" s="41">
        <v>1757413.4826524209</v>
      </c>
      <c r="AJ227" s="41">
        <v>1757413.4826524209</v>
      </c>
      <c r="AK227" s="41">
        <v>1757413.4826524209</v>
      </c>
      <c r="AL227" s="41">
        <v>1757413.4826524209</v>
      </c>
    </row>
    <row r="228" spans="1:38" x14ac:dyDescent="0.3">
      <c r="A228" s="16" t="s">
        <v>18</v>
      </c>
      <c r="B228" s="24" t="s">
        <v>22</v>
      </c>
      <c r="C228" s="41">
        <v>1498977.613688715</v>
      </c>
      <c r="D228" s="41">
        <v>1227209.9326502122</v>
      </c>
      <c r="E228" s="41">
        <v>1856436.2325697774</v>
      </c>
      <c r="F228" s="41">
        <v>2188254.5504320497</v>
      </c>
      <c r="G228" s="41">
        <v>2578374.5634883344</v>
      </c>
      <c r="H228" s="41">
        <v>2632851.4655962032</v>
      </c>
      <c r="I228" s="41">
        <v>2790716.6564874076</v>
      </c>
      <c r="J228" s="41">
        <v>3221458.4576158463</v>
      </c>
      <c r="K228" s="41">
        <v>3221458.4576158463</v>
      </c>
      <c r="L228" s="41">
        <v>3221458.4576158463</v>
      </c>
      <c r="M228" s="41">
        <v>3221458.4576158463</v>
      </c>
      <c r="N228" s="41">
        <v>3221458.4576158463</v>
      </c>
      <c r="O228" s="41">
        <v>3221458.4576158463</v>
      </c>
      <c r="P228" s="41">
        <v>3221458.4576158463</v>
      </c>
      <c r="Q228" s="41">
        <v>3221458.4576158463</v>
      </c>
      <c r="R228" s="41">
        <v>3221458.4576158463</v>
      </c>
      <c r="S228" s="41">
        <v>3221458.4576158463</v>
      </c>
      <c r="T228" s="41">
        <v>3221458.4576158463</v>
      </c>
      <c r="U228" s="41">
        <v>3221458.4576158463</v>
      </c>
      <c r="V228" s="41">
        <v>3221458.4576158463</v>
      </c>
      <c r="W228" s="41">
        <v>3221458.4576158463</v>
      </c>
      <c r="X228" s="41">
        <v>3221458.4576158463</v>
      </c>
      <c r="Y228" s="41">
        <v>3221458.4576158463</v>
      </c>
      <c r="Z228" s="41">
        <v>3221458.4576158463</v>
      </c>
      <c r="AA228" s="41">
        <v>3221458.4576158463</v>
      </c>
      <c r="AB228" s="41">
        <v>3221458.4576158463</v>
      </c>
      <c r="AC228" s="41">
        <v>3221458.4576158463</v>
      </c>
      <c r="AD228" s="41">
        <v>3221458.4576158463</v>
      </c>
      <c r="AE228" s="41">
        <v>3221458.4576158463</v>
      </c>
      <c r="AF228" s="41">
        <v>3221458.4576158463</v>
      </c>
      <c r="AG228" s="41">
        <v>3221458.4576158463</v>
      </c>
      <c r="AH228" s="41">
        <v>3221458.4576158463</v>
      </c>
      <c r="AI228" s="41">
        <v>3221458.4576158463</v>
      </c>
      <c r="AJ228" s="41">
        <v>3221458.4576158463</v>
      </c>
      <c r="AK228" s="41">
        <v>3221458.4576158463</v>
      </c>
      <c r="AL228" s="41">
        <v>3221458.4576158463</v>
      </c>
    </row>
    <row r="229" spans="1:38" x14ac:dyDescent="0.3">
      <c r="A229" s="16" t="s">
        <v>18</v>
      </c>
      <c r="B229" s="24" t="s">
        <v>23</v>
      </c>
      <c r="C229" s="41">
        <v>0</v>
      </c>
      <c r="D229" s="41">
        <v>0</v>
      </c>
      <c r="E229" s="41">
        <v>0</v>
      </c>
      <c r="F229" s="41">
        <v>0</v>
      </c>
      <c r="G229" s="41">
        <v>0</v>
      </c>
      <c r="H229" s="41">
        <v>0</v>
      </c>
      <c r="I229" s="41">
        <v>0</v>
      </c>
      <c r="J229" s="41">
        <v>0</v>
      </c>
      <c r="K229" s="41">
        <v>0</v>
      </c>
      <c r="L229" s="41">
        <v>0</v>
      </c>
      <c r="M229" s="41">
        <v>0</v>
      </c>
      <c r="N229" s="41">
        <v>0</v>
      </c>
      <c r="O229" s="41">
        <v>0</v>
      </c>
      <c r="P229" s="41">
        <v>0</v>
      </c>
      <c r="Q229" s="41">
        <v>0</v>
      </c>
      <c r="R229" s="41">
        <v>0</v>
      </c>
      <c r="S229" s="41">
        <v>0</v>
      </c>
      <c r="T229" s="41">
        <v>0</v>
      </c>
      <c r="U229" s="41">
        <v>0</v>
      </c>
      <c r="V229" s="41">
        <v>0</v>
      </c>
      <c r="W229" s="41">
        <v>0</v>
      </c>
      <c r="X229" s="41">
        <v>0</v>
      </c>
      <c r="Y229" s="41">
        <v>0</v>
      </c>
      <c r="Z229" s="41">
        <v>0</v>
      </c>
      <c r="AA229" s="41">
        <v>0</v>
      </c>
      <c r="AB229" s="41">
        <v>0</v>
      </c>
      <c r="AC229" s="41">
        <v>0</v>
      </c>
      <c r="AD229" s="41">
        <v>0</v>
      </c>
      <c r="AE229" s="41">
        <v>0</v>
      </c>
      <c r="AF229" s="41">
        <v>0</v>
      </c>
      <c r="AG229" s="41">
        <v>0</v>
      </c>
      <c r="AH229" s="41">
        <v>0</v>
      </c>
      <c r="AI229" s="41">
        <v>0</v>
      </c>
      <c r="AJ229" s="41">
        <v>0</v>
      </c>
      <c r="AK229" s="41">
        <v>0</v>
      </c>
      <c r="AL229" s="41">
        <v>0</v>
      </c>
    </row>
    <row r="230" spans="1:38" x14ac:dyDescent="0.3">
      <c r="A230" s="16" t="s">
        <v>18</v>
      </c>
      <c r="B230" s="24" t="s">
        <v>24</v>
      </c>
      <c r="C230" s="41">
        <v>0</v>
      </c>
      <c r="D230" s="41">
        <v>0</v>
      </c>
      <c r="E230" s="41">
        <v>0</v>
      </c>
      <c r="F230" s="41">
        <v>0</v>
      </c>
      <c r="G230" s="41">
        <v>0</v>
      </c>
      <c r="H230" s="41">
        <v>0</v>
      </c>
      <c r="I230" s="41">
        <v>0</v>
      </c>
      <c r="J230" s="41">
        <v>0</v>
      </c>
      <c r="K230" s="41">
        <v>0</v>
      </c>
      <c r="L230" s="41">
        <v>0</v>
      </c>
      <c r="M230" s="41">
        <v>0</v>
      </c>
      <c r="N230" s="41">
        <v>0</v>
      </c>
      <c r="O230" s="41">
        <v>0</v>
      </c>
      <c r="P230" s="41">
        <v>0</v>
      </c>
      <c r="Q230" s="41">
        <v>0</v>
      </c>
      <c r="R230" s="41">
        <v>0</v>
      </c>
      <c r="S230" s="41">
        <v>0</v>
      </c>
      <c r="T230" s="41">
        <v>0</v>
      </c>
      <c r="U230" s="41">
        <v>0</v>
      </c>
      <c r="V230" s="41">
        <v>0</v>
      </c>
      <c r="W230" s="41">
        <v>0</v>
      </c>
      <c r="X230" s="41">
        <v>0</v>
      </c>
      <c r="Y230" s="41">
        <v>0</v>
      </c>
      <c r="Z230" s="41">
        <v>0</v>
      </c>
      <c r="AA230" s="41">
        <v>0</v>
      </c>
      <c r="AB230" s="41">
        <v>0</v>
      </c>
      <c r="AC230" s="41">
        <v>0</v>
      </c>
      <c r="AD230" s="41">
        <v>0</v>
      </c>
      <c r="AE230" s="41">
        <v>0</v>
      </c>
      <c r="AF230" s="41">
        <v>0</v>
      </c>
      <c r="AG230" s="41">
        <v>0</v>
      </c>
      <c r="AH230" s="41">
        <v>0</v>
      </c>
      <c r="AI230" s="41">
        <v>0</v>
      </c>
      <c r="AJ230" s="41">
        <v>0</v>
      </c>
      <c r="AK230" s="41">
        <v>0</v>
      </c>
      <c r="AL230" s="41">
        <v>0</v>
      </c>
    </row>
    <row r="231" spans="1:38" x14ac:dyDescent="0.3">
      <c r="A231" s="16" t="s">
        <v>18</v>
      </c>
      <c r="B231" s="24" t="s">
        <v>25</v>
      </c>
      <c r="C231" s="41">
        <v>34991666.411061101</v>
      </c>
      <c r="D231" s="41">
        <v>26366279.748022616</v>
      </c>
      <c r="E231" s="41">
        <v>23751889.316419069</v>
      </c>
      <c r="F231" s="41">
        <v>20169171.9464547</v>
      </c>
      <c r="G231" s="41">
        <v>23788697.893262882</v>
      </c>
      <c r="H231" s="41">
        <v>24205661.799663328</v>
      </c>
      <c r="I231" s="41">
        <v>29074281.414985839</v>
      </c>
      <c r="J231" s="41">
        <v>33561841.380664714</v>
      </c>
      <c r="K231" s="41">
        <v>33561841.380664714</v>
      </c>
      <c r="L231" s="41">
        <v>33561841.380664714</v>
      </c>
      <c r="M231" s="41">
        <v>33561841.380664714</v>
      </c>
      <c r="N231" s="41">
        <v>33561841.380664714</v>
      </c>
      <c r="O231" s="41">
        <v>33561841.380664714</v>
      </c>
      <c r="P231" s="41">
        <v>33561841.380664714</v>
      </c>
      <c r="Q231" s="41">
        <v>33561841.380664714</v>
      </c>
      <c r="R231" s="41">
        <v>33561841.380664714</v>
      </c>
      <c r="S231" s="41">
        <v>33561841.380664714</v>
      </c>
      <c r="T231" s="41">
        <v>33561841.380664714</v>
      </c>
      <c r="U231" s="41">
        <v>33561841.380664714</v>
      </c>
      <c r="V231" s="41">
        <v>33561841.380664714</v>
      </c>
      <c r="W231" s="41">
        <v>33561841.380664714</v>
      </c>
      <c r="X231" s="41">
        <v>33561841.380664714</v>
      </c>
      <c r="Y231" s="41">
        <v>33561841.380664714</v>
      </c>
      <c r="Z231" s="41">
        <v>33561841.380664714</v>
      </c>
      <c r="AA231" s="41">
        <v>33561841.380664714</v>
      </c>
      <c r="AB231" s="41">
        <v>33561841.380664714</v>
      </c>
      <c r="AC231" s="41">
        <v>33561841.380664714</v>
      </c>
      <c r="AD231" s="41">
        <v>33561841.380664714</v>
      </c>
      <c r="AE231" s="41">
        <v>33561841.380664714</v>
      </c>
      <c r="AF231" s="41">
        <v>33561841.380664714</v>
      </c>
      <c r="AG231" s="41">
        <v>33561841.380664714</v>
      </c>
      <c r="AH231" s="41">
        <v>33561841.380664714</v>
      </c>
      <c r="AI231" s="41">
        <v>33561841.380664714</v>
      </c>
      <c r="AJ231" s="41">
        <v>33561841.380664714</v>
      </c>
      <c r="AK231" s="41">
        <v>33561841.380664714</v>
      </c>
      <c r="AL231" s="41">
        <v>33561841.380664714</v>
      </c>
    </row>
    <row r="232" spans="1:38" x14ac:dyDescent="0.3">
      <c r="A232" s="16" t="s">
        <v>19</v>
      </c>
      <c r="B232" s="24" t="s">
        <v>21</v>
      </c>
      <c r="C232" s="41">
        <v>2515542.3687076876</v>
      </c>
      <c r="D232" s="41">
        <v>2656925.6224712734</v>
      </c>
      <c r="E232" s="41">
        <v>2364201.2910961863</v>
      </c>
      <c r="F232" s="41">
        <v>2256164.0196019467</v>
      </c>
      <c r="G232" s="41">
        <v>2274577.2587581752</v>
      </c>
      <c r="H232" s="41">
        <v>2376670.2327803886</v>
      </c>
      <c r="I232" s="41">
        <v>2887426.805557264</v>
      </c>
      <c r="J232" s="41">
        <v>3383279.3919609389</v>
      </c>
      <c r="K232" s="41">
        <v>3383279.3919609389</v>
      </c>
      <c r="L232" s="41">
        <v>3383279.3919609389</v>
      </c>
      <c r="M232" s="41">
        <v>3383279.3919609389</v>
      </c>
      <c r="N232" s="41">
        <v>3383279.3919609389</v>
      </c>
      <c r="O232" s="41">
        <v>3383279.3919609389</v>
      </c>
      <c r="P232" s="41">
        <v>3383279.3919609389</v>
      </c>
      <c r="Q232" s="41">
        <v>3383279.3919609389</v>
      </c>
      <c r="R232" s="41">
        <v>3383279.3919609389</v>
      </c>
      <c r="S232" s="41">
        <v>3383279.3919609389</v>
      </c>
      <c r="T232" s="41">
        <v>3383279.3919609389</v>
      </c>
      <c r="U232" s="41">
        <v>3383279.3919609389</v>
      </c>
      <c r="V232" s="41">
        <v>3383279.3919609389</v>
      </c>
      <c r="W232" s="41">
        <v>3383279.3919609389</v>
      </c>
      <c r="X232" s="41">
        <v>3383279.3919609389</v>
      </c>
      <c r="Y232" s="41">
        <v>3383279.3919609389</v>
      </c>
      <c r="Z232" s="41">
        <v>3383279.3919609389</v>
      </c>
      <c r="AA232" s="41">
        <v>3383279.3919609389</v>
      </c>
      <c r="AB232" s="41">
        <v>3383279.3919609389</v>
      </c>
      <c r="AC232" s="41">
        <v>3383279.3919609389</v>
      </c>
      <c r="AD232" s="41">
        <v>3383279.3919609389</v>
      </c>
      <c r="AE232" s="41">
        <v>3383279.3919609389</v>
      </c>
      <c r="AF232" s="41">
        <v>3383279.3919609389</v>
      </c>
      <c r="AG232" s="41">
        <v>3383279.3919609389</v>
      </c>
      <c r="AH232" s="41">
        <v>3383279.3919609389</v>
      </c>
      <c r="AI232" s="41">
        <v>3383279.3919609389</v>
      </c>
      <c r="AJ232" s="41">
        <v>3383279.3919609389</v>
      </c>
      <c r="AK232" s="41">
        <v>3383279.3919609389</v>
      </c>
      <c r="AL232" s="41">
        <v>3383279.3919609389</v>
      </c>
    </row>
    <row r="233" spans="1:38" x14ac:dyDescent="0.3">
      <c r="A233" s="16" t="s">
        <v>19</v>
      </c>
      <c r="B233" s="24" t="s">
        <v>22</v>
      </c>
      <c r="C233" s="41">
        <v>947937.80280283303</v>
      </c>
      <c r="D233" s="41">
        <v>1574632.5476369031</v>
      </c>
      <c r="E233" s="41">
        <v>1097496.2678479778</v>
      </c>
      <c r="F233" s="41">
        <v>56996.13876296454</v>
      </c>
      <c r="G233" s="41">
        <v>156956.06304473514</v>
      </c>
      <c r="H233" s="41">
        <v>44723.700560209087</v>
      </c>
      <c r="I233" s="41">
        <v>38070.322716281407</v>
      </c>
      <c r="J233" s="41">
        <v>44608.070425680911</v>
      </c>
      <c r="K233" s="41">
        <v>44608.070425680911</v>
      </c>
      <c r="L233" s="41">
        <v>44608.070425680911</v>
      </c>
      <c r="M233" s="41">
        <v>44608.070425680911</v>
      </c>
      <c r="N233" s="41">
        <v>44608.070425680911</v>
      </c>
      <c r="O233" s="41">
        <v>44608.070425680911</v>
      </c>
      <c r="P233" s="41">
        <v>44608.070425680911</v>
      </c>
      <c r="Q233" s="41">
        <v>44608.070425680911</v>
      </c>
      <c r="R233" s="41">
        <v>44608.070425680911</v>
      </c>
      <c r="S233" s="41">
        <v>44608.070425680911</v>
      </c>
      <c r="T233" s="41">
        <v>44608.070425680911</v>
      </c>
      <c r="U233" s="41">
        <v>44608.070425680911</v>
      </c>
      <c r="V233" s="41">
        <v>44608.070425680911</v>
      </c>
      <c r="W233" s="41">
        <v>44608.070425680911</v>
      </c>
      <c r="X233" s="41">
        <v>44608.070425680911</v>
      </c>
      <c r="Y233" s="41">
        <v>44608.070425680911</v>
      </c>
      <c r="Z233" s="41">
        <v>44608.070425680911</v>
      </c>
      <c r="AA233" s="41">
        <v>44608.070425680911</v>
      </c>
      <c r="AB233" s="41">
        <v>44608.070425680911</v>
      </c>
      <c r="AC233" s="41">
        <v>44608.070425680911</v>
      </c>
      <c r="AD233" s="41">
        <v>44608.070425680911</v>
      </c>
      <c r="AE233" s="41">
        <v>44608.070425680911</v>
      </c>
      <c r="AF233" s="41">
        <v>44608.070425680911</v>
      </c>
      <c r="AG233" s="41">
        <v>44608.070425680911</v>
      </c>
      <c r="AH233" s="41">
        <v>44608.070425680911</v>
      </c>
      <c r="AI233" s="41">
        <v>44608.070425680911</v>
      </c>
      <c r="AJ233" s="41">
        <v>44608.070425680911</v>
      </c>
      <c r="AK233" s="41">
        <v>44608.070425680911</v>
      </c>
      <c r="AL233" s="41">
        <v>44608.070425680911</v>
      </c>
    </row>
    <row r="234" spans="1:38" x14ac:dyDescent="0.3">
      <c r="A234" s="16" t="s">
        <v>19</v>
      </c>
      <c r="B234" s="24" t="s">
        <v>23</v>
      </c>
      <c r="C234" s="41">
        <v>0</v>
      </c>
      <c r="D234" s="41">
        <v>0</v>
      </c>
      <c r="E234" s="41">
        <v>0</v>
      </c>
      <c r="F234" s="41">
        <v>0</v>
      </c>
      <c r="G234" s="41">
        <v>0</v>
      </c>
      <c r="H234" s="41">
        <v>0</v>
      </c>
      <c r="I234" s="41">
        <v>0</v>
      </c>
      <c r="J234" s="41">
        <v>0</v>
      </c>
      <c r="K234" s="41">
        <v>0</v>
      </c>
      <c r="L234" s="41">
        <v>0</v>
      </c>
      <c r="M234" s="41">
        <v>0</v>
      </c>
      <c r="N234" s="41">
        <v>0</v>
      </c>
      <c r="O234" s="41">
        <v>0</v>
      </c>
      <c r="P234" s="41">
        <v>0</v>
      </c>
      <c r="Q234" s="41">
        <v>0</v>
      </c>
      <c r="R234" s="41">
        <v>0</v>
      </c>
      <c r="S234" s="41">
        <v>0</v>
      </c>
      <c r="T234" s="41">
        <v>0</v>
      </c>
      <c r="U234" s="41">
        <v>0</v>
      </c>
      <c r="V234" s="41">
        <v>0</v>
      </c>
      <c r="W234" s="41">
        <v>0</v>
      </c>
      <c r="X234" s="41">
        <v>0</v>
      </c>
      <c r="Y234" s="41">
        <v>0</v>
      </c>
      <c r="Z234" s="41">
        <v>0</v>
      </c>
      <c r="AA234" s="41">
        <v>0</v>
      </c>
      <c r="AB234" s="41">
        <v>0</v>
      </c>
      <c r="AC234" s="41">
        <v>0</v>
      </c>
      <c r="AD234" s="41">
        <v>0</v>
      </c>
      <c r="AE234" s="41">
        <v>0</v>
      </c>
      <c r="AF234" s="41">
        <v>0</v>
      </c>
      <c r="AG234" s="41">
        <v>0</v>
      </c>
      <c r="AH234" s="41">
        <v>0</v>
      </c>
      <c r="AI234" s="41">
        <v>0</v>
      </c>
      <c r="AJ234" s="41">
        <v>0</v>
      </c>
      <c r="AK234" s="41">
        <v>0</v>
      </c>
      <c r="AL234" s="41">
        <v>0</v>
      </c>
    </row>
    <row r="235" spans="1:38" x14ac:dyDescent="0.3">
      <c r="A235" s="16" t="s">
        <v>19</v>
      </c>
      <c r="B235" s="24" t="s">
        <v>24</v>
      </c>
      <c r="C235" s="41">
        <v>0</v>
      </c>
      <c r="D235" s="41">
        <v>0</v>
      </c>
      <c r="E235" s="41">
        <v>0</v>
      </c>
      <c r="F235" s="41">
        <v>0</v>
      </c>
      <c r="G235" s="41">
        <v>0</v>
      </c>
      <c r="H235" s="41">
        <v>0</v>
      </c>
      <c r="I235" s="41">
        <v>0</v>
      </c>
      <c r="J235" s="41">
        <v>0</v>
      </c>
      <c r="K235" s="41">
        <v>0</v>
      </c>
      <c r="L235" s="41">
        <v>0</v>
      </c>
      <c r="M235" s="41">
        <v>0</v>
      </c>
      <c r="N235" s="41">
        <v>0</v>
      </c>
      <c r="O235" s="41">
        <v>0</v>
      </c>
      <c r="P235" s="41">
        <v>0</v>
      </c>
      <c r="Q235" s="41">
        <v>0</v>
      </c>
      <c r="R235" s="41">
        <v>0</v>
      </c>
      <c r="S235" s="41">
        <v>0</v>
      </c>
      <c r="T235" s="41">
        <v>0</v>
      </c>
      <c r="U235" s="41">
        <v>0</v>
      </c>
      <c r="V235" s="41">
        <v>0</v>
      </c>
      <c r="W235" s="41">
        <v>0</v>
      </c>
      <c r="X235" s="41">
        <v>0</v>
      </c>
      <c r="Y235" s="41">
        <v>0</v>
      </c>
      <c r="Z235" s="41">
        <v>0</v>
      </c>
      <c r="AA235" s="41">
        <v>0</v>
      </c>
      <c r="AB235" s="41">
        <v>0</v>
      </c>
      <c r="AC235" s="41">
        <v>0</v>
      </c>
      <c r="AD235" s="41">
        <v>0</v>
      </c>
      <c r="AE235" s="41">
        <v>0</v>
      </c>
      <c r="AF235" s="41">
        <v>0</v>
      </c>
      <c r="AG235" s="41">
        <v>0</v>
      </c>
      <c r="AH235" s="41">
        <v>0</v>
      </c>
      <c r="AI235" s="41">
        <v>0</v>
      </c>
      <c r="AJ235" s="41">
        <v>0</v>
      </c>
      <c r="AK235" s="41">
        <v>0</v>
      </c>
      <c r="AL235" s="41">
        <v>0</v>
      </c>
    </row>
    <row r="236" spans="1:38" x14ac:dyDescent="0.3">
      <c r="A236" s="16" t="s">
        <v>19</v>
      </c>
      <c r="B236" s="24" t="s">
        <v>25</v>
      </c>
      <c r="C236" s="41">
        <v>6656663.7965521747</v>
      </c>
      <c r="D236" s="41">
        <v>6422503.607151201</v>
      </c>
      <c r="E236" s="41">
        <v>5962578.5574987596</v>
      </c>
      <c r="F236" s="41">
        <v>4819175.5202525333</v>
      </c>
      <c r="G236" s="41">
        <v>5562503.8667643471</v>
      </c>
      <c r="H236" s="41">
        <v>5812852.0642964924</v>
      </c>
      <c r="I236" s="41">
        <v>7333519.4025719576</v>
      </c>
      <c r="J236" s="41">
        <v>8592891.4345168639</v>
      </c>
      <c r="K236" s="41">
        <v>8592891.4345168639</v>
      </c>
      <c r="L236" s="41">
        <v>8592891.4345168639</v>
      </c>
      <c r="M236" s="41">
        <v>8592891.4345168639</v>
      </c>
      <c r="N236" s="41">
        <v>8592891.4345168639</v>
      </c>
      <c r="O236" s="41">
        <v>8592891.4345168639</v>
      </c>
      <c r="P236" s="41">
        <v>8592891.4345168639</v>
      </c>
      <c r="Q236" s="41">
        <v>8592891.4345168639</v>
      </c>
      <c r="R236" s="41">
        <v>8592891.4345168639</v>
      </c>
      <c r="S236" s="41">
        <v>8592891.4345168639</v>
      </c>
      <c r="T236" s="41">
        <v>8592891.4345168639</v>
      </c>
      <c r="U236" s="41">
        <v>8592891.4345168639</v>
      </c>
      <c r="V236" s="41">
        <v>8592891.4345168639</v>
      </c>
      <c r="W236" s="41">
        <v>8592891.4345168639</v>
      </c>
      <c r="X236" s="41">
        <v>8592891.4345168639</v>
      </c>
      <c r="Y236" s="41">
        <v>8592891.4345168639</v>
      </c>
      <c r="Z236" s="41">
        <v>8592891.4345168639</v>
      </c>
      <c r="AA236" s="41">
        <v>8592891.4345168639</v>
      </c>
      <c r="AB236" s="41">
        <v>8592891.4345168639</v>
      </c>
      <c r="AC236" s="41">
        <v>8592891.4345168639</v>
      </c>
      <c r="AD236" s="41">
        <v>8592891.4345168639</v>
      </c>
      <c r="AE236" s="41">
        <v>8592891.4345168639</v>
      </c>
      <c r="AF236" s="41">
        <v>8592891.4345168639</v>
      </c>
      <c r="AG236" s="41">
        <v>8592891.4345168639</v>
      </c>
      <c r="AH236" s="41">
        <v>8592891.4345168639</v>
      </c>
      <c r="AI236" s="41">
        <v>8592891.4345168639</v>
      </c>
      <c r="AJ236" s="41">
        <v>8592891.4345168639</v>
      </c>
      <c r="AK236" s="41">
        <v>8592891.4345168639</v>
      </c>
      <c r="AL236" s="41">
        <v>8592891.4345168639</v>
      </c>
    </row>
    <row r="237" spans="1:38" x14ac:dyDescent="0.3">
      <c r="A237" s="16" t="s">
        <v>20</v>
      </c>
      <c r="B237" s="24" t="s">
        <v>21</v>
      </c>
      <c r="C237" s="41">
        <v>255294.55497267409</v>
      </c>
      <c r="D237" s="41">
        <v>262416.50201076682</v>
      </c>
      <c r="E237" s="41">
        <v>273656.32916551892</v>
      </c>
      <c r="F237" s="41">
        <v>257362.01548282659</v>
      </c>
      <c r="G237" s="41">
        <v>264447.34341133531</v>
      </c>
      <c r="H237" s="41">
        <v>273878.19632548228</v>
      </c>
      <c r="I237" s="41">
        <v>278163.92480532848</v>
      </c>
      <c r="J237" s="41">
        <v>319771.13500844291</v>
      </c>
      <c r="K237" s="41">
        <v>319771.13500844291</v>
      </c>
      <c r="L237" s="41">
        <v>319771.13500844291</v>
      </c>
      <c r="M237" s="41">
        <v>319771.13500844291</v>
      </c>
      <c r="N237" s="41">
        <v>319771.13500844291</v>
      </c>
      <c r="O237" s="41">
        <v>319771.13500844291</v>
      </c>
      <c r="P237" s="41">
        <v>319771.13500844291</v>
      </c>
      <c r="Q237" s="41">
        <v>319771.13500844291</v>
      </c>
      <c r="R237" s="41">
        <v>319771.13500844291</v>
      </c>
      <c r="S237" s="41">
        <v>319771.13500844291</v>
      </c>
      <c r="T237" s="41">
        <v>319771.13500844291</v>
      </c>
      <c r="U237" s="41">
        <v>319771.13500844291</v>
      </c>
      <c r="V237" s="41">
        <v>319771.13500844291</v>
      </c>
      <c r="W237" s="41">
        <v>319771.13500844291</v>
      </c>
      <c r="X237" s="41">
        <v>319771.13500844291</v>
      </c>
      <c r="Y237" s="41">
        <v>319771.13500844291</v>
      </c>
      <c r="Z237" s="41">
        <v>319771.13500844291</v>
      </c>
      <c r="AA237" s="41">
        <v>319771.13500844291</v>
      </c>
      <c r="AB237" s="41">
        <v>319771.13500844291</v>
      </c>
      <c r="AC237" s="41">
        <v>319771.13500844291</v>
      </c>
      <c r="AD237" s="41">
        <v>319771.13500844291</v>
      </c>
      <c r="AE237" s="41">
        <v>319771.13500844291</v>
      </c>
      <c r="AF237" s="41">
        <v>319771.13500844291</v>
      </c>
      <c r="AG237" s="41">
        <v>319771.13500844291</v>
      </c>
      <c r="AH237" s="41">
        <v>319771.13500844291</v>
      </c>
      <c r="AI237" s="41">
        <v>319771.13500844291</v>
      </c>
      <c r="AJ237" s="41">
        <v>319771.13500844291</v>
      </c>
      <c r="AK237" s="41">
        <v>319771.13500844291</v>
      </c>
      <c r="AL237" s="41">
        <v>319771.13500844291</v>
      </c>
    </row>
    <row r="238" spans="1:38" x14ac:dyDescent="0.3">
      <c r="A238" s="16" t="s">
        <v>20</v>
      </c>
      <c r="B238" s="24" t="s">
        <v>22</v>
      </c>
      <c r="C238" s="41">
        <v>1988094.076182551</v>
      </c>
      <c r="D238" s="41">
        <v>1985361.7696902982</v>
      </c>
      <c r="E238" s="41">
        <v>506927.86941800959</v>
      </c>
      <c r="F238" s="41">
        <v>436940.46792556182</v>
      </c>
      <c r="G238" s="41">
        <v>524199.52026386408</v>
      </c>
      <c r="H238" s="41">
        <v>517971.2003938983</v>
      </c>
      <c r="I238" s="41">
        <v>489243.98689008522</v>
      </c>
      <c r="J238" s="41">
        <v>562424.13567246823</v>
      </c>
      <c r="K238" s="41">
        <v>562424.13567246823</v>
      </c>
      <c r="L238" s="41">
        <v>562424.13567246823</v>
      </c>
      <c r="M238" s="41">
        <v>562424.13567246823</v>
      </c>
      <c r="N238" s="41">
        <v>562424.13567246823</v>
      </c>
      <c r="O238" s="41">
        <v>562424.13567246823</v>
      </c>
      <c r="P238" s="41">
        <v>562424.13567246823</v>
      </c>
      <c r="Q238" s="41">
        <v>562424.13567246823</v>
      </c>
      <c r="R238" s="41">
        <v>562424.13567246823</v>
      </c>
      <c r="S238" s="41">
        <v>562424.13567246823</v>
      </c>
      <c r="T238" s="41">
        <v>562424.13567246823</v>
      </c>
      <c r="U238" s="41">
        <v>562424.13567246823</v>
      </c>
      <c r="V238" s="41">
        <v>562424.13567246823</v>
      </c>
      <c r="W238" s="41">
        <v>562424.13567246823</v>
      </c>
      <c r="X238" s="41">
        <v>562424.13567246823</v>
      </c>
      <c r="Y238" s="41">
        <v>562424.13567246823</v>
      </c>
      <c r="Z238" s="41">
        <v>562424.13567246823</v>
      </c>
      <c r="AA238" s="41">
        <v>562424.13567246823</v>
      </c>
      <c r="AB238" s="41">
        <v>562424.13567246823</v>
      </c>
      <c r="AC238" s="41">
        <v>562424.13567246823</v>
      </c>
      <c r="AD238" s="41">
        <v>562424.13567246823</v>
      </c>
      <c r="AE238" s="41">
        <v>562424.13567246823</v>
      </c>
      <c r="AF238" s="41">
        <v>562424.13567246823</v>
      </c>
      <c r="AG238" s="41">
        <v>562424.13567246823</v>
      </c>
      <c r="AH238" s="41">
        <v>562424.13567246823</v>
      </c>
      <c r="AI238" s="41">
        <v>562424.13567246823</v>
      </c>
      <c r="AJ238" s="41">
        <v>562424.13567246823</v>
      </c>
      <c r="AK238" s="41">
        <v>562424.13567246823</v>
      </c>
      <c r="AL238" s="41">
        <v>562424.13567246823</v>
      </c>
    </row>
    <row r="239" spans="1:38" x14ac:dyDescent="0.3">
      <c r="A239" s="16" t="s">
        <v>20</v>
      </c>
      <c r="B239" s="24" t="s">
        <v>23</v>
      </c>
      <c r="C239" s="41">
        <v>0</v>
      </c>
      <c r="D239" s="41">
        <v>0</v>
      </c>
      <c r="E239" s="41">
        <v>0</v>
      </c>
      <c r="F239" s="41">
        <v>0</v>
      </c>
      <c r="G239" s="41">
        <v>0</v>
      </c>
      <c r="H239" s="41">
        <v>0</v>
      </c>
      <c r="I239" s="41">
        <v>0</v>
      </c>
      <c r="J239" s="41">
        <v>0</v>
      </c>
      <c r="K239" s="41">
        <v>0</v>
      </c>
      <c r="L239" s="41">
        <v>0</v>
      </c>
      <c r="M239" s="41">
        <v>0</v>
      </c>
      <c r="N239" s="41">
        <v>0</v>
      </c>
      <c r="O239" s="41">
        <v>0</v>
      </c>
      <c r="P239" s="41">
        <v>0</v>
      </c>
      <c r="Q239" s="41">
        <v>0</v>
      </c>
      <c r="R239" s="41">
        <v>0</v>
      </c>
      <c r="S239" s="41">
        <v>0</v>
      </c>
      <c r="T239" s="41">
        <v>0</v>
      </c>
      <c r="U239" s="41">
        <v>0</v>
      </c>
      <c r="V239" s="41">
        <v>0</v>
      </c>
      <c r="W239" s="41">
        <v>0</v>
      </c>
      <c r="X239" s="41">
        <v>0</v>
      </c>
      <c r="Y239" s="41">
        <v>0</v>
      </c>
      <c r="Z239" s="41">
        <v>0</v>
      </c>
      <c r="AA239" s="41">
        <v>0</v>
      </c>
      <c r="AB239" s="41">
        <v>0</v>
      </c>
      <c r="AC239" s="41">
        <v>0</v>
      </c>
      <c r="AD239" s="41">
        <v>0</v>
      </c>
      <c r="AE239" s="41">
        <v>0</v>
      </c>
      <c r="AF239" s="41">
        <v>0</v>
      </c>
      <c r="AG239" s="41">
        <v>0</v>
      </c>
      <c r="AH239" s="41">
        <v>0</v>
      </c>
      <c r="AI239" s="41">
        <v>0</v>
      </c>
      <c r="AJ239" s="41">
        <v>0</v>
      </c>
      <c r="AK239" s="41">
        <v>0</v>
      </c>
      <c r="AL239" s="41">
        <v>0</v>
      </c>
    </row>
    <row r="240" spans="1:38" x14ac:dyDescent="0.3">
      <c r="A240" s="16" t="s">
        <v>20</v>
      </c>
      <c r="B240" s="24" t="s">
        <v>24</v>
      </c>
      <c r="C240" s="41">
        <v>0</v>
      </c>
      <c r="D240" s="41">
        <v>0</v>
      </c>
      <c r="E240" s="41">
        <v>0</v>
      </c>
      <c r="F240" s="41">
        <v>0</v>
      </c>
      <c r="G240" s="41">
        <v>0</v>
      </c>
      <c r="H240" s="41">
        <v>0</v>
      </c>
      <c r="I240" s="41">
        <v>0</v>
      </c>
      <c r="J240" s="41">
        <v>0</v>
      </c>
      <c r="K240" s="41">
        <v>0</v>
      </c>
      <c r="L240" s="41">
        <v>0</v>
      </c>
      <c r="M240" s="41">
        <v>0</v>
      </c>
      <c r="N240" s="41">
        <v>0</v>
      </c>
      <c r="O240" s="41">
        <v>0</v>
      </c>
      <c r="P240" s="41">
        <v>0</v>
      </c>
      <c r="Q240" s="41">
        <v>0</v>
      </c>
      <c r="R240" s="41">
        <v>0</v>
      </c>
      <c r="S240" s="41">
        <v>0</v>
      </c>
      <c r="T240" s="41">
        <v>0</v>
      </c>
      <c r="U240" s="41">
        <v>0</v>
      </c>
      <c r="V240" s="41">
        <v>0</v>
      </c>
      <c r="W240" s="41">
        <v>0</v>
      </c>
      <c r="X240" s="41">
        <v>0</v>
      </c>
      <c r="Y240" s="41">
        <v>0</v>
      </c>
      <c r="Z240" s="41">
        <v>0</v>
      </c>
      <c r="AA240" s="41">
        <v>0</v>
      </c>
      <c r="AB240" s="41">
        <v>0</v>
      </c>
      <c r="AC240" s="41">
        <v>0</v>
      </c>
      <c r="AD240" s="41">
        <v>0</v>
      </c>
      <c r="AE240" s="41">
        <v>0</v>
      </c>
      <c r="AF240" s="41">
        <v>0</v>
      </c>
      <c r="AG240" s="41">
        <v>0</v>
      </c>
      <c r="AH240" s="41">
        <v>0</v>
      </c>
      <c r="AI240" s="41">
        <v>0</v>
      </c>
      <c r="AJ240" s="41">
        <v>0</v>
      </c>
      <c r="AK240" s="41">
        <v>0</v>
      </c>
      <c r="AL240" s="41">
        <v>0</v>
      </c>
    </row>
    <row r="241" spans="1:38" x14ac:dyDescent="0.3">
      <c r="A241" s="16" t="s">
        <v>20</v>
      </c>
      <c r="B241" s="24" t="s">
        <v>25</v>
      </c>
      <c r="C241" s="41">
        <v>0</v>
      </c>
      <c r="D241" s="41">
        <v>0</v>
      </c>
      <c r="E241" s="41">
        <v>0</v>
      </c>
      <c r="F241" s="41">
        <v>0</v>
      </c>
      <c r="G241" s="41">
        <v>0</v>
      </c>
      <c r="H241" s="41">
        <v>0</v>
      </c>
      <c r="I241" s="41">
        <v>0</v>
      </c>
      <c r="J241" s="41">
        <v>0</v>
      </c>
      <c r="K241" s="41">
        <v>0</v>
      </c>
      <c r="L241" s="41">
        <v>0</v>
      </c>
      <c r="M241" s="41">
        <v>0</v>
      </c>
      <c r="N241" s="41">
        <v>0</v>
      </c>
      <c r="O241" s="41">
        <v>0</v>
      </c>
      <c r="P241" s="41">
        <v>0</v>
      </c>
      <c r="Q241" s="41">
        <v>0</v>
      </c>
      <c r="R241" s="41">
        <v>0</v>
      </c>
      <c r="S241" s="41">
        <v>0</v>
      </c>
      <c r="T241" s="41">
        <v>0</v>
      </c>
      <c r="U241" s="41">
        <v>0</v>
      </c>
      <c r="V241" s="41">
        <v>0</v>
      </c>
      <c r="W241" s="41">
        <v>0</v>
      </c>
      <c r="X241" s="41">
        <v>0</v>
      </c>
      <c r="Y241" s="41">
        <v>0</v>
      </c>
      <c r="Z241" s="41">
        <v>0</v>
      </c>
      <c r="AA241" s="41">
        <v>0</v>
      </c>
      <c r="AB241" s="41">
        <v>0</v>
      </c>
      <c r="AC241" s="41">
        <v>0</v>
      </c>
      <c r="AD241" s="41">
        <v>0</v>
      </c>
      <c r="AE241" s="41">
        <v>0</v>
      </c>
      <c r="AF241" s="41">
        <v>0</v>
      </c>
      <c r="AG241" s="41">
        <v>0</v>
      </c>
      <c r="AH241" s="41">
        <v>0</v>
      </c>
      <c r="AI241" s="41">
        <v>0</v>
      </c>
      <c r="AJ241" s="41">
        <v>0</v>
      </c>
      <c r="AK241" s="41">
        <v>0</v>
      </c>
      <c r="AL241" s="41">
        <v>0</v>
      </c>
    </row>
    <row r="243" spans="1:38" s="4" customFormat="1" x14ac:dyDescent="0.3">
      <c r="A243" s="136" t="s">
        <v>76</v>
      </c>
      <c r="B243" s="136"/>
      <c r="C243" s="136"/>
      <c r="D243" s="50" t="s">
        <v>84</v>
      </c>
      <c r="E243" s="136"/>
      <c r="F243" s="136"/>
      <c r="G243" s="136"/>
      <c r="H243" s="136"/>
      <c r="I243" s="136"/>
    </row>
    <row r="244" spans="1:38" x14ac:dyDescent="0.3">
      <c r="A244" s="25" t="s">
        <v>79</v>
      </c>
      <c r="B244" s="16">
        <v>2015</v>
      </c>
      <c r="C244" s="16">
        <v>2016</v>
      </c>
      <c r="D244" s="16">
        <v>2017</v>
      </c>
      <c r="E244" s="16">
        <v>2018</v>
      </c>
      <c r="F244" s="16">
        <v>2019</v>
      </c>
      <c r="G244" s="16">
        <v>2020</v>
      </c>
      <c r="H244" s="16">
        <v>2021</v>
      </c>
      <c r="I244" s="16">
        <v>2022</v>
      </c>
      <c r="J244" s="16">
        <v>2023</v>
      </c>
      <c r="K244" s="16">
        <v>2024</v>
      </c>
      <c r="L244" s="16">
        <v>2025</v>
      </c>
      <c r="M244" s="16">
        <v>2026</v>
      </c>
      <c r="N244" s="16">
        <v>2027</v>
      </c>
      <c r="O244" s="16">
        <v>2028</v>
      </c>
      <c r="P244" s="16">
        <v>2029</v>
      </c>
      <c r="Q244" s="16">
        <v>2030</v>
      </c>
      <c r="R244" s="16">
        <v>2031</v>
      </c>
      <c r="S244" s="16">
        <v>2032</v>
      </c>
      <c r="T244" s="16">
        <v>2033</v>
      </c>
      <c r="U244" s="16">
        <v>2034</v>
      </c>
      <c r="V244" s="16">
        <v>2035</v>
      </c>
      <c r="W244" s="16">
        <v>2036</v>
      </c>
      <c r="X244" s="16">
        <v>2037</v>
      </c>
      <c r="Y244" s="16">
        <v>2038</v>
      </c>
      <c r="Z244" s="16">
        <v>2039</v>
      </c>
      <c r="AA244" s="16">
        <v>2040</v>
      </c>
      <c r="AB244" s="16">
        <v>2041</v>
      </c>
      <c r="AC244" s="16">
        <v>2042</v>
      </c>
      <c r="AD244" s="16">
        <v>2043</v>
      </c>
      <c r="AE244" s="16">
        <v>2044</v>
      </c>
      <c r="AF244" s="16">
        <v>2045</v>
      </c>
      <c r="AG244" s="16">
        <v>2046</v>
      </c>
      <c r="AH244" s="16">
        <v>2047</v>
      </c>
      <c r="AI244" s="16">
        <v>2048</v>
      </c>
      <c r="AJ244" s="16">
        <v>2049</v>
      </c>
      <c r="AK244" s="16">
        <v>2050</v>
      </c>
    </row>
    <row r="245" spans="1:38" ht="28.8" x14ac:dyDescent="0.3">
      <c r="A245" s="21" t="s">
        <v>75</v>
      </c>
      <c r="B245" s="31">
        <v>0.8</v>
      </c>
      <c r="C245" s="31">
        <v>0.8</v>
      </c>
      <c r="D245" s="31">
        <v>0.8</v>
      </c>
      <c r="E245" s="31">
        <v>0.8</v>
      </c>
      <c r="F245" s="31">
        <v>0.8</v>
      </c>
      <c r="G245" s="31">
        <v>0.8</v>
      </c>
      <c r="H245" s="31">
        <v>0.8</v>
      </c>
      <c r="I245" s="31">
        <v>0.8</v>
      </c>
      <c r="J245" s="31">
        <v>0.8</v>
      </c>
      <c r="K245" s="31">
        <v>0.8</v>
      </c>
      <c r="L245" s="31">
        <v>0.8</v>
      </c>
      <c r="M245" s="31">
        <v>0.8</v>
      </c>
      <c r="N245" s="31">
        <v>0.8</v>
      </c>
      <c r="O245" s="31">
        <v>0.8</v>
      </c>
      <c r="P245" s="31">
        <v>0.8</v>
      </c>
      <c r="Q245" s="31">
        <v>0.8</v>
      </c>
      <c r="R245" s="31">
        <v>0.8</v>
      </c>
      <c r="S245" s="31">
        <v>0.8</v>
      </c>
      <c r="T245" s="31">
        <v>0.8</v>
      </c>
      <c r="U245" s="31">
        <v>0.8</v>
      </c>
      <c r="V245" s="31">
        <v>0.8</v>
      </c>
      <c r="W245" s="31">
        <v>0.8</v>
      </c>
      <c r="X245" s="31">
        <v>0.8</v>
      </c>
      <c r="Y245" s="31">
        <v>0.8</v>
      </c>
      <c r="Z245" s="31">
        <v>0.8</v>
      </c>
      <c r="AA245" s="31">
        <v>0.8</v>
      </c>
      <c r="AB245" s="31">
        <v>0.8</v>
      </c>
      <c r="AC245" s="31">
        <v>0.8</v>
      </c>
      <c r="AD245" s="31">
        <v>0.8</v>
      </c>
      <c r="AE245" s="31">
        <v>0.8</v>
      </c>
      <c r="AF245" s="31">
        <v>0.8</v>
      </c>
      <c r="AG245" s="31">
        <v>0.8</v>
      </c>
      <c r="AH245" s="31">
        <v>0.8</v>
      </c>
      <c r="AI245" s="31">
        <v>0.8</v>
      </c>
      <c r="AJ245" s="31">
        <v>0.8</v>
      </c>
      <c r="AK245" s="31">
        <v>0.8</v>
      </c>
    </row>
    <row r="246" spans="1:38" s="4" customFormat="1" x14ac:dyDescent="0.3">
      <c r="A246" s="136" t="s">
        <v>77</v>
      </c>
      <c r="B246" s="136"/>
      <c r="C246" s="136"/>
      <c r="D246" s="136"/>
      <c r="E246" s="136"/>
      <c r="F246" s="136"/>
      <c r="G246" s="136"/>
      <c r="H246" s="136"/>
      <c r="I246" s="136"/>
    </row>
    <row r="247" spans="1:38" x14ac:dyDescent="0.3">
      <c r="A247" s="25" t="s">
        <v>79</v>
      </c>
      <c r="B247" s="16">
        <v>2015</v>
      </c>
      <c r="C247" s="16">
        <v>2016</v>
      </c>
      <c r="D247" s="16">
        <v>2017</v>
      </c>
      <c r="E247" s="16">
        <v>2018</v>
      </c>
      <c r="F247" s="16">
        <v>2019</v>
      </c>
      <c r="G247" s="16">
        <v>2020</v>
      </c>
      <c r="H247" s="16">
        <v>2021</v>
      </c>
      <c r="I247" s="16">
        <v>2022</v>
      </c>
      <c r="J247" s="16">
        <v>2023</v>
      </c>
      <c r="K247" s="16">
        <v>2024</v>
      </c>
      <c r="L247" s="16">
        <v>2025</v>
      </c>
      <c r="M247" s="16">
        <v>2026</v>
      </c>
      <c r="N247" s="16">
        <v>2027</v>
      </c>
      <c r="O247" s="16">
        <v>2028</v>
      </c>
      <c r="P247" s="16">
        <v>2029</v>
      </c>
      <c r="Q247" s="16">
        <v>2030</v>
      </c>
      <c r="R247" s="16">
        <v>2031</v>
      </c>
      <c r="S247" s="16">
        <v>2032</v>
      </c>
      <c r="T247" s="16">
        <v>2033</v>
      </c>
      <c r="U247" s="16">
        <v>2034</v>
      </c>
      <c r="V247" s="16">
        <v>2035</v>
      </c>
      <c r="W247" s="16">
        <v>2036</v>
      </c>
      <c r="X247" s="16">
        <v>2037</v>
      </c>
      <c r="Y247" s="16">
        <v>2038</v>
      </c>
      <c r="Z247" s="16">
        <v>2039</v>
      </c>
      <c r="AA247" s="16">
        <v>2040</v>
      </c>
      <c r="AB247" s="16">
        <v>2041</v>
      </c>
      <c r="AC247" s="16">
        <v>2042</v>
      </c>
      <c r="AD247" s="16">
        <v>2043</v>
      </c>
      <c r="AE247" s="16">
        <v>2044</v>
      </c>
      <c r="AF247" s="16">
        <v>2045</v>
      </c>
      <c r="AG247" s="16">
        <v>2046</v>
      </c>
      <c r="AH247" s="16">
        <v>2047</v>
      </c>
      <c r="AI247" s="16">
        <v>2048</v>
      </c>
      <c r="AJ247" s="16">
        <v>2049</v>
      </c>
      <c r="AK247" s="16">
        <v>2050</v>
      </c>
    </row>
    <row r="248" spans="1:38" ht="28.8" x14ac:dyDescent="0.3">
      <c r="A248" s="21" t="s">
        <v>75</v>
      </c>
      <c r="B248" s="31">
        <v>0.8</v>
      </c>
      <c r="C248" s="31">
        <v>0.8</v>
      </c>
      <c r="D248" s="31">
        <v>0.8</v>
      </c>
      <c r="E248" s="31">
        <v>0.8</v>
      </c>
      <c r="F248" s="31">
        <v>0.8</v>
      </c>
      <c r="G248" s="31">
        <v>0.8</v>
      </c>
      <c r="H248" s="31">
        <v>0.8</v>
      </c>
      <c r="I248" s="31">
        <v>0.8</v>
      </c>
      <c r="J248" s="31">
        <v>0.8</v>
      </c>
      <c r="K248" s="31">
        <v>0.8</v>
      </c>
      <c r="L248" s="31">
        <v>0.8</v>
      </c>
      <c r="M248" s="31">
        <v>0.8</v>
      </c>
      <c r="N248" s="31">
        <v>0.8</v>
      </c>
      <c r="O248" s="31">
        <v>0.8</v>
      </c>
      <c r="P248" s="31">
        <v>0.8</v>
      </c>
      <c r="Q248" s="1">
        <v>0.8</v>
      </c>
      <c r="R248" s="1">
        <f t="shared" ref="R248:AJ248" si="6">($AK248-$P248)/($AK247-$Q247)+Q248</f>
        <v>0.80325000000000002</v>
      </c>
      <c r="S248" s="1">
        <f t="shared" si="6"/>
        <v>0.80649999999999999</v>
      </c>
      <c r="T248" s="1">
        <f t="shared" si="6"/>
        <v>0.80974999999999997</v>
      </c>
      <c r="U248" s="1">
        <f t="shared" si="6"/>
        <v>0.81299999999999994</v>
      </c>
      <c r="V248" s="1">
        <f t="shared" si="6"/>
        <v>0.81624999999999992</v>
      </c>
      <c r="W248" s="1">
        <f t="shared" si="6"/>
        <v>0.8194999999999999</v>
      </c>
      <c r="X248" s="1">
        <f t="shared" si="6"/>
        <v>0.82274999999999987</v>
      </c>
      <c r="Y248" s="1">
        <f t="shared" si="6"/>
        <v>0.82599999999999985</v>
      </c>
      <c r="Z248" s="1">
        <f t="shared" si="6"/>
        <v>0.82924999999999982</v>
      </c>
      <c r="AA248" s="1">
        <f t="shared" si="6"/>
        <v>0.8324999999999998</v>
      </c>
      <c r="AB248" s="1">
        <f t="shared" si="6"/>
        <v>0.83574999999999977</v>
      </c>
      <c r="AC248" s="1">
        <f t="shared" si="6"/>
        <v>0.83899999999999975</v>
      </c>
      <c r="AD248" s="1">
        <f t="shared" si="6"/>
        <v>0.84224999999999972</v>
      </c>
      <c r="AE248" s="1">
        <f t="shared" si="6"/>
        <v>0.8454999999999997</v>
      </c>
      <c r="AF248" s="1">
        <f t="shared" si="6"/>
        <v>0.84874999999999967</v>
      </c>
      <c r="AG248" s="1">
        <f t="shared" si="6"/>
        <v>0.85199999999999965</v>
      </c>
      <c r="AH248" s="1">
        <f t="shared" si="6"/>
        <v>0.85524999999999962</v>
      </c>
      <c r="AI248" s="1">
        <f t="shared" si="6"/>
        <v>0.8584999999999996</v>
      </c>
      <c r="AJ248" s="1">
        <f t="shared" si="6"/>
        <v>0.86174999999999957</v>
      </c>
      <c r="AK248" s="31">
        <f>(AK251+AK245)/2</f>
        <v>0.86499999999999999</v>
      </c>
    </row>
    <row r="249" spans="1:38" s="4" customFormat="1" x14ac:dyDescent="0.3">
      <c r="A249" s="136" t="s">
        <v>78</v>
      </c>
      <c r="B249" s="136"/>
      <c r="C249" s="136"/>
      <c r="D249" s="136"/>
      <c r="E249" s="136"/>
      <c r="F249" s="136"/>
      <c r="G249" s="136"/>
      <c r="H249" s="136"/>
      <c r="I249" s="136"/>
    </row>
    <row r="250" spans="1:38" x14ac:dyDescent="0.3">
      <c r="A250" s="25" t="s">
        <v>79</v>
      </c>
      <c r="B250" s="16">
        <v>2015</v>
      </c>
      <c r="C250" s="16">
        <v>2016</v>
      </c>
      <c r="D250" s="16">
        <v>2017</v>
      </c>
      <c r="E250" s="16">
        <v>2018</v>
      </c>
      <c r="F250" s="16">
        <v>2019</v>
      </c>
      <c r="G250" s="16">
        <v>2020</v>
      </c>
      <c r="H250" s="16">
        <v>2021</v>
      </c>
      <c r="I250" s="16">
        <v>2022</v>
      </c>
      <c r="J250" s="16">
        <v>2023</v>
      </c>
      <c r="K250" s="16">
        <v>2024</v>
      </c>
      <c r="L250" s="16">
        <v>2025</v>
      </c>
      <c r="M250" s="16">
        <v>2026</v>
      </c>
      <c r="N250" s="16">
        <v>2027</v>
      </c>
      <c r="O250" s="16">
        <v>2028</v>
      </c>
      <c r="P250" s="16">
        <v>2029</v>
      </c>
      <c r="Q250" s="16">
        <v>2030</v>
      </c>
      <c r="R250" s="16">
        <v>2031</v>
      </c>
      <c r="S250" s="16">
        <v>2032</v>
      </c>
      <c r="T250" s="16">
        <v>2033</v>
      </c>
      <c r="U250" s="16">
        <v>2034</v>
      </c>
      <c r="V250" s="16">
        <v>2035</v>
      </c>
      <c r="W250" s="16">
        <v>2036</v>
      </c>
      <c r="X250" s="16">
        <v>2037</v>
      </c>
      <c r="Y250" s="16">
        <v>2038</v>
      </c>
      <c r="Z250" s="16">
        <v>2039</v>
      </c>
      <c r="AA250" s="16">
        <v>2040</v>
      </c>
      <c r="AB250" s="16">
        <v>2041</v>
      </c>
      <c r="AC250" s="16">
        <v>2042</v>
      </c>
      <c r="AD250" s="16">
        <v>2043</v>
      </c>
      <c r="AE250" s="16">
        <v>2044</v>
      </c>
      <c r="AF250" s="16">
        <v>2045</v>
      </c>
      <c r="AG250" s="16">
        <v>2046</v>
      </c>
      <c r="AH250" s="16">
        <v>2047</v>
      </c>
      <c r="AI250" s="16">
        <v>2048</v>
      </c>
      <c r="AJ250" s="16">
        <v>2049</v>
      </c>
      <c r="AK250" s="16">
        <v>2050</v>
      </c>
    </row>
    <row r="251" spans="1:38" ht="28.8" x14ac:dyDescent="0.3">
      <c r="A251" s="21" t="s">
        <v>75</v>
      </c>
      <c r="B251" s="31">
        <v>0.8</v>
      </c>
      <c r="C251" s="31">
        <v>0.8</v>
      </c>
      <c r="D251" s="31">
        <v>0.8</v>
      </c>
      <c r="E251" s="31">
        <v>0.8</v>
      </c>
      <c r="F251" s="31">
        <v>0.8</v>
      </c>
      <c r="G251" s="31">
        <v>0.8</v>
      </c>
      <c r="H251" s="31">
        <v>0.8</v>
      </c>
      <c r="I251" s="31">
        <v>0.8</v>
      </c>
      <c r="J251" s="31">
        <v>0.8</v>
      </c>
      <c r="K251" s="31">
        <v>0.8</v>
      </c>
      <c r="L251" s="31">
        <v>0.8</v>
      </c>
      <c r="M251" s="31">
        <v>0.8</v>
      </c>
      <c r="N251" s="31">
        <v>0.8</v>
      </c>
      <c r="O251" s="31">
        <v>0.8</v>
      </c>
      <c r="P251" s="31">
        <v>0.8</v>
      </c>
      <c r="Q251" s="1">
        <v>0.8</v>
      </c>
      <c r="R251" s="1">
        <f t="shared" ref="R251:AJ251" si="7">($AK251-$P251)/($AK250-$Q250)+Q251</f>
        <v>0.80649999999999999</v>
      </c>
      <c r="S251" s="1">
        <f t="shared" si="7"/>
        <v>0.81299999999999994</v>
      </c>
      <c r="T251" s="1">
        <f t="shared" si="7"/>
        <v>0.8194999999999999</v>
      </c>
      <c r="U251" s="1">
        <f t="shared" si="7"/>
        <v>0.82599999999999985</v>
      </c>
      <c r="V251" s="1">
        <f t="shared" si="7"/>
        <v>0.8324999999999998</v>
      </c>
      <c r="W251" s="1">
        <f t="shared" si="7"/>
        <v>0.83899999999999975</v>
      </c>
      <c r="X251" s="1">
        <f t="shared" si="7"/>
        <v>0.8454999999999997</v>
      </c>
      <c r="Y251" s="1">
        <f t="shared" si="7"/>
        <v>0.85199999999999965</v>
      </c>
      <c r="Z251" s="1">
        <f t="shared" si="7"/>
        <v>0.8584999999999996</v>
      </c>
      <c r="AA251" s="1">
        <f t="shared" si="7"/>
        <v>0.86499999999999955</v>
      </c>
      <c r="AB251" s="1">
        <f t="shared" si="7"/>
        <v>0.8714999999999995</v>
      </c>
      <c r="AC251" s="1">
        <f t="shared" si="7"/>
        <v>0.87799999999999945</v>
      </c>
      <c r="AD251" s="1">
        <f t="shared" si="7"/>
        <v>0.8844999999999994</v>
      </c>
      <c r="AE251" s="1">
        <f t="shared" si="7"/>
        <v>0.89099999999999935</v>
      </c>
      <c r="AF251" s="1">
        <f t="shared" si="7"/>
        <v>0.8974999999999993</v>
      </c>
      <c r="AG251" s="1">
        <f t="shared" si="7"/>
        <v>0.90399999999999925</v>
      </c>
      <c r="AH251" s="1">
        <f t="shared" si="7"/>
        <v>0.9104999999999992</v>
      </c>
      <c r="AI251" s="1">
        <f t="shared" si="7"/>
        <v>0.91699999999999915</v>
      </c>
      <c r="AJ251" s="1">
        <f t="shared" si="7"/>
        <v>0.9234999999999991</v>
      </c>
      <c r="AK251" s="31">
        <v>0.93</v>
      </c>
    </row>
    <row r="253" spans="1:38" s="4" customFormat="1" x14ac:dyDescent="0.3">
      <c r="A253" s="449" t="s">
        <v>776</v>
      </c>
      <c r="B253" s="449"/>
      <c r="C253" s="449"/>
      <c r="D253" s="50" t="s">
        <v>84</v>
      </c>
      <c r="E253" s="449"/>
      <c r="F253" s="449"/>
      <c r="G253" s="449"/>
      <c r="H253" s="449"/>
      <c r="I253" s="449"/>
    </row>
    <row r="254" spans="1:38" x14ac:dyDescent="0.3">
      <c r="A254" s="25" t="s">
        <v>79</v>
      </c>
      <c r="B254" s="16">
        <v>2015</v>
      </c>
      <c r="C254" s="16">
        <v>2016</v>
      </c>
      <c r="D254" s="16">
        <v>2017</v>
      </c>
      <c r="E254" s="16">
        <v>2018</v>
      </c>
      <c r="F254" s="16">
        <v>2019</v>
      </c>
      <c r="G254" s="16">
        <v>2020</v>
      </c>
      <c r="H254" s="16">
        <v>2021</v>
      </c>
      <c r="I254" s="16">
        <v>2022</v>
      </c>
      <c r="J254" s="16">
        <v>2023</v>
      </c>
      <c r="K254" s="16">
        <v>2024</v>
      </c>
      <c r="L254" s="16">
        <v>2025</v>
      </c>
      <c r="M254" s="16">
        <v>2026</v>
      </c>
      <c r="N254" s="16">
        <v>2027</v>
      </c>
      <c r="O254" s="16">
        <v>2028</v>
      </c>
      <c r="P254" s="16">
        <v>2029</v>
      </c>
      <c r="Q254" s="16">
        <v>2030</v>
      </c>
      <c r="R254" s="16">
        <v>2031</v>
      </c>
      <c r="S254" s="16">
        <v>2032</v>
      </c>
      <c r="T254" s="16">
        <v>2033</v>
      </c>
      <c r="U254" s="16">
        <v>2034</v>
      </c>
      <c r="V254" s="16">
        <v>2035</v>
      </c>
      <c r="W254" s="16">
        <v>2036</v>
      </c>
      <c r="X254" s="16">
        <v>2037</v>
      </c>
      <c r="Y254" s="16">
        <v>2038</v>
      </c>
      <c r="Z254" s="16">
        <v>2039</v>
      </c>
      <c r="AA254" s="16">
        <v>2040</v>
      </c>
      <c r="AB254" s="16">
        <v>2041</v>
      </c>
      <c r="AC254" s="16">
        <v>2042</v>
      </c>
      <c r="AD254" s="16">
        <v>2043</v>
      </c>
      <c r="AE254" s="16">
        <v>2044</v>
      </c>
      <c r="AF254" s="16">
        <v>2045</v>
      </c>
      <c r="AG254" s="16">
        <v>2046</v>
      </c>
      <c r="AH254" s="16">
        <v>2047</v>
      </c>
      <c r="AI254" s="16">
        <v>2048</v>
      </c>
      <c r="AJ254" s="16">
        <v>2049</v>
      </c>
      <c r="AK254" s="16">
        <v>2050</v>
      </c>
    </row>
    <row r="255" spans="1:38" ht="28.8" x14ac:dyDescent="0.3">
      <c r="A255" s="21" t="s">
        <v>75</v>
      </c>
      <c r="B255" s="31">
        <v>0.8</v>
      </c>
      <c r="C255" s="31">
        <v>0.8</v>
      </c>
      <c r="D255" s="31">
        <v>0.8</v>
      </c>
      <c r="E255" s="31">
        <v>0.8</v>
      </c>
      <c r="F255" s="31">
        <v>0.8</v>
      </c>
      <c r="G255" s="31">
        <v>0.8</v>
      </c>
      <c r="H255" s="31">
        <v>0.8</v>
      </c>
      <c r="I255" s="31">
        <v>0.8</v>
      </c>
      <c r="J255" s="31">
        <v>0.8</v>
      </c>
      <c r="K255" s="31">
        <v>0.8</v>
      </c>
      <c r="L255" s="31">
        <v>0.8</v>
      </c>
      <c r="M255" s="31">
        <v>0.8</v>
      </c>
      <c r="N255" s="31">
        <v>0.8</v>
      </c>
      <c r="O255" s="31">
        <v>0.8</v>
      </c>
      <c r="P255" s="31">
        <v>0.8</v>
      </c>
      <c r="Q255" s="31">
        <v>0.8</v>
      </c>
      <c r="R255" s="31">
        <f>Q255-0.002</f>
        <v>0.79800000000000004</v>
      </c>
      <c r="S255" s="31">
        <f t="shared" ref="S255:AK255" si="8">R255-0.002</f>
        <v>0.79600000000000004</v>
      </c>
      <c r="T255" s="31">
        <f t="shared" si="8"/>
        <v>0.79400000000000004</v>
      </c>
      <c r="U255" s="31">
        <f t="shared" si="8"/>
        <v>0.79200000000000004</v>
      </c>
      <c r="V255" s="31">
        <f t="shared" si="8"/>
        <v>0.79</v>
      </c>
      <c r="W255" s="31">
        <f t="shared" si="8"/>
        <v>0.78800000000000003</v>
      </c>
      <c r="X255" s="31">
        <f t="shared" si="8"/>
        <v>0.78600000000000003</v>
      </c>
      <c r="Y255" s="31">
        <f t="shared" si="8"/>
        <v>0.78400000000000003</v>
      </c>
      <c r="Z255" s="31">
        <f t="shared" si="8"/>
        <v>0.78200000000000003</v>
      </c>
      <c r="AA255" s="31">
        <f t="shared" si="8"/>
        <v>0.78</v>
      </c>
      <c r="AB255" s="31">
        <f t="shared" si="8"/>
        <v>0.77800000000000002</v>
      </c>
      <c r="AC255" s="31">
        <f t="shared" si="8"/>
        <v>0.77600000000000002</v>
      </c>
      <c r="AD255" s="31">
        <f t="shared" si="8"/>
        <v>0.77400000000000002</v>
      </c>
      <c r="AE255" s="31">
        <f t="shared" si="8"/>
        <v>0.77200000000000002</v>
      </c>
      <c r="AF255" s="31">
        <f t="shared" si="8"/>
        <v>0.77</v>
      </c>
      <c r="AG255" s="31">
        <f t="shared" si="8"/>
        <v>0.76800000000000002</v>
      </c>
      <c r="AH255" s="31">
        <f t="shared" si="8"/>
        <v>0.76600000000000001</v>
      </c>
      <c r="AI255" s="31">
        <f t="shared" si="8"/>
        <v>0.76400000000000001</v>
      </c>
      <c r="AJ255" s="31">
        <f t="shared" si="8"/>
        <v>0.76200000000000001</v>
      </c>
      <c r="AK255" s="31">
        <f t="shared" si="8"/>
        <v>0.76</v>
      </c>
    </row>
    <row r="261" spans="1:8" ht="15" thickBot="1" x14ac:dyDescent="0.35">
      <c r="A261" s="447" t="s">
        <v>742</v>
      </c>
      <c r="C261" s="432"/>
      <c r="D261" s="432"/>
      <c r="E261" s="433"/>
      <c r="F261" s="433"/>
      <c r="G261" s="433"/>
      <c r="H261"/>
    </row>
    <row r="262" spans="1:8" ht="15" thickBot="1" x14ac:dyDescent="0.35">
      <c r="A262"/>
      <c r="B262" s="433"/>
      <c r="C262" s="434" t="s">
        <v>743</v>
      </c>
      <c r="D262" s="434" t="s">
        <v>744</v>
      </c>
      <c r="E262" s="434" t="s">
        <v>745</v>
      </c>
      <c r="F262" s="434" t="s">
        <v>88</v>
      </c>
      <c r="G262" s="434" t="s">
        <v>746</v>
      </c>
      <c r="H262" s="434" t="s">
        <v>747</v>
      </c>
    </row>
    <row r="263" spans="1:8" x14ac:dyDescent="0.3">
      <c r="A263" s="469" t="s">
        <v>748</v>
      </c>
      <c r="B263" s="435" t="s">
        <v>0</v>
      </c>
      <c r="C263" s="436">
        <v>289</v>
      </c>
      <c r="D263" s="470">
        <v>2030</v>
      </c>
      <c r="E263" s="470">
        <v>2050</v>
      </c>
      <c r="F263" s="436" t="s">
        <v>749</v>
      </c>
      <c r="G263" s="436">
        <v>1000</v>
      </c>
      <c r="H263" s="437">
        <f t="shared" ref="H263" si="9">(G263-C263)/C263</f>
        <v>2.4602076124567476</v>
      </c>
    </row>
    <row r="264" spans="1:8" x14ac:dyDescent="0.3">
      <c r="A264" s="464"/>
      <c r="B264" s="435" t="s">
        <v>12</v>
      </c>
      <c r="C264" s="436">
        <v>0</v>
      </c>
      <c r="D264" s="467"/>
      <c r="E264" s="467"/>
      <c r="F264" s="436" t="s">
        <v>749</v>
      </c>
      <c r="G264" s="438">
        <v>0</v>
      </c>
      <c r="H264" s="437" t="s">
        <v>750</v>
      </c>
    </row>
    <row r="265" spans="1:8" x14ac:dyDescent="0.3">
      <c r="A265" s="464"/>
      <c r="B265" s="435" t="s">
        <v>13</v>
      </c>
      <c r="C265" s="436">
        <v>0</v>
      </c>
      <c r="D265" s="467"/>
      <c r="E265" s="467"/>
      <c r="F265" s="436" t="s">
        <v>749</v>
      </c>
      <c r="G265" s="436">
        <v>175</v>
      </c>
      <c r="H265" s="437" t="s">
        <v>750</v>
      </c>
    </row>
    <row r="266" spans="1:8" x14ac:dyDescent="0.3">
      <c r="A266" s="464"/>
      <c r="B266" s="435" t="s">
        <v>14</v>
      </c>
      <c r="C266" s="436">
        <v>0</v>
      </c>
      <c r="D266" s="467"/>
      <c r="E266" s="467"/>
      <c r="F266" s="436" t="s">
        <v>749</v>
      </c>
      <c r="G266" s="436">
        <v>0</v>
      </c>
      <c r="H266" s="437" t="s">
        <v>750</v>
      </c>
    </row>
    <row r="267" spans="1:8" x14ac:dyDescent="0.3">
      <c r="A267" s="464"/>
      <c r="B267" s="435" t="s">
        <v>1</v>
      </c>
      <c r="C267" s="436">
        <v>0</v>
      </c>
      <c r="D267" s="467"/>
      <c r="E267" s="467"/>
      <c r="F267" s="436" t="s">
        <v>749</v>
      </c>
      <c r="G267" s="436">
        <v>75</v>
      </c>
      <c r="H267" s="437" t="s">
        <v>750</v>
      </c>
    </row>
    <row r="268" spans="1:8" x14ac:dyDescent="0.3">
      <c r="A268" s="464"/>
      <c r="B268" s="435" t="s">
        <v>2</v>
      </c>
      <c r="C268" s="436">
        <v>0</v>
      </c>
      <c r="D268" s="467"/>
      <c r="E268" s="467"/>
      <c r="F268" s="436" t="s">
        <v>749</v>
      </c>
      <c r="G268" s="436">
        <v>200</v>
      </c>
      <c r="H268" s="437" t="s">
        <v>750</v>
      </c>
    </row>
    <row r="269" spans="1:8" ht="15" thickBot="1" x14ac:dyDescent="0.35">
      <c r="A269" s="465"/>
      <c r="B269" s="439" t="s">
        <v>38</v>
      </c>
      <c r="C269" s="440">
        <v>0</v>
      </c>
      <c r="D269" s="467"/>
      <c r="E269" s="467"/>
      <c r="F269" s="436" t="s">
        <v>749</v>
      </c>
      <c r="G269" s="440">
        <v>0</v>
      </c>
      <c r="H269" s="441" t="s">
        <v>750</v>
      </c>
    </row>
    <row r="270" spans="1:8" x14ac:dyDescent="0.3">
      <c r="A270" s="469" t="s">
        <v>751</v>
      </c>
      <c r="B270" s="442" t="s">
        <v>0</v>
      </c>
      <c r="C270" s="436">
        <v>289</v>
      </c>
      <c r="D270" s="471">
        <v>2030</v>
      </c>
      <c r="E270" s="471">
        <v>2050</v>
      </c>
      <c r="F270" s="443" t="s">
        <v>749</v>
      </c>
      <c r="G270" s="444">
        <f t="shared" ref="G270:G275" si="10">((G263-C263)*0.5+C270)</f>
        <v>644.5</v>
      </c>
      <c r="H270" s="445">
        <f t="shared" ref="H270" si="11">(G270-C270)/C270</f>
        <v>1.2301038062283738</v>
      </c>
    </row>
    <row r="271" spans="1:8" x14ac:dyDescent="0.3">
      <c r="A271" s="464"/>
      <c r="B271" s="435" t="s">
        <v>12</v>
      </c>
      <c r="C271" s="436">
        <v>0</v>
      </c>
      <c r="D271" s="467"/>
      <c r="E271" s="467"/>
      <c r="F271" s="436" t="s">
        <v>749</v>
      </c>
      <c r="G271" s="444">
        <f t="shared" si="10"/>
        <v>0</v>
      </c>
      <c r="H271" s="437" t="s">
        <v>750</v>
      </c>
    </row>
    <row r="272" spans="1:8" x14ac:dyDescent="0.3">
      <c r="A272" s="464"/>
      <c r="B272" s="435" t="s">
        <v>13</v>
      </c>
      <c r="C272" s="436">
        <v>0</v>
      </c>
      <c r="D272" s="467"/>
      <c r="E272" s="467"/>
      <c r="F272" s="436" t="s">
        <v>749</v>
      </c>
      <c r="G272" s="444">
        <f t="shared" si="10"/>
        <v>87.5</v>
      </c>
      <c r="H272" s="437" t="s">
        <v>750</v>
      </c>
    </row>
    <row r="273" spans="1:10" x14ac:dyDescent="0.3">
      <c r="A273" s="464"/>
      <c r="B273" s="435" t="s">
        <v>14</v>
      </c>
      <c r="C273" s="436">
        <v>0</v>
      </c>
      <c r="D273" s="467"/>
      <c r="E273" s="467"/>
      <c r="F273" s="436" t="s">
        <v>749</v>
      </c>
      <c r="G273" s="444">
        <f t="shared" si="10"/>
        <v>0</v>
      </c>
      <c r="H273" s="437" t="s">
        <v>750</v>
      </c>
    </row>
    <row r="274" spans="1:10" x14ac:dyDescent="0.3">
      <c r="A274" s="464"/>
      <c r="B274" s="435" t="s">
        <v>1</v>
      </c>
      <c r="C274" s="436">
        <v>0</v>
      </c>
      <c r="D274" s="467"/>
      <c r="E274" s="467"/>
      <c r="F274" s="436" t="s">
        <v>749</v>
      </c>
      <c r="G274" s="444">
        <f t="shared" si="10"/>
        <v>37.5</v>
      </c>
      <c r="H274" s="437" t="s">
        <v>750</v>
      </c>
    </row>
    <row r="275" spans="1:10" x14ac:dyDescent="0.3">
      <c r="A275" s="464"/>
      <c r="B275" s="435" t="s">
        <v>2</v>
      </c>
      <c r="C275" s="436">
        <v>0</v>
      </c>
      <c r="D275" s="467"/>
      <c r="E275" s="467"/>
      <c r="F275" s="436" t="s">
        <v>749</v>
      </c>
      <c r="G275" s="444">
        <f t="shared" si="10"/>
        <v>100</v>
      </c>
      <c r="H275" s="437" t="s">
        <v>750</v>
      </c>
    </row>
    <row r="276" spans="1:10" ht="15" thickBot="1" x14ac:dyDescent="0.35">
      <c r="A276" s="465"/>
      <c r="B276" s="439" t="s">
        <v>38</v>
      </c>
      <c r="C276" s="440">
        <v>0</v>
      </c>
      <c r="D276" s="468"/>
      <c r="E276" s="468"/>
      <c r="F276" s="440" t="s">
        <v>749</v>
      </c>
      <c r="G276" s="446">
        <f t="shared" ref="G276" si="12">((G269-C269)*0.5+C276)</f>
        <v>0</v>
      </c>
      <c r="H276" s="441" t="s">
        <v>750</v>
      </c>
    </row>
    <row r="277" spans="1:10" x14ac:dyDescent="0.3">
      <c r="A277" s="464" t="s">
        <v>752</v>
      </c>
      <c r="B277" s="442" t="s">
        <v>0</v>
      </c>
      <c r="C277" s="436">
        <v>289</v>
      </c>
      <c r="D277" s="466">
        <v>2030</v>
      </c>
      <c r="E277" s="466">
        <v>2050</v>
      </c>
      <c r="F277" s="436" t="s">
        <v>749</v>
      </c>
      <c r="G277" s="444">
        <f t="shared" ref="G277:G282" si="13">((G263-C270)*0.25+C277)</f>
        <v>466.75</v>
      </c>
      <c r="H277" s="437">
        <f t="shared" ref="H277" si="14">(G277-C277)/C277</f>
        <v>0.61505190311418689</v>
      </c>
      <c r="J277" s="514"/>
    </row>
    <row r="278" spans="1:10" x14ac:dyDescent="0.3">
      <c r="A278" s="464"/>
      <c r="B278" s="435" t="s">
        <v>12</v>
      </c>
      <c r="C278" s="436">
        <v>0</v>
      </c>
      <c r="D278" s="467"/>
      <c r="E278" s="467"/>
      <c r="F278" s="436" t="s">
        <v>749</v>
      </c>
      <c r="G278" s="444">
        <f t="shared" si="13"/>
        <v>0</v>
      </c>
      <c r="H278" s="437" t="s">
        <v>750</v>
      </c>
      <c r="J278" s="514"/>
    </row>
    <row r="279" spans="1:10" x14ac:dyDescent="0.3">
      <c r="A279" s="464"/>
      <c r="B279" s="435" t="s">
        <v>13</v>
      </c>
      <c r="C279" s="436">
        <v>0</v>
      </c>
      <c r="D279" s="467"/>
      <c r="E279" s="467"/>
      <c r="F279" s="436" t="s">
        <v>749</v>
      </c>
      <c r="G279" s="444">
        <f t="shared" si="13"/>
        <v>43.75</v>
      </c>
      <c r="H279" s="437" t="s">
        <v>750</v>
      </c>
      <c r="J279" s="514"/>
    </row>
    <row r="280" spans="1:10" x14ac:dyDescent="0.3">
      <c r="A280" s="464"/>
      <c r="B280" s="435" t="s">
        <v>14</v>
      </c>
      <c r="C280" s="436">
        <v>0</v>
      </c>
      <c r="D280" s="467"/>
      <c r="E280" s="467"/>
      <c r="F280" s="436" t="s">
        <v>749</v>
      </c>
      <c r="G280" s="444">
        <f t="shared" si="13"/>
        <v>0</v>
      </c>
      <c r="H280" s="437" t="s">
        <v>750</v>
      </c>
      <c r="J280" s="514"/>
    </row>
    <row r="281" spans="1:10" x14ac:dyDescent="0.3">
      <c r="A281" s="464"/>
      <c r="B281" s="435" t="s">
        <v>1</v>
      </c>
      <c r="C281" s="436">
        <v>0</v>
      </c>
      <c r="D281" s="467"/>
      <c r="E281" s="467"/>
      <c r="F281" s="436" t="s">
        <v>749</v>
      </c>
      <c r="G281" s="444">
        <f t="shared" si="13"/>
        <v>18.75</v>
      </c>
      <c r="H281" s="437" t="s">
        <v>750</v>
      </c>
      <c r="J281" s="514"/>
    </row>
    <row r="282" spans="1:10" x14ac:dyDescent="0.3">
      <c r="A282" s="464"/>
      <c r="B282" s="435" t="s">
        <v>2</v>
      </c>
      <c r="C282" s="436">
        <v>0</v>
      </c>
      <c r="D282" s="467"/>
      <c r="E282" s="467"/>
      <c r="F282" s="436" t="s">
        <v>749</v>
      </c>
      <c r="G282" s="444">
        <f t="shared" si="13"/>
        <v>50</v>
      </c>
      <c r="H282" s="437" t="s">
        <v>750</v>
      </c>
      <c r="J282" s="514"/>
    </row>
    <row r="283" spans="1:10" ht="15" thickBot="1" x14ac:dyDescent="0.35">
      <c r="A283" s="465"/>
      <c r="B283" s="439" t="s">
        <v>38</v>
      </c>
      <c r="C283" s="440">
        <v>0</v>
      </c>
      <c r="D283" s="468"/>
      <c r="E283" s="468"/>
      <c r="F283" s="440" t="s">
        <v>749</v>
      </c>
      <c r="G283" s="446">
        <f t="shared" ref="G283" si="15">((G269-C276)*0.25+C283)</f>
        <v>0</v>
      </c>
      <c r="H283" s="441" t="s">
        <v>750</v>
      </c>
      <c r="J283" s="514"/>
    </row>
  </sheetData>
  <mergeCells count="19">
    <mergeCell ref="A277:A283"/>
    <mergeCell ref="D277:D283"/>
    <mergeCell ref="E277:E283"/>
    <mergeCell ref="A263:A269"/>
    <mergeCell ref="D263:D269"/>
    <mergeCell ref="E263:E269"/>
    <mergeCell ref="A270:A276"/>
    <mergeCell ref="D270:D276"/>
    <mergeCell ref="E270:E276"/>
    <mergeCell ref="A1:G1"/>
    <mergeCell ref="A125:C125"/>
    <mergeCell ref="A128:C128"/>
    <mergeCell ref="A122:C122"/>
    <mergeCell ref="A134:C134"/>
    <mergeCell ref="A189:B189"/>
    <mergeCell ref="A216:B216"/>
    <mergeCell ref="A131:C131"/>
    <mergeCell ref="A135:B135"/>
    <mergeCell ref="A162:B162"/>
  </mergeCell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F6C9-C93C-4B40-8D6D-30E85D0E7278}">
  <dimension ref="A1:EQ91"/>
  <sheetViews>
    <sheetView topLeftCell="A69" zoomScale="85" zoomScaleNormal="85" workbookViewId="0">
      <selection activeCell="I97" sqref="I97"/>
    </sheetView>
  </sheetViews>
  <sheetFormatPr baseColWidth="10" defaultColWidth="8.88671875" defaultRowHeight="14.4" x14ac:dyDescent="0.3"/>
  <cols>
    <col min="1" max="1" width="32.5546875" bestFit="1" customWidth="1"/>
    <col min="2" max="2" width="35.5546875" bestFit="1" customWidth="1"/>
    <col min="3" max="3" width="17.5546875" customWidth="1"/>
    <col min="4" max="4" width="10.77734375" bestFit="1" customWidth="1"/>
    <col min="5" max="6" width="9.109375" bestFit="1" customWidth="1"/>
    <col min="7" max="9" width="9.21875" bestFit="1" customWidth="1"/>
    <col min="10" max="10" width="9.109375" bestFit="1" customWidth="1"/>
    <col min="11" max="12" width="12.109375" bestFit="1" customWidth="1"/>
  </cols>
  <sheetData>
    <row r="1" spans="1:147" ht="15" thickBot="1" x14ac:dyDescent="0.35">
      <c r="A1" s="62" t="s">
        <v>123</v>
      </c>
    </row>
    <row r="2" spans="1:147" x14ac:dyDescent="0.3">
      <c r="B2" s="58" t="s">
        <v>90</v>
      </c>
      <c r="C2" s="58" t="s">
        <v>89</v>
      </c>
      <c r="D2" s="58" t="s">
        <v>88</v>
      </c>
      <c r="E2" s="57">
        <v>2015</v>
      </c>
      <c r="F2" s="56">
        <v>2016</v>
      </c>
      <c r="G2" s="57">
        <v>2017</v>
      </c>
      <c r="H2" s="56">
        <v>2018</v>
      </c>
      <c r="I2" s="57">
        <v>2019</v>
      </c>
      <c r="J2" s="56">
        <v>2020</v>
      </c>
      <c r="K2" s="57">
        <v>2021</v>
      </c>
      <c r="L2" s="56">
        <v>2022</v>
      </c>
    </row>
    <row r="3" spans="1:147" ht="43.2" x14ac:dyDescent="0.3">
      <c r="B3" s="73" t="s">
        <v>122</v>
      </c>
      <c r="C3" s="72" t="s">
        <v>121</v>
      </c>
      <c r="D3" s="53" t="s">
        <v>92</v>
      </c>
      <c r="E3" s="149">
        <f t="shared" ref="E3:L3" si="0">SUM(E7:E10)</f>
        <v>1754.609809482969</v>
      </c>
      <c r="F3" s="149">
        <f t="shared" si="0"/>
        <v>1839.4161902515034</v>
      </c>
      <c r="G3" s="149">
        <f t="shared" si="0"/>
        <v>1961.6301903779292</v>
      </c>
      <c r="H3" s="149">
        <f t="shared" si="0"/>
        <v>2152.4544729278346</v>
      </c>
      <c r="I3" s="149">
        <f t="shared" si="0"/>
        <v>2134.5850466671018</v>
      </c>
      <c r="J3" s="149">
        <f t="shared" si="0"/>
        <v>2150.4937138336659</v>
      </c>
      <c r="K3" s="149">
        <f t="shared" si="0"/>
        <v>2303.9827366352692</v>
      </c>
      <c r="L3" s="149">
        <f t="shared" si="0"/>
        <v>1987.9907364279716</v>
      </c>
    </row>
    <row r="4" spans="1:147" x14ac:dyDescent="0.3">
      <c r="H4" s="71"/>
    </row>
    <row r="5" spans="1:147" ht="15" thickBot="1" x14ac:dyDescent="0.35">
      <c r="A5" s="62" t="s">
        <v>123</v>
      </c>
    </row>
    <row r="6" spans="1:147" x14ac:dyDescent="0.3">
      <c r="B6" s="58" t="s">
        <v>90</v>
      </c>
      <c r="C6" s="58" t="s">
        <v>89</v>
      </c>
      <c r="D6" s="58" t="s">
        <v>88</v>
      </c>
      <c r="E6" s="57">
        <v>2015</v>
      </c>
      <c r="F6" s="56">
        <v>2016</v>
      </c>
      <c r="G6" s="57">
        <v>2017</v>
      </c>
      <c r="H6" s="56">
        <v>2018</v>
      </c>
      <c r="I6" s="57">
        <v>2019</v>
      </c>
      <c r="J6" s="56">
        <v>2020</v>
      </c>
      <c r="K6" s="57">
        <v>2021</v>
      </c>
      <c r="L6" s="56">
        <v>2022</v>
      </c>
    </row>
    <row r="7" spans="1:147" s="1" customFormat="1" ht="33" customHeight="1" x14ac:dyDescent="0.3">
      <c r="A7" s="60" t="s">
        <v>16</v>
      </c>
      <c r="B7" s="473" t="s">
        <v>122</v>
      </c>
      <c r="C7" s="473" t="s">
        <v>121</v>
      </c>
      <c r="D7" s="53" t="s">
        <v>92</v>
      </c>
      <c r="E7" s="145">
        <v>412.66116094367646</v>
      </c>
      <c r="F7" s="145">
        <v>427.14893149769034</v>
      </c>
      <c r="G7" s="145">
        <v>428.407810449377</v>
      </c>
      <c r="H7" s="145">
        <v>459.83423797361729</v>
      </c>
      <c r="I7" s="145">
        <v>472.87822442823415</v>
      </c>
      <c r="J7" s="145">
        <v>453.78794537169864</v>
      </c>
      <c r="K7" s="145">
        <v>490.80679388697251</v>
      </c>
      <c r="L7" s="145">
        <v>427.26811984405606</v>
      </c>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row>
    <row r="8" spans="1:147" s="1" customFormat="1" ht="33" customHeight="1" x14ac:dyDescent="0.3">
      <c r="A8" s="60" t="s">
        <v>17</v>
      </c>
      <c r="B8" s="474"/>
      <c r="C8" s="474"/>
      <c r="D8" s="53" t="s">
        <v>92</v>
      </c>
      <c r="E8" s="145">
        <v>143.90551090775634</v>
      </c>
      <c r="F8" s="145">
        <v>151.0309851368917</v>
      </c>
      <c r="G8" s="145">
        <v>163.96854616824564</v>
      </c>
      <c r="H8" s="145">
        <v>188.95725258463688</v>
      </c>
      <c r="I8" s="145">
        <v>187.28575617373599</v>
      </c>
      <c r="J8" s="145">
        <v>194.51668884394053</v>
      </c>
      <c r="K8" s="145">
        <v>222.14164922303979</v>
      </c>
      <c r="L8" s="145">
        <v>191.25235338629665</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row>
    <row r="9" spans="1:147" s="1" customFormat="1" ht="33" customHeight="1" x14ac:dyDescent="0.3">
      <c r="A9" s="60" t="s">
        <v>19</v>
      </c>
      <c r="B9" s="474"/>
      <c r="C9" s="474"/>
      <c r="D9" s="53" t="s">
        <v>92</v>
      </c>
      <c r="E9" s="145">
        <v>673.66391127761597</v>
      </c>
      <c r="F9" s="145">
        <v>711.59795645304575</v>
      </c>
      <c r="G9" s="145">
        <v>774.55544364306581</v>
      </c>
      <c r="H9" s="145">
        <v>834.7068809907455</v>
      </c>
      <c r="I9" s="145">
        <v>828.39415035069965</v>
      </c>
      <c r="J9" s="145">
        <v>815.7042806311448</v>
      </c>
      <c r="K9" s="145">
        <v>884.54883993941542</v>
      </c>
      <c r="L9" s="145">
        <v>754.90958190872857</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row>
    <row r="10" spans="1:147" s="1" customFormat="1" ht="33" customHeight="1" x14ac:dyDescent="0.3">
      <c r="A10" s="60" t="s">
        <v>116</v>
      </c>
      <c r="B10" s="475"/>
      <c r="C10" s="475"/>
      <c r="D10" s="53" t="s">
        <v>92</v>
      </c>
      <c r="E10" s="145">
        <v>524.37922635392033</v>
      </c>
      <c r="F10" s="145">
        <v>549.63831716387574</v>
      </c>
      <c r="G10" s="145">
        <v>594.69839011724093</v>
      </c>
      <c r="H10" s="145">
        <v>668.95610137883477</v>
      </c>
      <c r="I10" s="145">
        <v>646.02691571443188</v>
      </c>
      <c r="J10" s="145">
        <v>686.48479898688174</v>
      </c>
      <c r="K10" s="145">
        <v>706.48545358584158</v>
      </c>
      <c r="L10" s="145">
        <v>614.56068128889035</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row>
    <row r="11" spans="1:147" s="1" customFormat="1" ht="33" customHeight="1" x14ac:dyDescent="0.3">
      <c r="A11" s="60"/>
      <c r="B11" s="60"/>
      <c r="C11" s="55"/>
      <c r="D11" s="53"/>
      <c r="E11" s="145"/>
      <c r="F11" s="145"/>
      <c r="G11" s="145"/>
      <c r="H11" s="145"/>
      <c r="I11" s="145"/>
      <c r="J11" s="145"/>
      <c r="K11" s="145"/>
      <c r="L11" s="145"/>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row>
    <row r="12" spans="1:147" s="69" customFormat="1" ht="33" customHeight="1" x14ac:dyDescent="0.3">
      <c r="A12" s="60"/>
      <c r="B12" s="60"/>
      <c r="C12" s="55"/>
      <c r="D12" s="53"/>
      <c r="E12" s="145"/>
      <c r="F12" s="145"/>
      <c r="G12" s="145"/>
      <c r="H12" s="145"/>
      <c r="I12" s="145"/>
      <c r="J12" s="145"/>
      <c r="K12" s="145"/>
      <c r="L12" s="145"/>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row>
    <row r="13" spans="1:147" s="1" customFormat="1" ht="33" customHeight="1" x14ac:dyDescent="0.3">
      <c r="A13" s="68" t="s">
        <v>120</v>
      </c>
      <c r="B13" s="68"/>
      <c r="C13" s="67"/>
      <c r="D13" s="66" t="s">
        <v>92</v>
      </c>
      <c r="E13" s="145">
        <v>134.18736018912972</v>
      </c>
      <c r="F13" s="145">
        <v>149.69585249854686</v>
      </c>
      <c r="G13" s="145">
        <v>167.53151204291532</v>
      </c>
      <c r="H13" s="145">
        <v>159.79688488463188</v>
      </c>
      <c r="I13" s="145">
        <v>173.33701325482855</v>
      </c>
      <c r="J13" s="145">
        <v>189.50674934677826</v>
      </c>
      <c r="K13" s="145">
        <v>219.90144130015176</v>
      </c>
      <c r="L13" s="145">
        <v>197.29899813358367</v>
      </c>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row>
    <row r="14" spans="1:147" s="1" customFormat="1" ht="33" customHeight="1" x14ac:dyDescent="0.3">
      <c r="A14" s="60" t="s">
        <v>119</v>
      </c>
      <c r="B14" s="60"/>
      <c r="C14" s="55"/>
      <c r="D14" s="53" t="s">
        <v>92</v>
      </c>
      <c r="E14" s="145">
        <f t="shared" ref="E14:L14" si="1">SUM(E7:E13)</f>
        <v>1888.7971696720988</v>
      </c>
      <c r="F14" s="145">
        <f t="shared" si="1"/>
        <v>1989.1120427500503</v>
      </c>
      <c r="G14" s="145">
        <f t="shared" si="1"/>
        <v>2129.1617024208444</v>
      </c>
      <c r="H14" s="145">
        <f t="shared" si="1"/>
        <v>2312.2513578124663</v>
      </c>
      <c r="I14" s="145">
        <f t="shared" si="1"/>
        <v>2307.9220599219302</v>
      </c>
      <c r="J14" s="145">
        <f t="shared" si="1"/>
        <v>2340.0004631804441</v>
      </c>
      <c r="K14" s="145">
        <f t="shared" si="1"/>
        <v>2523.8841779354211</v>
      </c>
      <c r="L14" s="145">
        <f t="shared" si="1"/>
        <v>2185.2897345615552</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row>
    <row r="17" spans="1:78" s="1" customFormat="1" ht="33" customHeight="1" thickBot="1" x14ac:dyDescent="0.35">
      <c r="A17" s="65" t="s">
        <v>118</v>
      </c>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s="1" customFormat="1" ht="33" customHeight="1" x14ac:dyDescent="0.3">
      <c r="B18" s="58" t="s">
        <v>90</v>
      </c>
      <c r="C18" s="58" t="s">
        <v>89</v>
      </c>
      <c r="D18" s="58" t="s">
        <v>88</v>
      </c>
      <c r="E18" s="57">
        <v>2015</v>
      </c>
      <c r="F18" s="56">
        <v>2016</v>
      </c>
      <c r="G18" s="57">
        <v>2017</v>
      </c>
      <c r="H18" s="56">
        <v>2018</v>
      </c>
      <c r="I18" s="57">
        <v>2019</v>
      </c>
      <c r="J18" s="56">
        <v>2020</v>
      </c>
      <c r="K18" s="57">
        <v>2021</v>
      </c>
      <c r="L18" s="56">
        <v>2022</v>
      </c>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s="1" customFormat="1" ht="33" customHeight="1" x14ac:dyDescent="0.3">
      <c r="A19" s="60" t="s">
        <v>16</v>
      </c>
      <c r="B19" s="472" t="s">
        <v>95</v>
      </c>
      <c r="C19" s="472" t="s">
        <v>117</v>
      </c>
      <c r="D19" s="53" t="s">
        <v>85</v>
      </c>
      <c r="E19" s="148">
        <v>0.21848011424120553</v>
      </c>
      <c r="F19" s="148">
        <v>0.21474520936875602</v>
      </c>
      <c r="G19" s="148">
        <v>0.20120961689395392</v>
      </c>
      <c r="H19" s="148">
        <v>0.19886588395761204</v>
      </c>
      <c r="I19" s="148">
        <v>0.20489349819908123</v>
      </c>
      <c r="J19" s="148">
        <v>0.19392643399519949</v>
      </c>
      <c r="K19" s="148">
        <v>0.19446185778593184</v>
      </c>
      <c r="L19" s="148">
        <v>0.1955182648087895</v>
      </c>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s="1" customFormat="1" ht="33" customHeight="1" x14ac:dyDescent="0.3">
      <c r="A20" s="60" t="s">
        <v>17</v>
      </c>
      <c r="B20" s="472"/>
      <c r="C20" s="472"/>
      <c r="D20" s="53" t="s">
        <v>85</v>
      </c>
      <c r="E20" s="148">
        <v>7.6189608906172115E-2</v>
      </c>
      <c r="F20" s="148">
        <v>7.5929443181965817E-2</v>
      </c>
      <c r="G20" s="148">
        <v>7.7010847030460058E-2</v>
      </c>
      <c r="H20" s="148">
        <v>8.1718906428193266E-2</v>
      </c>
      <c r="I20" s="148">
        <v>8.1149081862873298E-2</v>
      </c>
      <c r="J20" s="148">
        <v>8.3126773650104527E-2</v>
      </c>
      <c r="K20" s="148">
        <v>8.8014425100829324E-2</v>
      </c>
      <c r="L20" s="148">
        <v>8.7517243945871556E-2</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s="1" customFormat="1" ht="33" customHeight="1" x14ac:dyDescent="0.3">
      <c r="A21" s="60" t="s">
        <v>19</v>
      </c>
      <c r="B21" s="472"/>
      <c r="C21" s="472"/>
      <c r="D21" s="53" t="s">
        <v>85</v>
      </c>
      <c r="E21" s="148">
        <v>0.35666590953103916</v>
      </c>
      <c r="F21" s="148">
        <v>0.35774934894274579</v>
      </c>
      <c r="G21" s="148">
        <v>0.36378422679799305</v>
      </c>
      <c r="H21" s="148">
        <v>0.36098817361931568</v>
      </c>
      <c r="I21" s="148">
        <v>0.35893506316184748</v>
      </c>
      <c r="J21" s="148">
        <v>0.3485915039189646</v>
      </c>
      <c r="K21" s="148">
        <v>0.35046583066782455</v>
      </c>
      <c r="L21" s="148">
        <v>0.34544728400563507</v>
      </c>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s="1" customFormat="1" ht="33" customHeight="1" x14ac:dyDescent="0.3">
      <c r="A22" s="60" t="s">
        <v>116</v>
      </c>
      <c r="B22" s="472"/>
      <c r="C22" s="472"/>
      <c r="D22" s="53" t="s">
        <v>85</v>
      </c>
      <c r="E22" s="148">
        <v>0.27762834044650136</v>
      </c>
      <c r="F22" s="148">
        <v>0.27632562507553748</v>
      </c>
      <c r="G22" s="148">
        <v>0.27931104971551579</v>
      </c>
      <c r="H22" s="148">
        <v>0.28930543975103606</v>
      </c>
      <c r="I22" s="148">
        <v>0.27991712845635897</v>
      </c>
      <c r="J22" s="148">
        <v>0.29336951414694867</v>
      </c>
      <c r="K22" s="148">
        <v>0.27991559105165448</v>
      </c>
      <c r="L22" s="148">
        <v>0.28122350450383815</v>
      </c>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5" spans="1:78" ht="15" thickBot="1" x14ac:dyDescent="0.35">
      <c r="A25" s="62" t="s">
        <v>115</v>
      </c>
    </row>
    <row r="26" spans="1:78" x14ac:dyDescent="0.3">
      <c r="B26" s="58" t="s">
        <v>90</v>
      </c>
      <c r="C26" s="58" t="s">
        <v>89</v>
      </c>
      <c r="D26" s="58" t="s">
        <v>88</v>
      </c>
      <c r="E26" s="57">
        <v>2015</v>
      </c>
      <c r="F26" s="56">
        <v>2016</v>
      </c>
      <c r="G26" s="57">
        <v>2017</v>
      </c>
      <c r="H26" s="56">
        <v>2018</v>
      </c>
      <c r="I26" s="57">
        <v>2019</v>
      </c>
      <c r="J26" s="56">
        <v>2020</v>
      </c>
      <c r="K26" s="57">
        <v>2021</v>
      </c>
      <c r="L26" s="56">
        <v>2022</v>
      </c>
    </row>
    <row r="27" spans="1:78" s="1" customFormat="1" ht="43.2" customHeight="1" x14ac:dyDescent="0.3">
      <c r="A27" s="60" t="s">
        <v>114</v>
      </c>
      <c r="B27" s="472" t="s">
        <v>95</v>
      </c>
      <c r="C27" s="472" t="s">
        <v>113</v>
      </c>
      <c r="D27" s="53" t="s">
        <v>92</v>
      </c>
      <c r="E27" s="145">
        <v>250.0051657470471</v>
      </c>
      <c r="F27" s="145">
        <v>264.20810465162884</v>
      </c>
      <c r="G27" s="145">
        <v>270.78811357793211</v>
      </c>
      <c r="H27" s="145">
        <v>283.86941859126551</v>
      </c>
      <c r="I27" s="145">
        <v>282.98645371929399</v>
      </c>
      <c r="J27" s="145">
        <v>291.40171771524166</v>
      </c>
      <c r="K27" s="145">
        <v>301.17537366167443</v>
      </c>
      <c r="L27" s="145">
        <v>256.58128914884259</v>
      </c>
    </row>
    <row r="28" spans="1:78" s="1" customFormat="1" ht="43.2" customHeight="1" x14ac:dyDescent="0.3">
      <c r="A28" s="60" t="s">
        <v>112</v>
      </c>
      <c r="B28" s="472"/>
      <c r="C28" s="472"/>
      <c r="D28" s="53" t="s">
        <v>92</v>
      </c>
      <c r="E28" s="145">
        <v>1332.7098931655319</v>
      </c>
      <c r="F28" s="145">
        <v>1396.3004985122634</v>
      </c>
      <c r="G28" s="145">
        <v>1492.7472399006622</v>
      </c>
      <c r="H28" s="145">
        <v>1623.6083416697541</v>
      </c>
      <c r="I28" s="145">
        <v>1612.1394164262183</v>
      </c>
      <c r="J28" s="145">
        <v>1632.0150844614841</v>
      </c>
      <c r="K28" s="145">
        <v>1755.049103617449</v>
      </c>
      <c r="L28" s="145">
        <v>1520.3811661266404</v>
      </c>
    </row>
    <row r="31" spans="1:78" ht="15" thickBot="1" x14ac:dyDescent="0.35">
      <c r="A31" s="62" t="s">
        <v>111</v>
      </c>
    </row>
    <row r="32" spans="1:78" x14ac:dyDescent="0.3">
      <c r="B32" s="58" t="s">
        <v>90</v>
      </c>
      <c r="C32" s="58" t="s">
        <v>89</v>
      </c>
      <c r="D32" s="58" t="s">
        <v>88</v>
      </c>
      <c r="E32" s="57">
        <v>2015</v>
      </c>
      <c r="F32" s="56">
        <v>2016</v>
      </c>
      <c r="G32" s="57">
        <v>2017</v>
      </c>
      <c r="H32" s="56">
        <v>2018</v>
      </c>
      <c r="I32" s="57">
        <v>2019</v>
      </c>
      <c r="J32" s="56">
        <v>2020</v>
      </c>
      <c r="K32" s="57">
        <v>2021</v>
      </c>
      <c r="L32" s="56">
        <v>2022</v>
      </c>
    </row>
    <row r="33" spans="1:12" ht="90" customHeight="1" x14ac:dyDescent="0.3">
      <c r="A33" s="60" t="s">
        <v>111</v>
      </c>
      <c r="B33" s="54" t="s">
        <v>107</v>
      </c>
      <c r="C33" s="54" t="s">
        <v>109</v>
      </c>
      <c r="D33" s="53" t="s">
        <v>85</v>
      </c>
      <c r="E33" s="153">
        <v>0.40125</v>
      </c>
      <c r="F33" s="153">
        <v>0.37825000000000003</v>
      </c>
      <c r="G33" s="153">
        <v>0.35112499999999996</v>
      </c>
      <c r="H33" s="153">
        <v>0.36012500000000003</v>
      </c>
      <c r="I33" s="153">
        <v>0.37112499999999998</v>
      </c>
      <c r="J33" s="153">
        <v>0.36612500000000003</v>
      </c>
      <c r="K33" s="153">
        <v>0.37587499999999996</v>
      </c>
      <c r="L33" s="153">
        <v>0.39087499999999997</v>
      </c>
    </row>
    <row r="34" spans="1:12" ht="25.2" customHeight="1" x14ac:dyDescent="0.3">
      <c r="A34" s="64"/>
      <c r="B34" s="52"/>
      <c r="C34" s="52"/>
      <c r="D34" s="63"/>
      <c r="E34" s="1"/>
      <c r="F34" s="1"/>
      <c r="G34" s="1"/>
      <c r="H34" s="1"/>
      <c r="I34" s="1"/>
      <c r="J34" s="1"/>
      <c r="K34" s="1"/>
      <c r="L34" s="1"/>
    </row>
    <row r="35" spans="1:12" ht="25.2" customHeight="1" thickBot="1" x14ac:dyDescent="0.35">
      <c r="A35" s="62" t="s">
        <v>110</v>
      </c>
    </row>
    <row r="36" spans="1:12" ht="25.2" customHeight="1" x14ac:dyDescent="0.3">
      <c r="B36" s="58" t="s">
        <v>90</v>
      </c>
      <c r="C36" s="58" t="s">
        <v>89</v>
      </c>
      <c r="D36" s="58" t="s">
        <v>88</v>
      </c>
      <c r="E36" s="57">
        <v>2015</v>
      </c>
      <c r="F36" s="56">
        <v>2016</v>
      </c>
      <c r="G36" s="57">
        <v>2017</v>
      </c>
      <c r="H36" s="56">
        <v>2018</v>
      </c>
      <c r="I36" s="57">
        <v>2019</v>
      </c>
      <c r="J36" s="56">
        <v>2020</v>
      </c>
      <c r="K36" s="57">
        <v>2021</v>
      </c>
      <c r="L36" s="56">
        <v>2022</v>
      </c>
    </row>
    <row r="37" spans="1:12" ht="25.2" customHeight="1" x14ac:dyDescent="0.3">
      <c r="A37" s="61" t="s">
        <v>110</v>
      </c>
      <c r="B37" s="54" t="s">
        <v>107</v>
      </c>
      <c r="C37" s="54" t="s">
        <v>109</v>
      </c>
      <c r="D37" s="53" t="s">
        <v>92</v>
      </c>
      <c r="E37" s="145">
        <f t="shared" ref="E37:L37" si="2">E14*E33</f>
        <v>757.87986433092965</v>
      </c>
      <c r="F37" s="145">
        <f t="shared" si="2"/>
        <v>752.38163017020656</v>
      </c>
      <c r="G37" s="145">
        <f t="shared" si="2"/>
        <v>747.60190276251899</v>
      </c>
      <c r="H37" s="145">
        <f t="shared" si="2"/>
        <v>832.69952023221447</v>
      </c>
      <c r="I37" s="145">
        <f t="shared" si="2"/>
        <v>856.52757448852628</v>
      </c>
      <c r="J37" s="145">
        <f t="shared" si="2"/>
        <v>856.73266958194017</v>
      </c>
      <c r="K37" s="145">
        <f t="shared" si="2"/>
        <v>948.66496538147635</v>
      </c>
      <c r="L37" s="145">
        <f t="shared" si="2"/>
        <v>854.17512499674785</v>
      </c>
    </row>
    <row r="40" spans="1:12" ht="15" thickBot="1" x14ac:dyDescent="0.35">
      <c r="A40" t="s">
        <v>108</v>
      </c>
    </row>
    <row r="41" spans="1:12" x14ac:dyDescent="0.3">
      <c r="B41" s="58" t="s">
        <v>90</v>
      </c>
      <c r="C41" s="58" t="s">
        <v>89</v>
      </c>
      <c r="D41" s="58" t="s">
        <v>88</v>
      </c>
      <c r="E41" s="57">
        <v>2015</v>
      </c>
      <c r="F41" s="56">
        <v>2016</v>
      </c>
      <c r="G41" s="57">
        <v>2017</v>
      </c>
      <c r="H41" s="56">
        <v>2018</v>
      </c>
      <c r="I41" s="57">
        <v>2019</v>
      </c>
      <c r="J41" s="56">
        <v>2020</v>
      </c>
      <c r="K41" s="57">
        <v>2021</v>
      </c>
      <c r="L41" s="56">
        <v>2022</v>
      </c>
    </row>
    <row r="42" spans="1:12" ht="93" customHeight="1" x14ac:dyDescent="0.3">
      <c r="A42" s="60" t="s">
        <v>108</v>
      </c>
      <c r="B42" s="54" t="s">
        <v>107</v>
      </c>
      <c r="C42" s="54" t="s">
        <v>106</v>
      </c>
      <c r="D42" s="53" t="s">
        <v>85</v>
      </c>
      <c r="E42" s="148">
        <f t="shared" ref="E42:L42" si="3">1-E33</f>
        <v>0.59875</v>
      </c>
      <c r="F42" s="148">
        <f t="shared" si="3"/>
        <v>0.62175000000000002</v>
      </c>
      <c r="G42" s="148">
        <f t="shared" si="3"/>
        <v>0.64887500000000009</v>
      </c>
      <c r="H42" s="148">
        <f t="shared" si="3"/>
        <v>0.63987499999999997</v>
      </c>
      <c r="I42" s="148">
        <f t="shared" si="3"/>
        <v>0.62887500000000007</v>
      </c>
      <c r="J42" s="148">
        <f t="shared" si="3"/>
        <v>0.63387499999999997</v>
      </c>
      <c r="K42" s="148">
        <f t="shared" si="3"/>
        <v>0.62412500000000004</v>
      </c>
      <c r="L42" s="148">
        <f t="shared" si="3"/>
        <v>0.60912500000000003</v>
      </c>
    </row>
    <row r="45" spans="1:12" ht="15" thickBot="1" x14ac:dyDescent="0.35">
      <c r="A45" t="s">
        <v>108</v>
      </c>
    </row>
    <row r="46" spans="1:12" x14ac:dyDescent="0.3">
      <c r="B46" s="58" t="s">
        <v>90</v>
      </c>
      <c r="C46" s="58" t="s">
        <v>89</v>
      </c>
      <c r="D46" s="58" t="s">
        <v>88</v>
      </c>
      <c r="E46" s="57">
        <v>2015</v>
      </c>
      <c r="F46" s="56">
        <v>2016</v>
      </c>
      <c r="G46" s="57">
        <v>2017</v>
      </c>
      <c r="H46" s="56">
        <v>2018</v>
      </c>
      <c r="I46" s="57">
        <v>2019</v>
      </c>
      <c r="J46" s="56">
        <v>2020</v>
      </c>
      <c r="K46" s="57">
        <v>2021</v>
      </c>
      <c r="L46" s="56">
        <v>2022</v>
      </c>
    </row>
    <row r="47" spans="1:12" ht="96.6" customHeight="1" x14ac:dyDescent="0.3">
      <c r="A47" s="60" t="s">
        <v>108</v>
      </c>
      <c r="B47" s="54" t="s">
        <v>107</v>
      </c>
      <c r="C47" s="54" t="s">
        <v>106</v>
      </c>
      <c r="D47" s="53" t="s">
        <v>99</v>
      </c>
      <c r="E47" s="145">
        <f t="shared" ref="E47:L47" si="4">E42*E14</f>
        <v>1130.9173053411691</v>
      </c>
      <c r="F47" s="145">
        <f t="shared" si="4"/>
        <v>1236.7304125798437</v>
      </c>
      <c r="G47" s="145">
        <f t="shared" si="4"/>
        <v>1381.5597996583256</v>
      </c>
      <c r="H47" s="145">
        <f t="shared" si="4"/>
        <v>1479.5518375802517</v>
      </c>
      <c r="I47" s="145">
        <f t="shared" si="4"/>
        <v>1451.394485433404</v>
      </c>
      <c r="J47" s="145">
        <f t="shared" si="4"/>
        <v>1483.2677935985039</v>
      </c>
      <c r="K47" s="145">
        <f t="shared" si="4"/>
        <v>1575.2192125539448</v>
      </c>
      <c r="L47" s="145">
        <f t="shared" si="4"/>
        <v>1331.1146095648073</v>
      </c>
    </row>
    <row r="50" spans="1:12" ht="15" thickBot="1" x14ac:dyDescent="0.35">
      <c r="A50" t="s">
        <v>105</v>
      </c>
    </row>
    <row r="51" spans="1:12" x14ac:dyDescent="0.3">
      <c r="B51" s="58" t="s">
        <v>90</v>
      </c>
      <c r="C51" s="58" t="s">
        <v>89</v>
      </c>
      <c r="D51" s="58" t="s">
        <v>88</v>
      </c>
      <c r="E51" s="57">
        <v>2015</v>
      </c>
      <c r="F51" s="56">
        <v>2016</v>
      </c>
      <c r="G51" s="57">
        <v>2017</v>
      </c>
      <c r="H51" s="56">
        <v>2018</v>
      </c>
      <c r="I51" s="57">
        <v>2019</v>
      </c>
      <c r="J51" s="56">
        <v>2020</v>
      </c>
      <c r="K51" s="57">
        <v>2021</v>
      </c>
      <c r="L51" s="56">
        <v>2022</v>
      </c>
    </row>
    <row r="52" spans="1:12" ht="67.8" customHeight="1" x14ac:dyDescent="0.3">
      <c r="A52" s="60" t="s">
        <v>105</v>
      </c>
      <c r="B52" s="54" t="s">
        <v>95</v>
      </c>
      <c r="C52" s="54" t="s">
        <v>104</v>
      </c>
      <c r="D52" s="53" t="s">
        <v>92</v>
      </c>
      <c r="E52" s="147">
        <v>448.01069656602556</v>
      </c>
      <c r="F52" s="147">
        <v>503.72943238930156</v>
      </c>
      <c r="G52" s="147">
        <v>504.5544472052768</v>
      </c>
      <c r="H52" s="147">
        <v>525.31152136608182</v>
      </c>
      <c r="I52" s="147">
        <v>550.79408597757731</v>
      </c>
      <c r="J52" s="147">
        <v>532.58098016077997</v>
      </c>
      <c r="K52" s="147">
        <v>590.37170806178085</v>
      </c>
      <c r="L52" s="147">
        <v>497.2367267673792</v>
      </c>
    </row>
    <row r="55" spans="1:12" ht="15" thickBot="1" x14ac:dyDescent="0.35">
      <c r="A55" t="s">
        <v>103</v>
      </c>
    </row>
    <row r="56" spans="1:12" x14ac:dyDescent="0.3">
      <c r="B56" s="58" t="s">
        <v>90</v>
      </c>
      <c r="C56" s="58" t="s">
        <v>89</v>
      </c>
      <c r="D56" s="58" t="s">
        <v>88</v>
      </c>
      <c r="E56" s="57">
        <v>2015</v>
      </c>
      <c r="F56" s="56">
        <v>2016</v>
      </c>
      <c r="G56" s="57">
        <v>2017</v>
      </c>
      <c r="H56" s="56">
        <v>2018</v>
      </c>
      <c r="I56" s="57">
        <v>2019</v>
      </c>
      <c r="J56" s="56">
        <v>2020</v>
      </c>
      <c r="K56" s="57">
        <v>2021</v>
      </c>
      <c r="L56" s="56">
        <v>2022</v>
      </c>
    </row>
    <row r="57" spans="1:12" ht="64.2" customHeight="1" x14ac:dyDescent="0.3">
      <c r="A57" s="60" t="s">
        <v>103</v>
      </c>
      <c r="B57" s="54" t="s">
        <v>86</v>
      </c>
      <c r="C57" s="54"/>
      <c r="D57" s="53" t="s">
        <v>92</v>
      </c>
      <c r="E57" s="146">
        <v>6851.867818536919</v>
      </c>
      <c r="F57" s="146">
        <v>7561.1882363209097</v>
      </c>
      <c r="G57" s="146">
        <v>8231.027422357909</v>
      </c>
      <c r="H57" s="146">
        <v>8973.636289770413</v>
      </c>
      <c r="I57" s="146">
        <v>9869.8199703348982</v>
      </c>
      <c r="J57" s="147">
        <v>10755</v>
      </c>
      <c r="K57" s="147">
        <v>11477</v>
      </c>
      <c r="L57" s="147">
        <v>12421</v>
      </c>
    </row>
    <row r="59" spans="1:12" ht="15" thickBot="1" x14ac:dyDescent="0.35">
      <c r="A59" t="s">
        <v>87</v>
      </c>
    </row>
    <row r="60" spans="1:12" x14ac:dyDescent="0.3">
      <c r="B60" s="58" t="s">
        <v>90</v>
      </c>
      <c r="C60" s="58" t="s">
        <v>89</v>
      </c>
      <c r="D60" s="58" t="s">
        <v>88</v>
      </c>
      <c r="E60" s="57">
        <v>2015</v>
      </c>
      <c r="F60" s="56">
        <v>2016</v>
      </c>
      <c r="G60" s="57">
        <v>2017</v>
      </c>
      <c r="H60" s="56">
        <v>2018</v>
      </c>
      <c r="I60" s="57">
        <v>2019</v>
      </c>
      <c r="J60" s="56">
        <v>2020</v>
      </c>
      <c r="K60" s="57">
        <v>2021</v>
      </c>
      <c r="L60" s="56">
        <v>2022</v>
      </c>
    </row>
    <row r="61" spans="1:12" ht="73.8" customHeight="1" x14ac:dyDescent="0.3">
      <c r="A61" s="60" t="s">
        <v>87</v>
      </c>
      <c r="B61" s="54" t="s">
        <v>86</v>
      </c>
      <c r="C61" s="54" t="s">
        <v>102</v>
      </c>
      <c r="D61" s="53" t="s">
        <v>85</v>
      </c>
      <c r="E61" s="153">
        <v>6.3487386660000006E-2</v>
      </c>
      <c r="F61" s="153">
        <v>6.1677386660879435E-2</v>
      </c>
      <c r="G61" s="153">
        <v>7.24314552583986E-2</v>
      </c>
      <c r="H61" s="153">
        <v>7.9097205484984195E-2</v>
      </c>
      <c r="I61" s="153">
        <v>7.3877932507202773E-2</v>
      </c>
      <c r="J61" s="153">
        <v>4.8527749786665735E-2</v>
      </c>
      <c r="K61" s="153">
        <v>6.3058260142579703E-2</v>
      </c>
      <c r="L61" s="153">
        <v>8.0532242743315677E-2</v>
      </c>
    </row>
    <row r="64" spans="1:12" ht="15" thickBot="1" x14ac:dyDescent="0.35">
      <c r="A64" t="s">
        <v>101</v>
      </c>
    </row>
    <row r="65" spans="1:12" x14ac:dyDescent="0.3">
      <c r="B65" s="58" t="s">
        <v>90</v>
      </c>
      <c r="C65" s="58" t="s">
        <v>89</v>
      </c>
      <c r="D65" s="58" t="s">
        <v>88</v>
      </c>
      <c r="E65" s="57">
        <v>2015</v>
      </c>
      <c r="F65" s="56">
        <v>2016</v>
      </c>
      <c r="G65" s="57">
        <v>2017</v>
      </c>
      <c r="H65" s="56">
        <v>2018</v>
      </c>
      <c r="I65" s="57">
        <v>2019</v>
      </c>
      <c r="J65" s="56">
        <v>2020</v>
      </c>
      <c r="K65" s="57">
        <v>2021</v>
      </c>
      <c r="L65" s="56">
        <v>2022</v>
      </c>
    </row>
    <row r="66" spans="1:12" ht="28.8" x14ac:dyDescent="0.3">
      <c r="A66" s="59" t="s">
        <v>100</v>
      </c>
      <c r="B66" s="54" t="s">
        <v>97</v>
      </c>
      <c r="C66" s="54"/>
      <c r="D66" s="53" t="s">
        <v>99</v>
      </c>
      <c r="E66" s="146">
        <v>134.18736018912972</v>
      </c>
      <c r="F66" s="146">
        <v>149.69585249854686</v>
      </c>
      <c r="G66" s="146">
        <v>167.53151204291532</v>
      </c>
      <c r="H66" s="146">
        <v>159.79688488463188</v>
      </c>
      <c r="I66" s="146">
        <v>173.33701325482855</v>
      </c>
      <c r="J66" s="146">
        <v>189.50674934677826</v>
      </c>
      <c r="K66" s="146">
        <v>219.90144130015176</v>
      </c>
      <c r="L66" s="146">
        <v>197.29899813358367</v>
      </c>
    </row>
    <row r="69" spans="1:12" ht="15" thickBot="1" x14ac:dyDescent="0.35">
      <c r="A69" t="s">
        <v>98</v>
      </c>
    </row>
    <row r="70" spans="1:12" x14ac:dyDescent="0.3">
      <c r="B70" s="58" t="s">
        <v>90</v>
      </c>
      <c r="C70" s="58" t="s">
        <v>89</v>
      </c>
      <c r="D70" s="58" t="s">
        <v>88</v>
      </c>
      <c r="E70" s="57">
        <v>2015</v>
      </c>
      <c r="F70" s="56">
        <v>2016</v>
      </c>
      <c r="G70" s="57">
        <v>2017</v>
      </c>
      <c r="H70" s="56">
        <v>2018</v>
      </c>
      <c r="I70" s="57">
        <v>2019</v>
      </c>
      <c r="J70" s="56">
        <v>2020</v>
      </c>
      <c r="K70" s="57">
        <v>2021</v>
      </c>
      <c r="L70" s="56">
        <v>2022</v>
      </c>
    </row>
    <row r="71" spans="1:12" ht="28.8" x14ac:dyDescent="0.3">
      <c r="A71" s="55" t="s">
        <v>98</v>
      </c>
      <c r="B71" s="54" t="s">
        <v>97</v>
      </c>
      <c r="C71" s="54"/>
      <c r="D71" s="53" t="s">
        <v>85</v>
      </c>
      <c r="E71" s="154">
        <v>0.10190270992018936</v>
      </c>
      <c r="F71" s="154">
        <v>0.10046709949008054</v>
      </c>
      <c r="G71" s="154">
        <v>0.10033668830878872</v>
      </c>
      <c r="H71" s="154">
        <v>9.9330383411396425E-2</v>
      </c>
      <c r="I71" s="154">
        <v>9.9045430440162632E-2</v>
      </c>
      <c r="J71" s="154">
        <v>9.338440284761286E-2</v>
      </c>
      <c r="K71" s="154">
        <v>9.6248221432733941E-2</v>
      </c>
      <c r="L71" s="154">
        <v>9.6027541438575684E-2</v>
      </c>
    </row>
    <row r="74" spans="1:12" ht="15" thickBot="1" x14ac:dyDescent="0.35">
      <c r="A74" t="s">
        <v>96</v>
      </c>
    </row>
    <row r="75" spans="1:12" x14ac:dyDescent="0.3">
      <c r="B75" s="58" t="s">
        <v>90</v>
      </c>
      <c r="C75" s="58" t="s">
        <v>89</v>
      </c>
      <c r="D75" s="58" t="s">
        <v>88</v>
      </c>
      <c r="E75" s="57">
        <v>2015</v>
      </c>
      <c r="F75" s="56">
        <v>2016</v>
      </c>
      <c r="G75" s="57">
        <v>2017</v>
      </c>
      <c r="H75" s="56">
        <v>2018</v>
      </c>
      <c r="I75" s="57">
        <v>2019</v>
      </c>
      <c r="J75" s="56">
        <v>2020</v>
      </c>
      <c r="K75" s="57">
        <v>2021</v>
      </c>
      <c r="L75" s="56">
        <v>2022</v>
      </c>
    </row>
    <row r="76" spans="1:12" ht="43.2" x14ac:dyDescent="0.3">
      <c r="A76" s="55" t="s">
        <v>96</v>
      </c>
      <c r="B76" s="54" t="s">
        <v>95</v>
      </c>
      <c r="C76" s="54"/>
      <c r="D76" s="53" t="s">
        <v>92</v>
      </c>
      <c r="E76" s="154">
        <v>-141.94442461527512</v>
      </c>
      <c r="F76" s="154">
        <v>-175.14159538907802</v>
      </c>
      <c r="G76" s="154">
        <v>-138.92809826302573</v>
      </c>
      <c r="H76" s="154">
        <v>-120.50610453057004</v>
      </c>
      <c r="I76" s="154">
        <v>-137.99789620115791</v>
      </c>
      <c r="J76" s="154">
        <v>-115.99731915706184</v>
      </c>
      <c r="K76" s="154">
        <v>-122.67298788146138</v>
      </c>
      <c r="L76" s="154">
        <v>-88.888667642019072</v>
      </c>
    </row>
    <row r="79" spans="1:12" ht="15" thickBot="1" x14ac:dyDescent="0.35">
      <c r="A79" t="s">
        <v>94</v>
      </c>
    </row>
    <row r="80" spans="1:12" x14ac:dyDescent="0.3">
      <c r="B80" s="58" t="s">
        <v>90</v>
      </c>
      <c r="C80" s="58" t="s">
        <v>89</v>
      </c>
      <c r="D80" s="58" t="s">
        <v>88</v>
      </c>
      <c r="E80" s="57">
        <v>2015</v>
      </c>
      <c r="F80" s="56">
        <v>2016</v>
      </c>
      <c r="G80" s="57">
        <v>2017</v>
      </c>
      <c r="H80" s="56">
        <v>2018</v>
      </c>
      <c r="I80" s="57">
        <v>2019</v>
      </c>
      <c r="J80" s="56">
        <v>2020</v>
      </c>
      <c r="K80" s="57">
        <v>2021</v>
      </c>
      <c r="L80" s="56">
        <v>2022</v>
      </c>
    </row>
    <row r="81" spans="1:12" ht="28.8" x14ac:dyDescent="0.3">
      <c r="A81" s="55" t="s">
        <v>94</v>
      </c>
      <c r="B81" s="54" t="s">
        <v>86</v>
      </c>
      <c r="C81" s="54"/>
      <c r="D81" s="53" t="s">
        <v>85</v>
      </c>
      <c r="E81" s="153">
        <v>0.1</v>
      </c>
      <c r="F81" s="153">
        <v>0.10352219811727952</v>
      </c>
      <c r="G81" s="153">
        <v>8.8589143015824032E-2</v>
      </c>
      <c r="H81" s="153">
        <v>9.0220677116851569E-2</v>
      </c>
      <c r="I81" s="153">
        <v>9.9868509445396048E-2</v>
      </c>
      <c r="J81" s="153">
        <v>8.9685529455008517E-2</v>
      </c>
      <c r="K81" s="153">
        <v>6.7131566713156676E-2</v>
      </c>
      <c r="L81" s="153">
        <v>8.2251459440620373E-2</v>
      </c>
    </row>
    <row r="84" spans="1:12" ht="15" thickBot="1" x14ac:dyDescent="0.35">
      <c r="A84" t="s">
        <v>93</v>
      </c>
    </row>
    <row r="85" spans="1:12" x14ac:dyDescent="0.3">
      <c r="B85" s="58" t="s">
        <v>90</v>
      </c>
      <c r="C85" s="58" t="s">
        <v>89</v>
      </c>
      <c r="D85" s="58" t="s">
        <v>88</v>
      </c>
      <c r="E85" s="57">
        <v>2015</v>
      </c>
      <c r="F85" s="56">
        <v>2016</v>
      </c>
      <c r="G85" s="57">
        <v>2017</v>
      </c>
      <c r="H85" s="56">
        <v>2018</v>
      </c>
      <c r="I85" s="57">
        <v>2019</v>
      </c>
      <c r="J85" s="56">
        <v>2020</v>
      </c>
      <c r="K85" s="57">
        <v>2021</v>
      </c>
      <c r="L85" s="56">
        <v>2022</v>
      </c>
    </row>
    <row r="86" spans="1:12" ht="28.8" x14ac:dyDescent="0.3">
      <c r="A86" s="55" t="s">
        <v>93</v>
      </c>
      <c r="B86" s="54" t="s">
        <v>86</v>
      </c>
      <c r="C86" s="54"/>
      <c r="D86" s="53" t="s">
        <v>92</v>
      </c>
      <c r="E86" s="155">
        <v>1018.0520555546851</v>
      </c>
      <c r="F86" s="155">
        <v>1080.1607556080694</v>
      </c>
      <c r="G86" s="155">
        <v>1212.5560730996483</v>
      </c>
      <c r="H86" s="155">
        <v>1302.6940962625386</v>
      </c>
      <c r="I86" s="155">
        <v>1297.3279895835803</v>
      </c>
      <c r="J86" s="155">
        <v>1322.0050151715873</v>
      </c>
      <c r="K86" s="155">
        <v>1374.2578217702437</v>
      </c>
      <c r="L86" s="155">
        <v>1239.5876476062863</v>
      </c>
    </row>
    <row r="89" spans="1:12" ht="15" thickBot="1" x14ac:dyDescent="0.35">
      <c r="A89" t="s">
        <v>91</v>
      </c>
    </row>
    <row r="90" spans="1:12" x14ac:dyDescent="0.3">
      <c r="B90" s="58" t="s">
        <v>90</v>
      </c>
      <c r="C90" s="58" t="s">
        <v>89</v>
      </c>
      <c r="D90" s="58" t="s">
        <v>88</v>
      </c>
      <c r="E90" s="57">
        <v>2015</v>
      </c>
      <c r="F90" s="56">
        <v>2016</v>
      </c>
      <c r="G90" s="57">
        <v>2017</v>
      </c>
      <c r="H90" s="56">
        <v>2018</v>
      </c>
      <c r="I90" s="57">
        <v>2019</v>
      </c>
      <c r="J90" s="56">
        <v>2020</v>
      </c>
      <c r="K90" s="57">
        <v>2021</v>
      </c>
      <c r="L90" s="56">
        <v>2022</v>
      </c>
    </row>
    <row r="91" spans="1:12" ht="28.8" x14ac:dyDescent="0.3">
      <c r="A91" s="55" t="s">
        <v>87</v>
      </c>
      <c r="B91" s="54" t="s">
        <v>86</v>
      </c>
      <c r="C91" s="54"/>
      <c r="D91" s="53" t="s">
        <v>85</v>
      </c>
      <c r="E91" s="145">
        <v>6.3487386660000006E-2</v>
      </c>
      <c r="F91" s="144">
        <v>6.1677386660879435E-2</v>
      </c>
      <c r="G91" s="144">
        <v>7.24314552583986E-2</v>
      </c>
      <c r="H91" s="144">
        <v>7.9097205484984195E-2</v>
      </c>
      <c r="I91" s="144">
        <v>7.3877932507202773E-2</v>
      </c>
      <c r="J91" s="144">
        <v>4.8527749786665735E-2</v>
      </c>
      <c r="K91" s="144">
        <v>6.3058260142579703E-2</v>
      </c>
      <c r="L91" s="144">
        <v>8.0532242743315677E-2</v>
      </c>
    </row>
  </sheetData>
  <mergeCells count="6">
    <mergeCell ref="B27:B28"/>
    <mergeCell ref="C27:C28"/>
    <mergeCell ref="B19:B22"/>
    <mergeCell ref="C19:C22"/>
    <mergeCell ref="B7:B10"/>
    <mergeCell ref="C7:C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3B55-7D60-4933-80D5-5A5EE84E785F}">
  <dimension ref="A5:AK225"/>
  <sheetViews>
    <sheetView topLeftCell="A26" zoomScaleNormal="100" workbookViewId="0">
      <pane xSplit="1" topLeftCell="J1" activePane="topRight" state="frozen"/>
      <selection activeCell="A231" sqref="A231"/>
      <selection pane="topRight" activeCell="M116" sqref="M116"/>
    </sheetView>
  </sheetViews>
  <sheetFormatPr baseColWidth="10" defaultColWidth="11.44140625" defaultRowHeight="14.4" x14ac:dyDescent="0.3"/>
  <cols>
    <col min="1" max="1" width="76.33203125" customWidth="1"/>
    <col min="2" max="2" width="17.44140625" customWidth="1"/>
    <col min="3" max="3" width="18.77734375" customWidth="1"/>
    <col min="4" max="4" width="18.21875" customWidth="1"/>
    <col min="5" max="5" width="18.77734375" customWidth="1"/>
    <col min="6" max="6" width="22.5546875" customWidth="1"/>
    <col min="7" max="7" width="16.44140625" customWidth="1"/>
    <col min="8" max="8" width="16.21875" customWidth="1"/>
    <col min="9" max="9" width="19.21875" customWidth="1"/>
    <col min="10" max="10" width="20" customWidth="1"/>
    <col min="11" max="11" width="18.21875" customWidth="1"/>
    <col min="12" max="12" width="26.77734375" customWidth="1"/>
    <col min="13" max="13" width="15.21875" customWidth="1"/>
    <col min="14" max="14" width="14.5546875" customWidth="1"/>
    <col min="15" max="15" width="12.21875" bestFit="1" customWidth="1"/>
    <col min="16" max="16" width="24.44140625" customWidth="1"/>
    <col min="17" max="17" width="16.77734375" customWidth="1"/>
    <col min="18" max="18" width="16.21875" customWidth="1"/>
    <col min="19" max="19" width="15.77734375" customWidth="1"/>
  </cols>
  <sheetData>
    <row r="5" spans="1:10" x14ac:dyDescent="0.3">
      <c r="A5" s="168" t="s">
        <v>364</v>
      </c>
      <c r="B5" s="168" t="s">
        <v>282</v>
      </c>
      <c r="C5" s="160"/>
      <c r="D5" s="160"/>
      <c r="E5" s="160"/>
      <c r="F5" s="160"/>
      <c r="G5" s="160"/>
      <c r="H5" s="160"/>
      <c r="I5" s="160"/>
      <c r="J5" s="160"/>
    </row>
    <row r="6" spans="1:10" x14ac:dyDescent="0.3">
      <c r="A6" s="200" t="s">
        <v>363</v>
      </c>
      <c r="B6" s="78" t="s">
        <v>362</v>
      </c>
      <c r="C6" s="87"/>
      <c r="D6" s="160"/>
      <c r="E6" s="87"/>
      <c r="F6" s="87">
        <v>128776.81099999999</v>
      </c>
      <c r="G6" s="87"/>
      <c r="H6" s="87"/>
      <c r="I6" s="87"/>
      <c r="J6" s="87"/>
    </row>
    <row r="7" spans="1:10" x14ac:dyDescent="0.3">
      <c r="A7" s="178" t="s">
        <v>361</v>
      </c>
      <c r="B7" s="213">
        <v>500747.00000000006</v>
      </c>
      <c r="C7" s="164"/>
      <c r="D7" s="160"/>
      <c r="E7" s="164"/>
      <c r="F7" s="164"/>
      <c r="G7" s="164"/>
      <c r="H7" s="164"/>
      <c r="I7" s="164"/>
      <c r="J7" s="164"/>
    </row>
    <row r="8" spans="1:10" x14ac:dyDescent="0.3">
      <c r="A8" s="178" t="s">
        <v>360</v>
      </c>
      <c r="B8" s="213">
        <v>47728.83</v>
      </c>
      <c r="C8" s="164"/>
      <c r="D8" s="160"/>
      <c r="E8" s="164"/>
      <c r="F8" s="164"/>
      <c r="G8" s="164"/>
      <c r="H8" s="164"/>
      <c r="I8" s="164"/>
      <c r="J8" s="164"/>
    </row>
    <row r="9" spans="1:10" x14ac:dyDescent="0.3">
      <c r="A9" s="178" t="s">
        <v>291</v>
      </c>
      <c r="B9" s="181">
        <v>40200</v>
      </c>
      <c r="C9" s="88"/>
      <c r="D9" s="160"/>
      <c r="E9" s="88"/>
      <c r="F9" s="88"/>
      <c r="G9" s="88"/>
      <c r="H9" s="88"/>
      <c r="I9" s="88"/>
      <c r="J9" s="88"/>
    </row>
    <row r="10" spans="1:10" x14ac:dyDescent="0.3">
      <c r="A10" s="178" t="s">
        <v>290</v>
      </c>
      <c r="B10" s="181">
        <v>480000</v>
      </c>
      <c r="C10" s="88"/>
      <c r="D10" s="160"/>
      <c r="E10" s="88"/>
      <c r="F10" s="88"/>
      <c r="G10" s="88"/>
      <c r="H10" s="88"/>
      <c r="I10" s="88"/>
      <c r="J10" s="88"/>
    </row>
    <row r="11" spans="1:10" x14ac:dyDescent="0.3">
      <c r="A11" s="178" t="s">
        <v>289</v>
      </c>
      <c r="B11" s="181">
        <v>489923.31689999998</v>
      </c>
      <c r="C11" s="88"/>
      <c r="D11" s="160"/>
      <c r="E11" s="88"/>
      <c r="F11" s="88"/>
      <c r="G11" s="88"/>
      <c r="H11" s="88"/>
      <c r="I11" s="88"/>
      <c r="J11" s="88"/>
    </row>
    <row r="12" spans="1:10" x14ac:dyDescent="0.3">
      <c r="A12" s="178" t="s">
        <v>288</v>
      </c>
      <c r="B12" s="181">
        <v>626649</v>
      </c>
      <c r="C12" s="88"/>
      <c r="D12" s="160"/>
      <c r="E12" s="88"/>
      <c r="F12" s="88"/>
      <c r="G12" s="218"/>
      <c r="H12" s="88"/>
      <c r="I12" s="88"/>
      <c r="J12" s="88"/>
    </row>
    <row r="13" spans="1:10" x14ac:dyDescent="0.3">
      <c r="A13" s="178" t="s">
        <v>287</v>
      </c>
      <c r="B13" s="213">
        <v>886372.77150000003</v>
      </c>
      <c r="C13" s="164"/>
      <c r="D13" s="160"/>
      <c r="E13" s="164"/>
      <c r="F13" s="164"/>
      <c r="G13" s="164"/>
      <c r="H13" s="164"/>
      <c r="I13" s="164"/>
      <c r="J13" s="164"/>
    </row>
    <row r="14" spans="1:10" x14ac:dyDescent="0.3">
      <c r="A14" s="178" t="s">
        <v>286</v>
      </c>
      <c r="B14" s="213">
        <v>26496.282419999996</v>
      </c>
      <c r="C14" s="164"/>
      <c r="D14" s="160"/>
      <c r="E14" s="164"/>
      <c r="F14" s="164"/>
      <c r="G14" s="164"/>
      <c r="H14" s="164"/>
      <c r="I14" s="164"/>
      <c r="J14" s="164"/>
    </row>
    <row r="15" spans="1:10" x14ac:dyDescent="0.3">
      <c r="A15" s="178" t="s">
        <v>285</v>
      </c>
      <c r="B15" s="213">
        <v>20578.273209000003</v>
      </c>
      <c r="C15" s="164"/>
      <c r="D15" s="160"/>
      <c r="E15" s="164"/>
      <c r="F15" s="164"/>
      <c r="G15" s="164"/>
      <c r="H15" s="164"/>
      <c r="I15" s="164"/>
      <c r="J15" s="164"/>
    </row>
    <row r="16" spans="1:10" x14ac:dyDescent="0.3">
      <c r="A16" s="178" t="s">
        <v>284</v>
      </c>
      <c r="B16" s="238">
        <v>32230.810840026897</v>
      </c>
      <c r="C16" s="237"/>
      <c r="D16" s="237"/>
      <c r="E16" s="237"/>
      <c r="F16" s="237"/>
      <c r="G16" s="237"/>
      <c r="H16" s="237"/>
      <c r="I16" s="237"/>
      <c r="J16" s="237"/>
    </row>
    <row r="17" spans="1:13" x14ac:dyDescent="0.3">
      <c r="A17" s="178" t="s">
        <v>283</v>
      </c>
      <c r="B17" s="213">
        <v>645102.71513097314</v>
      </c>
      <c r="C17" s="164"/>
      <c r="D17" s="164"/>
      <c r="E17" s="164"/>
      <c r="F17" s="164"/>
      <c r="G17" s="164"/>
      <c r="H17" s="164"/>
      <c r="I17" s="164"/>
      <c r="J17" s="237"/>
    </row>
    <row r="18" spans="1:13" x14ac:dyDescent="0.3">
      <c r="A18" s="178" t="s">
        <v>359</v>
      </c>
      <c r="B18" s="172">
        <v>12877681</v>
      </c>
      <c r="C18" s="236"/>
      <c r="D18" s="236"/>
      <c r="E18" s="236"/>
      <c r="F18" s="236"/>
      <c r="G18" s="236"/>
      <c r="H18" s="236"/>
      <c r="I18" s="236"/>
      <c r="J18" s="236"/>
    </row>
    <row r="20" spans="1:13" x14ac:dyDescent="0.3">
      <c r="B20" s="164"/>
      <c r="C20" s="164"/>
      <c r="D20" s="164"/>
    </row>
    <row r="21" spans="1:13" x14ac:dyDescent="0.3">
      <c r="B21" s="164"/>
      <c r="C21" s="164"/>
      <c r="D21" s="164"/>
    </row>
    <row r="22" spans="1:13" ht="19.05" customHeight="1" x14ac:dyDescent="0.3">
      <c r="A22" s="168" t="s">
        <v>358</v>
      </c>
      <c r="B22" s="168" t="s">
        <v>293</v>
      </c>
      <c r="C22" s="168" t="s">
        <v>292</v>
      </c>
      <c r="D22" s="168" t="s">
        <v>291</v>
      </c>
      <c r="E22" s="168" t="s">
        <v>290</v>
      </c>
      <c r="F22" s="168" t="s">
        <v>289</v>
      </c>
      <c r="G22" s="168" t="s">
        <v>288</v>
      </c>
      <c r="H22" s="168" t="s">
        <v>287</v>
      </c>
      <c r="I22" s="168" t="s">
        <v>286</v>
      </c>
      <c r="J22" s="168" t="s">
        <v>285</v>
      </c>
      <c r="K22" s="168" t="s">
        <v>284</v>
      </c>
      <c r="L22" s="168" t="s">
        <v>283</v>
      </c>
      <c r="M22" s="160"/>
    </row>
    <row r="23" spans="1:13" x14ac:dyDescent="0.3">
      <c r="A23" s="200" t="s">
        <v>330</v>
      </c>
      <c r="B23" s="78" t="s">
        <v>355</v>
      </c>
      <c r="C23" s="78" t="s">
        <v>355</v>
      </c>
      <c r="D23" s="78" t="s">
        <v>355</v>
      </c>
      <c r="E23" s="78" t="s">
        <v>355</v>
      </c>
      <c r="F23" s="78" t="s">
        <v>355</v>
      </c>
      <c r="G23" s="78" t="s">
        <v>355</v>
      </c>
      <c r="H23" s="78" t="s">
        <v>355</v>
      </c>
      <c r="I23" s="78" t="s">
        <v>355</v>
      </c>
      <c r="J23" s="78" t="s">
        <v>355</v>
      </c>
      <c r="K23" s="78" t="s">
        <v>355</v>
      </c>
      <c r="L23" s="78" t="s">
        <v>355</v>
      </c>
      <c r="M23" s="87"/>
    </row>
    <row r="24" spans="1:13" x14ac:dyDescent="0.3">
      <c r="A24" s="178" t="s">
        <v>282</v>
      </c>
      <c r="B24" s="176">
        <v>-98</v>
      </c>
      <c r="C24" s="176">
        <v>162.142857142857</v>
      </c>
      <c r="D24" s="176">
        <v>225.84285714286</v>
      </c>
      <c r="E24" s="176">
        <v>0</v>
      </c>
      <c r="F24" s="176">
        <v>95.392857142856997</v>
      </c>
      <c r="G24" s="176">
        <v>-71</v>
      </c>
      <c r="H24" s="176">
        <v>-33.571428571428569</v>
      </c>
      <c r="I24" s="176">
        <v>0</v>
      </c>
      <c r="J24" s="176">
        <v>41.102857142856998</v>
      </c>
      <c r="K24" s="176">
        <v>0</v>
      </c>
      <c r="L24" s="176">
        <v>-345</v>
      </c>
      <c r="M24" s="175"/>
    </row>
    <row r="25" spans="1:13" x14ac:dyDescent="0.3">
      <c r="B25" s="164"/>
      <c r="C25" s="164"/>
      <c r="D25" s="164"/>
      <c r="L25" s="202"/>
    </row>
    <row r="26" spans="1:13" ht="21" customHeight="1" x14ac:dyDescent="0.3">
      <c r="A26" s="195" t="s">
        <v>357</v>
      </c>
      <c r="B26" s="168" t="s">
        <v>293</v>
      </c>
      <c r="C26" s="168" t="s">
        <v>292</v>
      </c>
      <c r="D26" s="168" t="s">
        <v>291</v>
      </c>
      <c r="E26" s="168" t="s">
        <v>290</v>
      </c>
      <c r="F26" s="168" t="s">
        <v>289</v>
      </c>
      <c r="G26" s="168" t="s">
        <v>288</v>
      </c>
      <c r="H26" s="168" t="s">
        <v>287</v>
      </c>
      <c r="I26" s="168" t="s">
        <v>286</v>
      </c>
      <c r="J26" s="168" t="s">
        <v>285</v>
      </c>
      <c r="K26" s="168" t="s">
        <v>284</v>
      </c>
      <c r="L26" s="168" t="s">
        <v>283</v>
      </c>
      <c r="M26" s="160"/>
    </row>
    <row r="27" spans="1:13" x14ac:dyDescent="0.3">
      <c r="A27" s="235" t="s">
        <v>330</v>
      </c>
      <c r="B27" s="53" t="s">
        <v>355</v>
      </c>
      <c r="C27" s="53" t="s">
        <v>355</v>
      </c>
      <c r="D27" s="53" t="s">
        <v>355</v>
      </c>
      <c r="E27" s="53" t="s">
        <v>355</v>
      </c>
      <c r="F27" s="53" t="s">
        <v>355</v>
      </c>
      <c r="G27" s="53" t="s">
        <v>355</v>
      </c>
      <c r="H27" s="53" t="s">
        <v>355</v>
      </c>
      <c r="I27" s="53" t="s">
        <v>355</v>
      </c>
      <c r="J27" s="53" t="s">
        <v>355</v>
      </c>
      <c r="K27" s="53" t="s">
        <v>355</v>
      </c>
      <c r="L27" s="53" t="s">
        <v>355</v>
      </c>
      <c r="M27" s="87"/>
    </row>
    <row r="28" spans="1:13" x14ac:dyDescent="0.3">
      <c r="A28" s="207" t="s">
        <v>282</v>
      </c>
      <c r="B28" s="234">
        <v>100</v>
      </c>
      <c r="C28" s="234">
        <v>120</v>
      </c>
      <c r="D28" s="234">
        <v>64</v>
      </c>
      <c r="E28" s="234">
        <v>10</v>
      </c>
      <c r="F28" s="234">
        <v>125</v>
      </c>
      <c r="G28" s="234">
        <v>0</v>
      </c>
      <c r="H28" s="234">
        <v>0</v>
      </c>
      <c r="I28" s="234">
        <v>0</v>
      </c>
      <c r="J28" s="234">
        <v>12.38857142857143</v>
      </c>
      <c r="K28" s="234">
        <v>0</v>
      </c>
      <c r="L28" s="234">
        <v>0</v>
      </c>
      <c r="M28" s="218"/>
    </row>
    <row r="29" spans="1:13" x14ac:dyDescent="0.3">
      <c r="B29" s="164"/>
      <c r="C29" s="164"/>
      <c r="D29" s="164"/>
      <c r="L29" s="202"/>
    </row>
    <row r="30" spans="1:13" ht="18" customHeight="1" x14ac:dyDescent="0.3">
      <c r="A30" s="195" t="s">
        <v>356</v>
      </c>
      <c r="B30" s="168" t="s">
        <v>293</v>
      </c>
      <c r="C30" s="168" t="s">
        <v>292</v>
      </c>
      <c r="D30" s="168" t="s">
        <v>291</v>
      </c>
      <c r="E30" s="168" t="s">
        <v>290</v>
      </c>
      <c r="F30" s="168" t="s">
        <v>289</v>
      </c>
      <c r="G30" s="168" t="s">
        <v>288</v>
      </c>
      <c r="H30" s="168" t="s">
        <v>287</v>
      </c>
      <c r="I30" s="168" t="s">
        <v>286</v>
      </c>
      <c r="J30" s="168" t="s">
        <v>285</v>
      </c>
      <c r="K30" s="168" t="s">
        <v>284</v>
      </c>
      <c r="L30" s="168" t="s">
        <v>283</v>
      </c>
      <c r="M30" s="160"/>
    </row>
    <row r="31" spans="1:13" x14ac:dyDescent="0.3">
      <c r="A31" s="200" t="s">
        <v>330</v>
      </c>
      <c r="B31" s="78" t="s">
        <v>355</v>
      </c>
      <c r="C31" s="78" t="s">
        <v>355</v>
      </c>
      <c r="D31" s="78" t="s">
        <v>355</v>
      </c>
      <c r="E31" s="78" t="s">
        <v>355</v>
      </c>
      <c r="F31" s="78" t="s">
        <v>355</v>
      </c>
      <c r="G31" s="78" t="s">
        <v>355</v>
      </c>
      <c r="H31" s="78" t="s">
        <v>355</v>
      </c>
      <c r="I31" s="78" t="s">
        <v>355</v>
      </c>
      <c r="J31" s="78" t="s">
        <v>355</v>
      </c>
      <c r="K31" s="78" t="s">
        <v>355</v>
      </c>
      <c r="L31" s="78" t="s">
        <v>355</v>
      </c>
      <c r="M31" s="87"/>
    </row>
    <row r="32" spans="1:13" x14ac:dyDescent="0.3">
      <c r="A32" s="207" t="s">
        <v>282</v>
      </c>
      <c r="B32" s="234">
        <v>120</v>
      </c>
      <c r="C32" s="234">
        <v>220</v>
      </c>
      <c r="D32" s="234">
        <v>24</v>
      </c>
      <c r="E32" s="234">
        <v>0</v>
      </c>
      <c r="F32" s="234">
        <v>125</v>
      </c>
      <c r="G32" s="234">
        <v>0</v>
      </c>
      <c r="H32" s="234">
        <v>0</v>
      </c>
      <c r="I32" s="234">
        <v>0</v>
      </c>
      <c r="J32" s="234">
        <v>12.38857142857143</v>
      </c>
      <c r="K32" s="234">
        <v>0</v>
      </c>
      <c r="L32" s="234">
        <v>0</v>
      </c>
      <c r="M32" s="218"/>
    </row>
    <row r="33" spans="1:37" x14ac:dyDescent="0.3">
      <c r="A33" s="219"/>
      <c r="B33" s="218"/>
      <c r="C33" s="218"/>
      <c r="D33" s="218"/>
      <c r="E33" s="218"/>
      <c r="F33" s="218"/>
      <c r="G33" s="218"/>
      <c r="H33" s="218"/>
      <c r="I33" s="218"/>
      <c r="J33" s="218"/>
      <c r="K33" s="218"/>
      <c r="L33" s="218"/>
      <c r="M33" s="218"/>
    </row>
    <row r="34" spans="1:37" x14ac:dyDescent="0.3">
      <c r="A34" s="219"/>
      <c r="B34" s="218"/>
      <c r="C34" s="218"/>
      <c r="D34" s="218"/>
      <c r="E34" s="218"/>
      <c r="F34" s="218"/>
      <c r="G34" s="218"/>
      <c r="H34" s="218"/>
      <c r="I34" s="218"/>
      <c r="J34" s="218"/>
      <c r="K34" s="218"/>
      <c r="L34" s="218"/>
      <c r="M34" s="218"/>
    </row>
    <row r="35" spans="1:37" x14ac:dyDescent="0.3">
      <c r="A35" s="168" t="s">
        <v>354</v>
      </c>
      <c r="C35" s="218"/>
      <c r="D35" s="218"/>
      <c r="E35" s="218"/>
      <c r="F35" s="218"/>
      <c r="G35" s="218"/>
      <c r="H35" s="218"/>
      <c r="I35" s="218"/>
      <c r="J35" s="218"/>
      <c r="K35" s="218"/>
      <c r="L35" s="218"/>
      <c r="M35" s="218"/>
    </row>
    <row r="36" spans="1:37" x14ac:dyDescent="0.3">
      <c r="A36" s="200" t="s">
        <v>353</v>
      </c>
      <c r="B36" s="233">
        <v>2015</v>
      </c>
      <c r="C36" s="232">
        <v>2016</v>
      </c>
      <c r="D36" s="232">
        <v>2017</v>
      </c>
      <c r="E36" s="232">
        <v>2018</v>
      </c>
      <c r="F36" s="232">
        <v>2019</v>
      </c>
      <c r="G36" s="232">
        <v>2020</v>
      </c>
      <c r="H36" s="232">
        <v>2021</v>
      </c>
      <c r="I36" s="232">
        <v>2022</v>
      </c>
      <c r="J36" s="232">
        <v>2023</v>
      </c>
      <c r="K36" s="232">
        <v>2024</v>
      </c>
      <c r="L36" s="232">
        <v>2025</v>
      </c>
      <c r="M36" s="232">
        <v>2026</v>
      </c>
      <c r="N36" s="231">
        <v>2027</v>
      </c>
      <c r="O36" s="231">
        <v>2028</v>
      </c>
      <c r="P36" s="231">
        <v>2029</v>
      </c>
      <c r="Q36" s="231">
        <v>2030</v>
      </c>
      <c r="R36" s="231">
        <v>2031</v>
      </c>
      <c r="S36" s="231">
        <v>2032</v>
      </c>
      <c r="T36" s="231">
        <v>2033</v>
      </c>
      <c r="U36" s="231">
        <v>2034</v>
      </c>
      <c r="V36" s="231">
        <v>2035</v>
      </c>
      <c r="W36" s="231">
        <v>2036</v>
      </c>
      <c r="X36" s="231">
        <v>2037</v>
      </c>
      <c r="Y36" s="231">
        <v>2038</v>
      </c>
      <c r="Z36" s="231">
        <v>2039</v>
      </c>
      <c r="AA36" s="231">
        <v>2040</v>
      </c>
      <c r="AB36" s="231">
        <v>2041</v>
      </c>
      <c r="AC36" s="231">
        <v>2042</v>
      </c>
      <c r="AD36" s="231">
        <v>2043</v>
      </c>
      <c r="AE36" s="231">
        <v>2044</v>
      </c>
      <c r="AF36" s="231">
        <v>2045</v>
      </c>
      <c r="AG36" s="231">
        <v>2046</v>
      </c>
      <c r="AH36" s="231">
        <v>2047</v>
      </c>
      <c r="AI36" s="231">
        <v>2048</v>
      </c>
      <c r="AJ36" s="231">
        <v>2049</v>
      </c>
      <c r="AK36" s="231">
        <v>2050</v>
      </c>
    </row>
    <row r="37" spans="1:37" x14ac:dyDescent="0.3">
      <c r="A37" s="178" t="s">
        <v>282</v>
      </c>
      <c r="B37" s="230">
        <v>500</v>
      </c>
      <c r="C37" s="229">
        <v>500</v>
      </c>
      <c r="D37" s="229">
        <v>510</v>
      </c>
      <c r="E37" s="229">
        <v>512</v>
      </c>
      <c r="F37" s="229">
        <v>515</v>
      </c>
      <c r="G37" s="229">
        <v>520</v>
      </c>
      <c r="H37" s="229">
        <v>520</v>
      </c>
      <c r="I37" s="229">
        <v>520</v>
      </c>
      <c r="J37" s="229">
        <v>520</v>
      </c>
      <c r="K37" s="229">
        <v>520</v>
      </c>
      <c r="L37" s="229">
        <v>520</v>
      </c>
      <c r="M37" s="229">
        <v>520</v>
      </c>
      <c r="N37" s="229">
        <v>520</v>
      </c>
      <c r="O37" s="229">
        <v>520</v>
      </c>
      <c r="P37" s="229">
        <v>520</v>
      </c>
      <c r="Q37" s="229">
        <v>520</v>
      </c>
      <c r="R37" s="229">
        <v>520</v>
      </c>
      <c r="S37" s="229">
        <v>520</v>
      </c>
      <c r="T37" s="229">
        <v>520</v>
      </c>
      <c r="U37" s="229">
        <v>520</v>
      </c>
      <c r="V37" s="229">
        <v>520</v>
      </c>
      <c r="W37" s="229">
        <v>520</v>
      </c>
      <c r="X37" s="229">
        <v>520</v>
      </c>
      <c r="Y37" s="229">
        <v>520</v>
      </c>
      <c r="Z37" s="229">
        <v>520</v>
      </c>
      <c r="AA37" s="229">
        <v>520</v>
      </c>
      <c r="AB37" s="229">
        <v>520</v>
      </c>
      <c r="AC37" s="229">
        <v>520</v>
      </c>
      <c r="AD37" s="229">
        <v>520</v>
      </c>
      <c r="AE37" s="229">
        <v>520</v>
      </c>
      <c r="AF37" s="229">
        <v>520</v>
      </c>
      <c r="AG37" s="229">
        <v>520</v>
      </c>
      <c r="AH37" s="229">
        <v>520</v>
      </c>
      <c r="AI37" s="229">
        <v>520</v>
      </c>
      <c r="AJ37" s="229">
        <v>520</v>
      </c>
      <c r="AK37" s="229">
        <v>520</v>
      </c>
    </row>
    <row r="38" spans="1:37" x14ac:dyDescent="0.3">
      <c r="A38" s="219"/>
      <c r="B38" s="218"/>
      <c r="C38" s="218"/>
      <c r="D38" s="218"/>
      <c r="E38" s="218"/>
      <c r="F38" s="218"/>
      <c r="G38" s="218"/>
      <c r="H38" s="218"/>
      <c r="I38" s="218"/>
      <c r="J38" s="218"/>
      <c r="K38" s="218"/>
      <c r="L38" s="218"/>
      <c r="M38" s="218"/>
    </row>
    <row r="39" spans="1:37" x14ac:dyDescent="0.3">
      <c r="A39" s="168" t="s">
        <v>338</v>
      </c>
    </row>
    <row r="40" spans="1:37" x14ac:dyDescent="0.3">
      <c r="A40" s="200" t="s">
        <v>336</v>
      </c>
      <c r="B40" s="168" t="s">
        <v>309</v>
      </c>
    </row>
    <row r="41" spans="1:37" x14ac:dyDescent="0.3">
      <c r="A41" s="178" t="s">
        <v>282</v>
      </c>
      <c r="B41" s="181">
        <v>1127.02</v>
      </c>
    </row>
    <row r="42" spans="1:37" x14ac:dyDescent="0.3">
      <c r="A42" s="219"/>
      <c r="B42" s="218"/>
      <c r="C42" s="218"/>
      <c r="D42" s="218"/>
      <c r="E42" s="218"/>
      <c r="F42" s="218"/>
      <c r="G42" s="218"/>
      <c r="H42" s="218"/>
      <c r="I42" s="218"/>
      <c r="J42" s="218"/>
      <c r="K42" s="218"/>
      <c r="L42" s="218"/>
      <c r="M42" s="218"/>
    </row>
    <row r="43" spans="1:37" ht="16.05" customHeight="1" x14ac:dyDescent="0.3">
      <c r="A43" s="168" t="s">
        <v>337</v>
      </c>
    </row>
    <row r="44" spans="1:37" x14ac:dyDescent="0.3">
      <c r="A44" s="200" t="s">
        <v>336</v>
      </c>
      <c r="B44" s="168" t="s">
        <v>309</v>
      </c>
    </row>
    <row r="45" spans="1:37" x14ac:dyDescent="0.3">
      <c r="A45" s="178" t="s">
        <v>282</v>
      </c>
      <c r="B45" s="181">
        <v>0</v>
      </c>
    </row>
    <row r="46" spans="1:37" x14ac:dyDescent="0.3">
      <c r="A46" s="219"/>
      <c r="B46" s="218"/>
      <c r="C46" s="218"/>
      <c r="D46" s="218"/>
      <c r="E46" s="218"/>
      <c r="F46" s="218"/>
      <c r="G46" s="218"/>
      <c r="H46" s="218"/>
      <c r="I46" s="218"/>
      <c r="J46" s="218"/>
      <c r="K46" s="218"/>
      <c r="L46" s="218"/>
      <c r="M46" s="218"/>
    </row>
    <row r="47" spans="1:37" ht="28.5" customHeight="1" x14ac:dyDescent="0.3">
      <c r="A47" s="228" t="s">
        <v>335</v>
      </c>
      <c r="B47" s="168" t="s">
        <v>293</v>
      </c>
      <c r="C47" s="168" t="s">
        <v>292</v>
      </c>
      <c r="D47" s="168" t="s">
        <v>291</v>
      </c>
      <c r="E47" s="168" t="s">
        <v>290</v>
      </c>
      <c r="F47" s="168" t="s">
        <v>289</v>
      </c>
      <c r="G47" s="168" t="s">
        <v>288</v>
      </c>
      <c r="H47" s="168" t="s">
        <v>287</v>
      </c>
      <c r="I47" s="168" t="s">
        <v>286</v>
      </c>
      <c r="J47" s="168" t="s">
        <v>285</v>
      </c>
      <c r="K47" s="168" t="s">
        <v>284</v>
      </c>
      <c r="L47" s="168" t="s">
        <v>283</v>
      </c>
      <c r="M47" s="160"/>
    </row>
    <row r="48" spans="1:37" x14ac:dyDescent="0.3">
      <c r="A48" s="200" t="s">
        <v>330</v>
      </c>
      <c r="B48" s="203" t="s">
        <v>333</v>
      </c>
      <c r="C48" s="203" t="s">
        <v>333</v>
      </c>
      <c r="D48" s="203" t="s">
        <v>333</v>
      </c>
      <c r="E48" s="203" t="s">
        <v>333</v>
      </c>
      <c r="F48" s="203" t="s">
        <v>333</v>
      </c>
      <c r="G48" s="203" t="s">
        <v>333</v>
      </c>
      <c r="H48" s="203" t="s">
        <v>333</v>
      </c>
      <c r="I48" s="203" t="s">
        <v>333</v>
      </c>
      <c r="J48" s="203" t="s">
        <v>333</v>
      </c>
      <c r="K48" s="203" t="s">
        <v>333</v>
      </c>
      <c r="L48" s="203" t="s">
        <v>333</v>
      </c>
      <c r="M48" s="193"/>
    </row>
    <row r="49" spans="1:14" x14ac:dyDescent="0.3">
      <c r="A49" s="178" t="s">
        <v>282</v>
      </c>
      <c r="B49" s="206">
        <v>0</v>
      </c>
      <c r="C49" s="206">
        <v>0</v>
      </c>
      <c r="D49" s="206">
        <v>0</v>
      </c>
      <c r="E49" s="206">
        <v>0</v>
      </c>
      <c r="F49" s="206">
        <v>0</v>
      </c>
      <c r="G49" s="206">
        <v>1</v>
      </c>
      <c r="H49" s="206">
        <v>0</v>
      </c>
      <c r="I49" s="206">
        <v>0</v>
      </c>
      <c r="J49" s="206">
        <v>0</v>
      </c>
      <c r="K49" s="206">
        <v>0</v>
      </c>
      <c r="L49" s="206">
        <v>0</v>
      </c>
      <c r="M49" s="163"/>
      <c r="N49" s="227">
        <f>SUM(B49:M49)</f>
        <v>1</v>
      </c>
    </row>
    <row r="50" spans="1:14" x14ac:dyDescent="0.3">
      <c r="A50" s="219"/>
      <c r="B50" s="218"/>
      <c r="C50" s="218"/>
      <c r="D50" s="218"/>
      <c r="E50" s="218"/>
      <c r="F50" s="218"/>
      <c r="G50" s="218"/>
      <c r="H50" s="218"/>
      <c r="I50" s="218"/>
      <c r="J50" s="218"/>
      <c r="K50" s="218"/>
      <c r="L50" s="226"/>
      <c r="M50" s="218"/>
    </row>
    <row r="51" spans="1:14" x14ac:dyDescent="0.3">
      <c r="A51" s="201" t="s">
        <v>334</v>
      </c>
      <c r="B51" s="168" t="s">
        <v>293</v>
      </c>
      <c r="C51" s="168" t="s">
        <v>292</v>
      </c>
      <c r="D51" s="168" t="s">
        <v>291</v>
      </c>
      <c r="E51" s="168" t="s">
        <v>290</v>
      </c>
      <c r="F51" s="168" t="s">
        <v>289</v>
      </c>
      <c r="G51" s="168" t="s">
        <v>288</v>
      </c>
      <c r="H51" s="168" t="s">
        <v>287</v>
      </c>
      <c r="I51" s="168" t="s">
        <v>286</v>
      </c>
      <c r="J51" s="168" t="s">
        <v>285</v>
      </c>
      <c r="K51" s="168" t="s">
        <v>284</v>
      </c>
      <c r="L51" s="168" t="s">
        <v>283</v>
      </c>
      <c r="M51" s="160"/>
      <c r="N51">
        <f>SUM(B51:M51)</f>
        <v>0</v>
      </c>
    </row>
    <row r="52" spans="1:14" x14ac:dyDescent="0.3">
      <c r="A52" s="200" t="s">
        <v>330</v>
      </c>
      <c r="B52" s="203" t="s">
        <v>333</v>
      </c>
      <c r="C52" s="203" t="s">
        <v>333</v>
      </c>
      <c r="D52" s="203" t="s">
        <v>333</v>
      </c>
      <c r="E52" s="203" t="s">
        <v>333</v>
      </c>
      <c r="F52" s="203" t="s">
        <v>333</v>
      </c>
      <c r="G52" s="203" t="s">
        <v>333</v>
      </c>
      <c r="H52" s="203" t="s">
        <v>333</v>
      </c>
      <c r="I52" s="203" t="s">
        <v>333</v>
      </c>
      <c r="J52" s="203" t="s">
        <v>333</v>
      </c>
      <c r="K52" s="203" t="s">
        <v>333</v>
      </c>
      <c r="L52" s="203" t="s">
        <v>333</v>
      </c>
      <c r="M52" s="193"/>
      <c r="N52">
        <f>SUM(B52:M52)</f>
        <v>0</v>
      </c>
    </row>
    <row r="53" spans="1:14" x14ac:dyDescent="0.3">
      <c r="A53" s="178" t="s">
        <v>282</v>
      </c>
      <c r="B53" s="177">
        <v>0</v>
      </c>
      <c r="C53" s="177">
        <v>0</v>
      </c>
      <c r="D53" s="177">
        <v>0</v>
      </c>
      <c r="E53" s="177">
        <v>0</v>
      </c>
      <c r="F53" s="177">
        <v>0</v>
      </c>
      <c r="G53" s="177">
        <v>0</v>
      </c>
      <c r="H53" s="177">
        <v>0</v>
      </c>
      <c r="I53" s="177">
        <v>0</v>
      </c>
      <c r="J53" s="177">
        <v>0</v>
      </c>
      <c r="K53" s="177">
        <v>0</v>
      </c>
      <c r="L53" s="177">
        <v>0</v>
      </c>
      <c r="M53" s="163"/>
      <c r="N53">
        <f>SUM(B53:M53)</f>
        <v>0</v>
      </c>
    </row>
    <row r="54" spans="1:14" x14ac:dyDescent="0.3">
      <c r="A54" s="219"/>
      <c r="B54" s="218"/>
      <c r="C54" s="218"/>
      <c r="D54" s="218"/>
      <c r="E54" s="218"/>
      <c r="F54" s="218"/>
      <c r="G54" s="218"/>
      <c r="H54" s="218"/>
      <c r="I54" s="218"/>
      <c r="J54" s="218"/>
      <c r="K54" s="218"/>
      <c r="L54" s="218"/>
      <c r="M54" s="218"/>
    </row>
    <row r="55" spans="1:14" x14ac:dyDescent="0.3">
      <c r="A55" s="225" t="s">
        <v>343</v>
      </c>
      <c r="B55" s="160" t="s">
        <v>352</v>
      </c>
      <c r="C55" s="160"/>
      <c r="D55" s="160"/>
      <c r="E55" s="160"/>
      <c r="F55" s="160"/>
      <c r="G55" s="160"/>
    </row>
    <row r="56" spans="1:14" x14ac:dyDescent="0.3">
      <c r="B56" s="193"/>
      <c r="C56" s="193"/>
      <c r="D56" s="193"/>
      <c r="E56" s="193"/>
      <c r="F56" s="193"/>
      <c r="G56" s="193"/>
      <c r="H56" s="193"/>
      <c r="I56" s="193"/>
      <c r="J56" s="193"/>
      <c r="K56" s="193"/>
      <c r="L56" s="193"/>
    </row>
    <row r="57" spans="1:14" x14ac:dyDescent="0.3">
      <c r="A57" s="201" t="s">
        <v>351</v>
      </c>
      <c r="B57" s="168" t="s">
        <v>293</v>
      </c>
      <c r="C57" s="168" t="s">
        <v>292</v>
      </c>
      <c r="D57" s="168" t="s">
        <v>291</v>
      </c>
      <c r="E57" s="168" t="s">
        <v>290</v>
      </c>
      <c r="F57" s="168" t="s">
        <v>289</v>
      </c>
      <c r="G57" s="168" t="s">
        <v>288</v>
      </c>
      <c r="H57" s="168" t="s">
        <v>287</v>
      </c>
      <c r="I57" s="168" t="s">
        <v>286</v>
      </c>
      <c r="J57" s="168" t="s">
        <v>285</v>
      </c>
      <c r="K57" s="168" t="s">
        <v>284</v>
      </c>
      <c r="L57" s="168" t="s">
        <v>283</v>
      </c>
      <c r="M57" s="160"/>
    </row>
    <row r="58" spans="1:14" x14ac:dyDescent="0.3">
      <c r="A58" s="200" t="s">
        <v>330</v>
      </c>
      <c r="B58" s="203" t="s">
        <v>333</v>
      </c>
      <c r="C58" s="203" t="s">
        <v>333</v>
      </c>
      <c r="D58" s="203" t="s">
        <v>333</v>
      </c>
      <c r="E58" s="203" t="s">
        <v>333</v>
      </c>
      <c r="F58" s="203" t="s">
        <v>333</v>
      </c>
      <c r="G58" s="203" t="s">
        <v>333</v>
      </c>
      <c r="H58" s="203" t="s">
        <v>333</v>
      </c>
      <c r="I58" s="203" t="s">
        <v>333</v>
      </c>
      <c r="J58" s="203" t="s">
        <v>333</v>
      </c>
      <c r="K58" s="203" t="s">
        <v>333</v>
      </c>
      <c r="L58" s="203" t="s">
        <v>333</v>
      </c>
      <c r="M58" s="193"/>
    </row>
    <row r="59" spans="1:14" x14ac:dyDescent="0.3">
      <c r="A59" s="178" t="s">
        <v>282</v>
      </c>
      <c r="B59" s="177">
        <v>0</v>
      </c>
      <c r="C59" s="177">
        <v>0</v>
      </c>
      <c r="D59" s="177">
        <v>0.06</v>
      </c>
      <c r="E59" s="177">
        <v>0</v>
      </c>
      <c r="F59" s="177">
        <v>0</v>
      </c>
      <c r="G59" s="177">
        <v>0.8</v>
      </c>
      <c r="H59" s="177">
        <v>0.12</v>
      </c>
      <c r="I59" s="177">
        <v>0</v>
      </c>
      <c r="J59" s="177">
        <v>0</v>
      </c>
      <c r="K59" s="177">
        <v>0</v>
      </c>
      <c r="L59" s="177">
        <v>0</v>
      </c>
      <c r="M59" s="163"/>
      <c r="N59">
        <f>SUM(B59:M59)</f>
        <v>0.98000000000000009</v>
      </c>
    </row>
    <row r="60" spans="1:14" x14ac:dyDescent="0.3">
      <c r="A60" s="219"/>
      <c r="B60" s="218"/>
      <c r="C60" s="218"/>
      <c r="D60" s="218"/>
      <c r="E60" s="218"/>
      <c r="F60" s="218"/>
      <c r="G60" s="218"/>
      <c r="H60" s="218"/>
      <c r="I60" s="218"/>
      <c r="J60" s="218"/>
      <c r="K60" s="218"/>
      <c r="L60" s="218"/>
      <c r="M60" s="218"/>
    </row>
    <row r="61" spans="1:14" x14ac:dyDescent="0.3">
      <c r="A61" s="201" t="s">
        <v>350</v>
      </c>
      <c r="B61" s="168" t="s">
        <v>293</v>
      </c>
      <c r="C61" s="168" t="s">
        <v>292</v>
      </c>
      <c r="D61" s="168" t="s">
        <v>291</v>
      </c>
      <c r="E61" s="168" t="s">
        <v>290</v>
      </c>
      <c r="F61" s="168" t="s">
        <v>289</v>
      </c>
      <c r="G61" s="168" t="s">
        <v>288</v>
      </c>
      <c r="H61" s="168" t="s">
        <v>287</v>
      </c>
      <c r="I61" s="168" t="s">
        <v>286</v>
      </c>
      <c r="J61" s="168" t="s">
        <v>285</v>
      </c>
      <c r="K61" s="168" t="s">
        <v>284</v>
      </c>
      <c r="L61" s="168" t="s">
        <v>283</v>
      </c>
      <c r="M61" s="160"/>
    </row>
    <row r="62" spans="1:14" x14ac:dyDescent="0.3">
      <c r="A62" s="200" t="s">
        <v>330</v>
      </c>
      <c r="B62" s="203" t="s">
        <v>333</v>
      </c>
      <c r="C62" s="203" t="s">
        <v>333</v>
      </c>
      <c r="D62" s="203" t="s">
        <v>333</v>
      </c>
      <c r="E62" s="203" t="s">
        <v>333</v>
      </c>
      <c r="F62" s="203" t="s">
        <v>333</v>
      </c>
      <c r="G62" s="203" t="s">
        <v>333</v>
      </c>
      <c r="H62" s="203" t="s">
        <v>333</v>
      </c>
      <c r="I62" s="203" t="s">
        <v>333</v>
      </c>
      <c r="J62" s="203" t="s">
        <v>333</v>
      </c>
      <c r="K62" s="203" t="s">
        <v>333</v>
      </c>
      <c r="L62" s="203" t="s">
        <v>333</v>
      </c>
      <c r="M62" s="193"/>
    </row>
    <row r="63" spans="1:14" x14ac:dyDescent="0.3">
      <c r="A63" s="178" t="s">
        <v>282</v>
      </c>
      <c r="B63" s="177">
        <v>1</v>
      </c>
      <c r="C63" s="177">
        <v>0</v>
      </c>
      <c r="D63" s="177">
        <v>0</v>
      </c>
      <c r="E63" s="177">
        <v>0</v>
      </c>
      <c r="F63" s="177">
        <v>0</v>
      </c>
      <c r="G63" s="177">
        <v>0</v>
      </c>
      <c r="H63" s="177">
        <v>0</v>
      </c>
      <c r="I63" s="177">
        <v>0</v>
      </c>
      <c r="J63" s="177">
        <v>0</v>
      </c>
      <c r="K63" s="177">
        <v>0</v>
      </c>
      <c r="L63" s="177">
        <v>0</v>
      </c>
      <c r="M63" s="163"/>
      <c r="N63">
        <f>SUM(B63:M63)</f>
        <v>1</v>
      </c>
    </row>
    <row r="64" spans="1:14" x14ac:dyDescent="0.3">
      <c r="A64" s="219"/>
      <c r="B64" s="218"/>
      <c r="C64" s="218"/>
      <c r="D64" s="218"/>
      <c r="E64" s="218"/>
      <c r="F64" s="218"/>
      <c r="G64" s="218"/>
      <c r="H64" s="218"/>
      <c r="I64" s="218"/>
      <c r="J64" s="218"/>
      <c r="K64" s="218"/>
      <c r="L64" s="218"/>
      <c r="M64" s="218"/>
    </row>
    <row r="65" spans="1:14" s="222" customFormat="1" ht="19.05" customHeight="1" x14ac:dyDescent="0.3">
      <c r="A65" s="224" t="s">
        <v>349</v>
      </c>
      <c r="B65" s="168" t="s">
        <v>293</v>
      </c>
      <c r="C65" s="168" t="s">
        <v>292</v>
      </c>
      <c r="D65" s="168" t="s">
        <v>291</v>
      </c>
      <c r="E65" s="168" t="s">
        <v>290</v>
      </c>
      <c r="F65" s="168" t="s">
        <v>289</v>
      </c>
      <c r="G65" s="168" t="s">
        <v>288</v>
      </c>
      <c r="H65" s="168" t="s">
        <v>287</v>
      </c>
      <c r="I65" s="168" t="s">
        <v>286</v>
      </c>
      <c r="J65" s="168" t="s">
        <v>285</v>
      </c>
      <c r="K65" s="168" t="s">
        <v>284</v>
      </c>
      <c r="L65" s="168" t="s">
        <v>283</v>
      </c>
      <c r="M65" s="223"/>
    </row>
    <row r="66" spans="1:14" x14ac:dyDescent="0.3">
      <c r="A66" s="200" t="s">
        <v>330</v>
      </c>
      <c r="B66" s="203" t="s">
        <v>333</v>
      </c>
      <c r="C66" s="203" t="s">
        <v>333</v>
      </c>
      <c r="D66" s="203" t="s">
        <v>333</v>
      </c>
      <c r="E66" s="203" t="s">
        <v>333</v>
      </c>
      <c r="F66" s="203" t="s">
        <v>333</v>
      </c>
      <c r="G66" s="203" t="s">
        <v>333</v>
      </c>
      <c r="H66" s="203" t="s">
        <v>333</v>
      </c>
      <c r="I66" s="203" t="s">
        <v>333</v>
      </c>
      <c r="J66" s="203" t="s">
        <v>333</v>
      </c>
      <c r="K66" s="203" t="s">
        <v>333</v>
      </c>
      <c r="L66" s="203" t="s">
        <v>333</v>
      </c>
      <c r="M66" s="193"/>
    </row>
    <row r="67" spans="1:14" x14ac:dyDescent="0.3">
      <c r="A67" s="178" t="s">
        <v>282</v>
      </c>
      <c r="B67" s="177">
        <v>0.3</v>
      </c>
      <c r="C67" s="177">
        <v>0</v>
      </c>
      <c r="D67" s="177">
        <v>0</v>
      </c>
      <c r="E67" s="177">
        <v>0</v>
      </c>
      <c r="F67" s="177">
        <v>0</v>
      </c>
      <c r="G67" s="177">
        <v>0.3</v>
      </c>
      <c r="H67" s="177">
        <v>0.4</v>
      </c>
      <c r="I67" s="177">
        <v>0</v>
      </c>
      <c r="J67" s="177">
        <v>0</v>
      </c>
      <c r="K67" s="177">
        <v>0</v>
      </c>
      <c r="L67" s="177">
        <v>0</v>
      </c>
      <c r="M67" s="163"/>
      <c r="N67">
        <f>SUM(B67:M67)</f>
        <v>1</v>
      </c>
    </row>
    <row r="68" spans="1:14" x14ac:dyDescent="0.3">
      <c r="A68" s="219"/>
      <c r="B68" s="218"/>
      <c r="C68" s="218"/>
      <c r="D68" s="218"/>
      <c r="E68" s="218"/>
      <c r="F68" s="218"/>
      <c r="G68" s="218"/>
      <c r="H68" s="218"/>
      <c r="I68" s="218"/>
      <c r="J68" s="218"/>
      <c r="K68" s="218"/>
      <c r="L68" s="218"/>
      <c r="M68" s="218"/>
    </row>
    <row r="69" spans="1:14" x14ac:dyDescent="0.3">
      <c r="A69" s="201" t="s">
        <v>348</v>
      </c>
      <c r="B69" s="168" t="s">
        <v>293</v>
      </c>
      <c r="C69" s="168" t="s">
        <v>292</v>
      </c>
      <c r="D69" s="168" t="s">
        <v>309</v>
      </c>
      <c r="E69" s="168" t="s">
        <v>308</v>
      </c>
      <c r="F69" s="168" t="s">
        <v>307</v>
      </c>
      <c r="G69" s="168" t="s">
        <v>288</v>
      </c>
      <c r="H69" s="168" t="s">
        <v>287</v>
      </c>
      <c r="I69" s="168" t="s">
        <v>286</v>
      </c>
      <c r="J69" s="168" t="s">
        <v>306</v>
      </c>
      <c r="K69" s="168" t="s">
        <v>305</v>
      </c>
      <c r="L69" s="168" t="s">
        <v>284</v>
      </c>
      <c r="M69" s="160"/>
    </row>
    <row r="70" spans="1:14" x14ac:dyDescent="0.3">
      <c r="A70" s="200" t="s">
        <v>330</v>
      </c>
      <c r="B70" s="203" t="s">
        <v>333</v>
      </c>
      <c r="C70" s="203" t="s">
        <v>333</v>
      </c>
      <c r="D70" s="203" t="s">
        <v>333</v>
      </c>
      <c r="E70" s="203" t="s">
        <v>333</v>
      </c>
      <c r="F70" s="203" t="s">
        <v>333</v>
      </c>
      <c r="G70" s="203" t="s">
        <v>333</v>
      </c>
      <c r="H70" s="203" t="s">
        <v>333</v>
      </c>
      <c r="I70" s="203" t="s">
        <v>333</v>
      </c>
      <c r="J70" s="203" t="s">
        <v>333</v>
      </c>
      <c r="K70" s="203" t="s">
        <v>333</v>
      </c>
      <c r="L70" s="203" t="s">
        <v>333</v>
      </c>
      <c r="M70" s="193"/>
    </row>
    <row r="71" spans="1:14" x14ac:dyDescent="0.3">
      <c r="A71" s="178" t="s">
        <v>282</v>
      </c>
      <c r="B71" s="177">
        <v>0.3</v>
      </c>
      <c r="C71" s="177">
        <v>0</v>
      </c>
      <c r="D71" s="177">
        <v>0</v>
      </c>
      <c r="E71" s="177">
        <v>0</v>
      </c>
      <c r="F71" s="177">
        <v>0</v>
      </c>
      <c r="G71" s="177">
        <v>0.3</v>
      </c>
      <c r="H71" s="177">
        <v>0.4</v>
      </c>
      <c r="I71" s="177">
        <v>0</v>
      </c>
      <c r="J71" s="177">
        <v>0</v>
      </c>
      <c r="K71" s="177">
        <v>0</v>
      </c>
      <c r="L71" s="177">
        <v>0</v>
      </c>
      <c r="M71" s="163"/>
      <c r="N71">
        <f>SUM(B71:M71)</f>
        <v>1</v>
      </c>
    </row>
    <row r="72" spans="1:14" x14ac:dyDescent="0.3">
      <c r="A72" s="219"/>
      <c r="B72" s="218"/>
      <c r="C72" s="218"/>
      <c r="D72" s="218"/>
      <c r="E72" s="218"/>
      <c r="F72" s="218"/>
      <c r="G72" s="218"/>
      <c r="H72" s="218"/>
      <c r="I72" s="218"/>
      <c r="J72" s="218"/>
      <c r="K72" s="218"/>
      <c r="L72" s="218"/>
      <c r="M72" s="218"/>
    </row>
    <row r="73" spans="1:14" x14ac:dyDescent="0.3">
      <c r="A73" s="201" t="s">
        <v>347</v>
      </c>
      <c r="B73" s="168" t="s">
        <v>293</v>
      </c>
      <c r="C73" s="168" t="s">
        <v>292</v>
      </c>
      <c r="D73" s="168" t="s">
        <v>291</v>
      </c>
      <c r="E73" s="168" t="s">
        <v>290</v>
      </c>
      <c r="F73" s="168" t="s">
        <v>289</v>
      </c>
      <c r="G73" s="168" t="s">
        <v>288</v>
      </c>
      <c r="H73" s="168" t="s">
        <v>287</v>
      </c>
      <c r="I73" s="168" t="s">
        <v>286</v>
      </c>
      <c r="J73" s="168" t="s">
        <v>285</v>
      </c>
      <c r="K73" s="168" t="s">
        <v>284</v>
      </c>
      <c r="L73" s="168" t="s">
        <v>283</v>
      </c>
      <c r="M73" s="160"/>
    </row>
    <row r="74" spans="1:14" x14ac:dyDescent="0.3">
      <c r="A74" s="200" t="s">
        <v>330</v>
      </c>
      <c r="B74" s="203" t="s">
        <v>333</v>
      </c>
      <c r="C74" s="203" t="s">
        <v>333</v>
      </c>
      <c r="D74" s="203" t="s">
        <v>333</v>
      </c>
      <c r="E74" s="203" t="s">
        <v>333</v>
      </c>
      <c r="F74" s="203" t="s">
        <v>333</v>
      </c>
      <c r="G74" s="203" t="s">
        <v>333</v>
      </c>
      <c r="H74" s="203" t="s">
        <v>333</v>
      </c>
      <c r="I74" s="203" t="s">
        <v>333</v>
      </c>
      <c r="J74" s="203" t="s">
        <v>333</v>
      </c>
      <c r="K74" s="203" t="s">
        <v>333</v>
      </c>
      <c r="L74" s="203" t="s">
        <v>333</v>
      </c>
      <c r="M74" s="193"/>
    </row>
    <row r="75" spans="1:14" x14ac:dyDescent="0.3">
      <c r="A75" s="178" t="s">
        <v>282</v>
      </c>
      <c r="B75" s="177">
        <v>0</v>
      </c>
      <c r="C75" s="177">
        <v>0</v>
      </c>
      <c r="D75" s="177">
        <v>0</v>
      </c>
      <c r="E75" s="177">
        <v>0</v>
      </c>
      <c r="F75" s="177">
        <v>0</v>
      </c>
      <c r="G75" s="177">
        <v>0</v>
      </c>
      <c r="H75" s="177">
        <v>0</v>
      </c>
      <c r="I75" s="177">
        <v>0</v>
      </c>
      <c r="J75" s="177">
        <v>0</v>
      </c>
      <c r="K75" s="177">
        <v>0</v>
      </c>
      <c r="L75" s="177">
        <v>0</v>
      </c>
      <c r="M75" s="163"/>
      <c r="N75">
        <f>SUM(B75:M75)</f>
        <v>0</v>
      </c>
    </row>
    <row r="76" spans="1:14" x14ac:dyDescent="0.3">
      <c r="A76" s="219"/>
      <c r="B76" s="218"/>
      <c r="C76" s="218"/>
      <c r="D76" s="218"/>
      <c r="E76" s="218"/>
      <c r="F76" s="218"/>
      <c r="G76" s="218"/>
      <c r="H76" s="218"/>
      <c r="I76" s="218"/>
      <c r="J76" s="218"/>
      <c r="K76" s="218"/>
      <c r="L76" s="218"/>
      <c r="M76" s="218"/>
    </row>
    <row r="77" spans="1:14" x14ac:dyDescent="0.3">
      <c r="A77" s="201" t="s">
        <v>346</v>
      </c>
      <c r="B77" s="168" t="s">
        <v>293</v>
      </c>
      <c r="C77" s="168" t="s">
        <v>292</v>
      </c>
      <c r="D77" s="168" t="s">
        <v>291</v>
      </c>
      <c r="E77" s="168" t="s">
        <v>290</v>
      </c>
      <c r="F77" s="168" t="s">
        <v>289</v>
      </c>
      <c r="G77" s="168" t="s">
        <v>288</v>
      </c>
      <c r="H77" s="168" t="s">
        <v>287</v>
      </c>
      <c r="I77" s="168" t="s">
        <v>286</v>
      </c>
      <c r="J77" s="168" t="s">
        <v>285</v>
      </c>
      <c r="K77" s="168" t="s">
        <v>284</v>
      </c>
      <c r="L77" s="168" t="s">
        <v>283</v>
      </c>
      <c r="M77" s="160"/>
    </row>
    <row r="78" spans="1:14" x14ac:dyDescent="0.3">
      <c r="A78" s="200" t="s">
        <v>330</v>
      </c>
      <c r="B78" s="203" t="s">
        <v>333</v>
      </c>
      <c r="C78" s="203" t="s">
        <v>333</v>
      </c>
      <c r="D78" s="203" t="s">
        <v>333</v>
      </c>
      <c r="E78" s="203" t="s">
        <v>333</v>
      </c>
      <c r="F78" s="203" t="s">
        <v>333</v>
      </c>
      <c r="G78" s="203" t="s">
        <v>333</v>
      </c>
      <c r="H78" s="203" t="s">
        <v>333</v>
      </c>
      <c r="I78" s="203" t="s">
        <v>333</v>
      </c>
      <c r="J78" s="203" t="s">
        <v>333</v>
      </c>
      <c r="K78" s="203" t="s">
        <v>333</v>
      </c>
      <c r="L78" s="203" t="s">
        <v>333</v>
      </c>
      <c r="M78" s="193"/>
    </row>
    <row r="79" spans="1:14" x14ac:dyDescent="0.3">
      <c r="A79" s="178" t="s">
        <v>282</v>
      </c>
      <c r="B79" s="177">
        <v>0.75</v>
      </c>
      <c r="C79" s="177">
        <v>0</v>
      </c>
      <c r="D79" s="177">
        <v>0.08</v>
      </c>
      <c r="E79" s="177">
        <v>0</v>
      </c>
      <c r="F79" s="177">
        <v>0</v>
      </c>
      <c r="G79" s="177">
        <v>0.05</v>
      </c>
      <c r="H79" s="177">
        <v>0.06</v>
      </c>
      <c r="I79" s="177">
        <v>0</v>
      </c>
      <c r="J79" s="177">
        <v>0</v>
      </c>
      <c r="K79" s="177">
        <v>0</v>
      </c>
      <c r="L79" s="177">
        <v>0</v>
      </c>
      <c r="M79" s="163"/>
      <c r="N79">
        <f>SUM(B79:M79)</f>
        <v>0.94</v>
      </c>
    </row>
    <row r="80" spans="1:14" x14ac:dyDescent="0.3">
      <c r="A80" s="219"/>
      <c r="B80" s="218"/>
      <c r="C80" s="218"/>
      <c r="D80" s="218"/>
      <c r="E80" s="218"/>
      <c r="F80" s="218"/>
      <c r="G80" s="218"/>
      <c r="H80" s="218"/>
      <c r="I80" s="218"/>
      <c r="J80" s="218"/>
      <c r="K80" s="218"/>
      <c r="L80" s="218"/>
      <c r="M80" s="218"/>
    </row>
    <row r="81" spans="1:14" x14ac:dyDescent="0.3">
      <c r="A81" s="201" t="s">
        <v>345</v>
      </c>
      <c r="B81" s="168" t="s">
        <v>293</v>
      </c>
      <c r="C81" s="168" t="s">
        <v>292</v>
      </c>
      <c r="D81" s="168" t="s">
        <v>291</v>
      </c>
      <c r="E81" s="168" t="s">
        <v>290</v>
      </c>
      <c r="F81" s="168" t="s">
        <v>289</v>
      </c>
      <c r="G81" s="168" t="s">
        <v>288</v>
      </c>
      <c r="H81" s="168" t="s">
        <v>287</v>
      </c>
      <c r="I81" s="168" t="s">
        <v>286</v>
      </c>
      <c r="J81" s="168" t="s">
        <v>285</v>
      </c>
      <c r="K81" s="168" t="s">
        <v>284</v>
      </c>
      <c r="L81" s="168" t="s">
        <v>283</v>
      </c>
      <c r="M81" s="160"/>
    </row>
    <row r="82" spans="1:14" x14ac:dyDescent="0.3">
      <c r="A82" s="200" t="s">
        <v>330</v>
      </c>
      <c r="B82" s="221" t="s">
        <v>333</v>
      </c>
      <c r="C82" s="221" t="s">
        <v>333</v>
      </c>
      <c r="D82" s="221" t="s">
        <v>333</v>
      </c>
      <c r="E82" s="221" t="s">
        <v>333</v>
      </c>
      <c r="F82" s="221" t="s">
        <v>333</v>
      </c>
      <c r="G82" s="221" t="s">
        <v>333</v>
      </c>
      <c r="H82" s="221" t="s">
        <v>333</v>
      </c>
      <c r="I82" s="221" t="s">
        <v>333</v>
      </c>
      <c r="J82" s="221" t="s">
        <v>333</v>
      </c>
      <c r="K82" s="221" t="s">
        <v>333</v>
      </c>
      <c r="L82" s="221" t="s">
        <v>333</v>
      </c>
      <c r="M82" s="220"/>
    </row>
    <row r="83" spans="1:14" x14ac:dyDescent="0.3">
      <c r="A83" s="178" t="s">
        <v>282</v>
      </c>
      <c r="B83" s="177">
        <v>0.52396532587258626</v>
      </c>
      <c r="C83" s="177">
        <v>1.5887721873136727E-2</v>
      </c>
      <c r="D83" s="177">
        <v>0.10523666467917261</v>
      </c>
      <c r="E83" s="177">
        <v>0</v>
      </c>
      <c r="F83" s="177">
        <v>0.10523666467917261</v>
      </c>
      <c r="G83" s="177">
        <v>8.9429482181351216E-2</v>
      </c>
      <c r="H83" s="177">
        <v>0.10311713984314087</v>
      </c>
      <c r="I83" s="177">
        <v>0</v>
      </c>
      <c r="J83" s="177">
        <v>0</v>
      </c>
      <c r="K83" s="177">
        <v>0</v>
      </c>
      <c r="L83" s="177">
        <v>1.8346099160665966E-5</v>
      </c>
      <c r="M83" s="163"/>
      <c r="N83">
        <f>SUM(B83:M83)</f>
        <v>0.94289134522772078</v>
      </c>
    </row>
    <row r="84" spans="1:14" x14ac:dyDescent="0.3">
      <c r="A84" s="219"/>
      <c r="B84" s="218"/>
      <c r="C84" s="218"/>
      <c r="D84" s="218"/>
      <c r="E84" s="218"/>
      <c r="F84" s="218"/>
      <c r="G84" s="218"/>
      <c r="H84" s="218"/>
      <c r="I84" s="218"/>
      <c r="J84" s="218"/>
      <c r="K84" s="218"/>
      <c r="L84" s="218"/>
      <c r="M84" s="218"/>
    </row>
    <row r="85" spans="1:14" x14ac:dyDescent="0.3">
      <c r="A85" s="201" t="s">
        <v>344</v>
      </c>
      <c r="B85" s="168" t="s">
        <v>293</v>
      </c>
      <c r="C85" s="168" t="s">
        <v>292</v>
      </c>
      <c r="D85" s="168" t="s">
        <v>291</v>
      </c>
      <c r="E85" s="168" t="s">
        <v>290</v>
      </c>
      <c r="F85" s="168" t="s">
        <v>289</v>
      </c>
      <c r="G85" s="168" t="s">
        <v>288</v>
      </c>
      <c r="H85" s="168" t="s">
        <v>287</v>
      </c>
      <c r="I85" s="168" t="s">
        <v>286</v>
      </c>
      <c r="J85" s="168" t="s">
        <v>285</v>
      </c>
      <c r="K85" s="168" t="s">
        <v>284</v>
      </c>
      <c r="L85" s="168" t="s">
        <v>283</v>
      </c>
      <c r="M85" s="160"/>
    </row>
    <row r="86" spans="1:14" x14ac:dyDescent="0.3">
      <c r="A86" s="200" t="s">
        <v>330</v>
      </c>
      <c r="B86" s="203" t="s">
        <v>333</v>
      </c>
      <c r="C86" s="203" t="s">
        <v>333</v>
      </c>
      <c r="D86" s="203" t="s">
        <v>333</v>
      </c>
      <c r="E86" s="203" t="s">
        <v>333</v>
      </c>
      <c r="F86" s="203" t="s">
        <v>333</v>
      </c>
      <c r="G86" s="203" t="s">
        <v>333</v>
      </c>
      <c r="H86" s="203" t="s">
        <v>333</v>
      </c>
      <c r="I86" s="203" t="s">
        <v>333</v>
      </c>
      <c r="J86" s="203" t="s">
        <v>333</v>
      </c>
      <c r="K86" s="203" t="s">
        <v>333</v>
      </c>
      <c r="L86" s="203" t="s">
        <v>333</v>
      </c>
      <c r="M86" s="193"/>
    </row>
    <row r="87" spans="1:14" x14ac:dyDescent="0.3">
      <c r="A87" s="178" t="s">
        <v>282</v>
      </c>
      <c r="B87" s="196">
        <v>0</v>
      </c>
      <c r="C87" s="196">
        <v>0</v>
      </c>
      <c r="D87" s="196">
        <v>0.75</v>
      </c>
      <c r="E87" s="196">
        <v>0</v>
      </c>
      <c r="F87" s="196">
        <v>0</v>
      </c>
      <c r="G87" s="196">
        <v>0</v>
      </c>
      <c r="H87" s="196">
        <v>0.25</v>
      </c>
      <c r="I87" s="196">
        <v>0</v>
      </c>
      <c r="J87" s="196">
        <v>0</v>
      </c>
      <c r="K87" s="196">
        <v>0</v>
      </c>
      <c r="L87" s="196">
        <v>0</v>
      </c>
      <c r="M87" s="174"/>
      <c r="N87">
        <f>SUM(B87:M87)</f>
        <v>1</v>
      </c>
    </row>
    <row r="88" spans="1:14" x14ac:dyDescent="0.3">
      <c r="B88" s="164"/>
      <c r="C88" s="164"/>
      <c r="D88" s="164"/>
    </row>
    <row r="89" spans="1:14" x14ac:dyDescent="0.3">
      <c r="A89" s="217" t="s">
        <v>343</v>
      </c>
      <c r="B89" s="160"/>
      <c r="C89" s="160"/>
      <c r="D89" s="160"/>
      <c r="E89" s="160"/>
      <c r="F89" s="160"/>
      <c r="G89" s="160"/>
    </row>
    <row r="90" spans="1:14" x14ac:dyDescent="0.3">
      <c r="B90" s="160"/>
      <c r="C90" s="160"/>
      <c r="D90" s="160"/>
      <c r="E90" s="160"/>
      <c r="F90" s="160"/>
      <c r="G90" s="160"/>
      <c r="H90" s="193"/>
      <c r="I90" s="193"/>
      <c r="J90" s="193"/>
      <c r="K90" s="193"/>
      <c r="L90" s="193"/>
    </row>
    <row r="91" spans="1:14" x14ac:dyDescent="0.3">
      <c r="A91" s="201" t="s">
        <v>342</v>
      </c>
      <c r="B91" s="168" t="s">
        <v>293</v>
      </c>
      <c r="C91" s="168" t="s">
        <v>292</v>
      </c>
      <c r="D91" s="168" t="s">
        <v>291</v>
      </c>
      <c r="E91" s="168" t="s">
        <v>290</v>
      </c>
      <c r="F91" s="168" t="s">
        <v>289</v>
      </c>
      <c r="G91" s="168" t="s">
        <v>288</v>
      </c>
      <c r="H91" s="168" t="s">
        <v>287</v>
      </c>
      <c r="I91" s="168" t="s">
        <v>286</v>
      </c>
      <c r="J91" s="168" t="s">
        <v>285</v>
      </c>
      <c r="K91" s="168" t="s">
        <v>284</v>
      </c>
      <c r="L91" s="201" t="s">
        <v>283</v>
      </c>
      <c r="M91" s="160"/>
      <c r="N91">
        <f>SUM(B91:M91)</f>
        <v>0</v>
      </c>
    </row>
    <row r="92" spans="1:14" x14ac:dyDescent="0.3">
      <c r="A92" s="200" t="s">
        <v>330</v>
      </c>
      <c r="B92" s="203" t="s">
        <v>333</v>
      </c>
      <c r="C92" s="203" t="s">
        <v>333</v>
      </c>
      <c r="D92" s="203" t="s">
        <v>333</v>
      </c>
      <c r="E92" s="203" t="s">
        <v>333</v>
      </c>
      <c r="F92" s="203" t="s">
        <v>333</v>
      </c>
      <c r="G92" s="203" t="s">
        <v>333</v>
      </c>
      <c r="H92" s="203" t="s">
        <v>333</v>
      </c>
      <c r="I92" s="203" t="s">
        <v>333</v>
      </c>
      <c r="J92" s="203" t="s">
        <v>333</v>
      </c>
      <c r="K92" s="203" t="s">
        <v>333</v>
      </c>
      <c r="L92" s="216" t="s">
        <v>333</v>
      </c>
      <c r="M92" s="193"/>
      <c r="N92">
        <f>SUM(B92:M92)</f>
        <v>0</v>
      </c>
    </row>
    <row r="93" spans="1:14" x14ac:dyDescent="0.3">
      <c r="A93" s="178" t="s">
        <v>282</v>
      </c>
      <c r="B93" s="177">
        <v>0</v>
      </c>
      <c r="C93" s="177">
        <v>0</v>
      </c>
      <c r="D93" s="177">
        <v>0</v>
      </c>
      <c r="E93" s="177">
        <v>0</v>
      </c>
      <c r="F93" s="177">
        <v>0</v>
      </c>
      <c r="G93" s="177">
        <v>0.8</v>
      </c>
      <c r="H93" s="177">
        <v>0.12</v>
      </c>
      <c r="I93" s="177">
        <v>0</v>
      </c>
      <c r="J93" s="177">
        <v>0</v>
      </c>
      <c r="K93" s="177">
        <v>0</v>
      </c>
      <c r="L93" s="215">
        <v>0</v>
      </c>
      <c r="M93" s="163"/>
      <c r="N93">
        <f>SUM(B93:M93)</f>
        <v>0.92</v>
      </c>
    </row>
    <row r="94" spans="1:14" x14ac:dyDescent="0.3">
      <c r="B94" s="164"/>
      <c r="C94" s="164"/>
      <c r="D94" s="164"/>
    </row>
    <row r="95" spans="1:14" x14ac:dyDescent="0.3">
      <c r="A95" s="201" t="s">
        <v>341</v>
      </c>
      <c r="B95" s="168" t="s">
        <v>293</v>
      </c>
      <c r="C95" s="168" t="s">
        <v>292</v>
      </c>
      <c r="D95" s="168" t="s">
        <v>291</v>
      </c>
      <c r="E95" s="168" t="s">
        <v>290</v>
      </c>
      <c r="F95" s="168" t="s">
        <v>289</v>
      </c>
      <c r="G95" s="168" t="s">
        <v>288</v>
      </c>
      <c r="H95" s="168" t="s">
        <v>287</v>
      </c>
      <c r="I95" s="168" t="s">
        <v>286</v>
      </c>
      <c r="J95" s="168" t="s">
        <v>285</v>
      </c>
      <c r="K95" s="168" t="s">
        <v>284</v>
      </c>
      <c r="L95" s="201" t="s">
        <v>283</v>
      </c>
      <c r="M95" s="160"/>
    </row>
    <row r="96" spans="1:14" x14ac:dyDescent="0.3">
      <c r="A96" s="200" t="s">
        <v>330</v>
      </c>
      <c r="B96" s="203" t="s">
        <v>333</v>
      </c>
      <c r="C96" s="203" t="s">
        <v>333</v>
      </c>
      <c r="D96" s="203" t="s">
        <v>333</v>
      </c>
      <c r="E96" s="203" t="s">
        <v>333</v>
      </c>
      <c r="F96" s="203" t="s">
        <v>333</v>
      </c>
      <c r="G96" s="203" t="s">
        <v>333</v>
      </c>
      <c r="H96" s="203" t="s">
        <v>333</v>
      </c>
      <c r="I96" s="203" t="s">
        <v>333</v>
      </c>
      <c r="J96" s="203" t="s">
        <v>333</v>
      </c>
      <c r="K96" s="203" t="s">
        <v>333</v>
      </c>
      <c r="L96" s="216" t="s">
        <v>333</v>
      </c>
      <c r="M96" s="193"/>
    </row>
    <row r="97" spans="1:14" x14ac:dyDescent="0.3">
      <c r="A97" s="178" t="s">
        <v>282</v>
      </c>
      <c r="B97" s="177">
        <v>0.3</v>
      </c>
      <c r="C97" s="177">
        <v>0</v>
      </c>
      <c r="D97" s="177">
        <v>0</v>
      </c>
      <c r="E97" s="177">
        <v>0</v>
      </c>
      <c r="F97" s="177">
        <v>0</v>
      </c>
      <c r="G97" s="177">
        <v>0.3</v>
      </c>
      <c r="H97" s="177">
        <v>0.4</v>
      </c>
      <c r="I97" s="177">
        <v>0</v>
      </c>
      <c r="J97" s="177">
        <v>0</v>
      </c>
      <c r="K97" s="177">
        <v>0</v>
      </c>
      <c r="L97" s="215">
        <v>0</v>
      </c>
      <c r="M97" s="163"/>
      <c r="N97">
        <f>SUM(B97:M97)</f>
        <v>1</v>
      </c>
    </row>
    <row r="98" spans="1:14" x14ac:dyDescent="0.3">
      <c r="B98" s="164"/>
      <c r="C98" s="164"/>
      <c r="D98" s="164"/>
    </row>
    <row r="99" spans="1:14" x14ac:dyDescent="0.3">
      <c r="A99" s="201" t="s">
        <v>340</v>
      </c>
      <c r="B99" s="168" t="s">
        <v>293</v>
      </c>
      <c r="C99" s="168" t="s">
        <v>292</v>
      </c>
      <c r="D99" s="168" t="s">
        <v>291</v>
      </c>
      <c r="E99" s="168" t="s">
        <v>290</v>
      </c>
      <c r="F99" s="168" t="s">
        <v>289</v>
      </c>
      <c r="G99" s="168" t="s">
        <v>288</v>
      </c>
      <c r="H99" s="168" t="s">
        <v>287</v>
      </c>
      <c r="I99" s="168" t="s">
        <v>286</v>
      </c>
      <c r="J99" s="168" t="s">
        <v>285</v>
      </c>
      <c r="K99" s="168" t="s">
        <v>284</v>
      </c>
      <c r="L99" s="201" t="s">
        <v>283</v>
      </c>
      <c r="M99" s="160"/>
    </row>
    <row r="100" spans="1:14" x14ac:dyDescent="0.3">
      <c r="A100" s="200" t="s">
        <v>327</v>
      </c>
      <c r="B100" s="78" t="s">
        <v>339</v>
      </c>
      <c r="C100" s="78" t="s">
        <v>339</v>
      </c>
      <c r="D100" s="78" t="s">
        <v>339</v>
      </c>
      <c r="E100" s="78" t="s">
        <v>339</v>
      </c>
      <c r="F100" s="78" t="s">
        <v>339</v>
      </c>
      <c r="G100" s="78" t="s">
        <v>339</v>
      </c>
      <c r="H100" s="78" t="s">
        <v>339</v>
      </c>
      <c r="I100" s="78" t="s">
        <v>339</v>
      </c>
      <c r="J100" s="78" t="s">
        <v>339</v>
      </c>
      <c r="K100" s="78" t="s">
        <v>339</v>
      </c>
      <c r="L100" s="214" t="s">
        <v>339</v>
      </c>
      <c r="M100" s="87"/>
    </row>
    <row r="101" spans="1:14" x14ac:dyDescent="0.3">
      <c r="A101" s="168" t="s">
        <v>293</v>
      </c>
      <c r="B101" s="213">
        <v>1</v>
      </c>
      <c r="C101" s="213">
        <v>1</v>
      </c>
      <c r="D101" s="213">
        <v>0.1</v>
      </c>
      <c r="E101" s="213">
        <v>0</v>
      </c>
      <c r="F101" s="213">
        <v>1</v>
      </c>
      <c r="G101" s="213">
        <v>1</v>
      </c>
      <c r="H101" s="213">
        <v>1</v>
      </c>
      <c r="I101" s="213">
        <v>0.1</v>
      </c>
      <c r="J101" s="213">
        <v>1</v>
      </c>
      <c r="K101" s="212">
        <v>0</v>
      </c>
      <c r="L101" s="211">
        <v>0.1</v>
      </c>
      <c r="M101" s="164"/>
    </row>
    <row r="102" spans="1:14" x14ac:dyDescent="0.3">
      <c r="A102" s="168" t="s">
        <v>292</v>
      </c>
      <c r="B102" s="213">
        <v>1</v>
      </c>
      <c r="C102" s="213">
        <v>1</v>
      </c>
      <c r="D102" s="213">
        <v>1</v>
      </c>
      <c r="E102" s="213">
        <v>0</v>
      </c>
      <c r="F102" s="213">
        <v>1</v>
      </c>
      <c r="G102" s="213">
        <v>1</v>
      </c>
      <c r="H102" s="213">
        <v>1</v>
      </c>
      <c r="I102" s="213">
        <v>1</v>
      </c>
      <c r="J102" s="213">
        <v>1</v>
      </c>
      <c r="K102" s="212">
        <v>0</v>
      </c>
      <c r="L102" s="211">
        <v>1</v>
      </c>
      <c r="M102" s="164"/>
    </row>
    <row r="103" spans="1:14" x14ac:dyDescent="0.3">
      <c r="A103" s="168" t="s">
        <v>291</v>
      </c>
      <c r="B103" s="213">
        <v>0.2</v>
      </c>
      <c r="C103" s="213">
        <v>0</v>
      </c>
      <c r="D103" s="213">
        <v>1</v>
      </c>
      <c r="E103" s="213">
        <v>0</v>
      </c>
      <c r="F103" s="213">
        <v>1</v>
      </c>
      <c r="G103" s="213">
        <v>1</v>
      </c>
      <c r="H103" s="213">
        <v>1</v>
      </c>
      <c r="I103" s="213">
        <v>0.1</v>
      </c>
      <c r="J103" s="213">
        <v>1</v>
      </c>
      <c r="K103" s="212">
        <v>0</v>
      </c>
      <c r="L103" s="211">
        <v>1</v>
      </c>
      <c r="M103" s="164"/>
    </row>
    <row r="104" spans="1:14" x14ac:dyDescent="0.3">
      <c r="A104" s="168" t="s">
        <v>290</v>
      </c>
      <c r="B104" s="213">
        <v>0.2</v>
      </c>
      <c r="C104" s="213">
        <v>0</v>
      </c>
      <c r="D104" s="213">
        <v>1</v>
      </c>
      <c r="E104" s="213">
        <v>1</v>
      </c>
      <c r="F104" s="213">
        <v>1</v>
      </c>
      <c r="G104" s="213">
        <v>1</v>
      </c>
      <c r="H104" s="213">
        <v>1</v>
      </c>
      <c r="I104" s="213">
        <v>1</v>
      </c>
      <c r="J104" s="213">
        <v>1</v>
      </c>
      <c r="K104" s="212">
        <v>0</v>
      </c>
      <c r="L104" s="211">
        <v>1</v>
      </c>
      <c r="M104" s="164"/>
    </row>
    <row r="105" spans="1:14" x14ac:dyDescent="0.3">
      <c r="A105" s="168" t="s">
        <v>289</v>
      </c>
      <c r="B105" s="213">
        <v>0.5</v>
      </c>
      <c r="C105" s="213">
        <v>0</v>
      </c>
      <c r="D105" s="213">
        <v>1</v>
      </c>
      <c r="E105" s="213">
        <v>0</v>
      </c>
      <c r="F105" s="213">
        <v>1</v>
      </c>
      <c r="G105" s="213">
        <v>1</v>
      </c>
      <c r="H105" s="213">
        <v>1</v>
      </c>
      <c r="I105" s="213">
        <v>0.1</v>
      </c>
      <c r="J105" s="213">
        <v>1</v>
      </c>
      <c r="K105" s="212">
        <v>0</v>
      </c>
      <c r="L105" s="211">
        <v>1</v>
      </c>
      <c r="M105" s="164"/>
    </row>
    <row r="106" spans="1:14" x14ac:dyDescent="0.3">
      <c r="A106" s="168" t="s">
        <v>288</v>
      </c>
      <c r="B106" s="213">
        <v>0.1</v>
      </c>
      <c r="C106" s="213">
        <v>0</v>
      </c>
      <c r="D106" s="213">
        <v>0.2</v>
      </c>
      <c r="E106" s="213">
        <v>0</v>
      </c>
      <c r="F106" s="213">
        <v>0.2</v>
      </c>
      <c r="G106" s="213">
        <v>1</v>
      </c>
      <c r="H106" s="213">
        <v>1</v>
      </c>
      <c r="I106" s="213">
        <v>0.1</v>
      </c>
      <c r="J106" s="213">
        <v>1</v>
      </c>
      <c r="K106" s="212">
        <v>0</v>
      </c>
      <c r="L106" s="211">
        <v>1</v>
      </c>
      <c r="M106" s="164"/>
    </row>
    <row r="107" spans="1:14" x14ac:dyDescent="0.3">
      <c r="A107" s="168" t="s">
        <v>287</v>
      </c>
      <c r="B107" s="213">
        <v>0.1</v>
      </c>
      <c r="C107" s="213">
        <v>0</v>
      </c>
      <c r="D107" s="213">
        <v>0.2</v>
      </c>
      <c r="E107" s="213">
        <v>0</v>
      </c>
      <c r="F107" s="213">
        <v>0.2</v>
      </c>
      <c r="G107" s="213">
        <v>1</v>
      </c>
      <c r="H107" s="213">
        <v>1</v>
      </c>
      <c r="I107" s="213">
        <v>1</v>
      </c>
      <c r="J107" s="213">
        <v>1</v>
      </c>
      <c r="K107" s="212">
        <v>0</v>
      </c>
      <c r="L107" s="211">
        <v>1</v>
      </c>
      <c r="M107" s="164"/>
    </row>
    <row r="108" spans="1:14" x14ac:dyDescent="0.3">
      <c r="A108" s="168" t="s">
        <v>286</v>
      </c>
      <c r="B108" s="213">
        <v>0</v>
      </c>
      <c r="C108" s="213">
        <v>0</v>
      </c>
      <c r="D108" s="213">
        <v>0.2</v>
      </c>
      <c r="E108" s="213">
        <v>0</v>
      </c>
      <c r="F108" s="213">
        <v>0.2</v>
      </c>
      <c r="G108" s="213">
        <v>0.2</v>
      </c>
      <c r="H108" s="213">
        <v>0.2</v>
      </c>
      <c r="I108" s="213">
        <v>1</v>
      </c>
      <c r="J108" s="213">
        <v>1</v>
      </c>
      <c r="K108" s="212">
        <v>0</v>
      </c>
      <c r="L108" s="211">
        <v>1</v>
      </c>
      <c r="M108" s="164"/>
    </row>
    <row r="109" spans="1:14" x14ac:dyDescent="0.3">
      <c r="A109" s="168" t="s">
        <v>285</v>
      </c>
      <c r="B109" s="213">
        <v>0</v>
      </c>
      <c r="C109" s="213">
        <v>0</v>
      </c>
      <c r="D109" s="213">
        <v>0</v>
      </c>
      <c r="E109" s="213">
        <v>0</v>
      </c>
      <c r="F109" s="213">
        <v>0</v>
      </c>
      <c r="G109" s="213">
        <v>0</v>
      </c>
      <c r="H109" s="213">
        <v>0</v>
      </c>
      <c r="I109" s="213">
        <v>0</v>
      </c>
      <c r="J109" s="213">
        <v>0</v>
      </c>
      <c r="K109" s="212">
        <v>0</v>
      </c>
      <c r="L109" s="211">
        <v>0</v>
      </c>
      <c r="M109" s="164"/>
    </row>
    <row r="110" spans="1:14" x14ac:dyDescent="0.3">
      <c r="A110" s="168" t="s">
        <v>284</v>
      </c>
      <c r="B110" s="213">
        <v>0</v>
      </c>
      <c r="C110" s="213">
        <v>0</v>
      </c>
      <c r="D110" s="213">
        <v>0</v>
      </c>
      <c r="E110" s="213">
        <v>0</v>
      </c>
      <c r="F110" s="213">
        <v>0</v>
      </c>
      <c r="G110" s="213">
        <v>0</v>
      </c>
      <c r="H110" s="213">
        <v>0</v>
      </c>
      <c r="I110" s="213">
        <v>0</v>
      </c>
      <c r="J110" s="213">
        <v>0</v>
      </c>
      <c r="K110" s="212">
        <v>0</v>
      </c>
      <c r="L110" s="211">
        <v>0</v>
      </c>
      <c r="M110" s="164"/>
    </row>
    <row r="111" spans="1:14" x14ac:dyDescent="0.3">
      <c r="A111" s="168" t="s">
        <v>283</v>
      </c>
      <c r="B111" s="213">
        <v>0</v>
      </c>
      <c r="C111" s="213">
        <v>0</v>
      </c>
      <c r="D111" s="213">
        <v>0</v>
      </c>
      <c r="E111" s="213">
        <v>0</v>
      </c>
      <c r="F111" s="213">
        <v>0</v>
      </c>
      <c r="G111" s="213">
        <v>0</v>
      </c>
      <c r="H111" s="213">
        <v>0</v>
      </c>
      <c r="I111" s="213">
        <v>0</v>
      </c>
      <c r="J111" s="213">
        <v>0</v>
      </c>
      <c r="K111" s="212">
        <v>0</v>
      </c>
      <c r="L111" s="211">
        <v>0</v>
      </c>
      <c r="M111" s="164"/>
    </row>
    <row r="112" spans="1:14" x14ac:dyDescent="0.3">
      <c r="B112" s="164"/>
      <c r="C112" s="164"/>
      <c r="D112" s="164"/>
    </row>
    <row r="113" spans="1:14" x14ac:dyDescent="0.3">
      <c r="A113" s="168" t="s">
        <v>338</v>
      </c>
    </row>
    <row r="114" spans="1:14" x14ac:dyDescent="0.3">
      <c r="A114" s="200" t="s">
        <v>336</v>
      </c>
      <c r="B114" s="168" t="s">
        <v>309</v>
      </c>
    </row>
    <row r="115" spans="1:14" x14ac:dyDescent="0.3">
      <c r="A115" s="178" t="s">
        <v>282</v>
      </c>
      <c r="B115" s="210">
        <v>1307</v>
      </c>
    </row>
    <row r="116" spans="1:14" x14ac:dyDescent="0.3">
      <c r="B116" s="164"/>
      <c r="C116" s="164"/>
      <c r="D116" s="164"/>
    </row>
    <row r="117" spans="1:14" x14ac:dyDescent="0.3">
      <c r="A117" s="168" t="s">
        <v>337</v>
      </c>
    </row>
    <row r="118" spans="1:14" x14ac:dyDescent="0.3">
      <c r="A118" s="200" t="s">
        <v>336</v>
      </c>
      <c r="B118" s="168" t="s">
        <v>309</v>
      </c>
    </row>
    <row r="119" spans="1:14" x14ac:dyDescent="0.3">
      <c r="A119" s="178" t="s">
        <v>282</v>
      </c>
      <c r="B119" s="181">
        <v>30000</v>
      </c>
    </row>
    <row r="120" spans="1:14" x14ac:dyDescent="0.3">
      <c r="A120" s="209"/>
      <c r="C120" s="160"/>
      <c r="D120" s="160"/>
      <c r="E120" s="160"/>
      <c r="F120" s="160"/>
      <c r="G120" s="160"/>
      <c r="H120" s="193"/>
      <c r="I120" s="193"/>
      <c r="J120" s="193"/>
      <c r="K120" s="193"/>
      <c r="L120" s="193"/>
    </row>
    <row r="121" spans="1:14" x14ac:dyDescent="0.3">
      <c r="A121" s="208" t="s">
        <v>335</v>
      </c>
      <c r="B121" s="168" t="s">
        <v>293</v>
      </c>
      <c r="C121" s="168" t="s">
        <v>292</v>
      </c>
      <c r="D121" s="168" t="s">
        <v>291</v>
      </c>
      <c r="E121" s="168" t="s">
        <v>290</v>
      </c>
      <c r="F121" s="168" t="s">
        <v>289</v>
      </c>
      <c r="G121" s="168" t="s">
        <v>288</v>
      </c>
      <c r="H121" s="168" t="s">
        <v>287</v>
      </c>
      <c r="I121" s="168" t="s">
        <v>286</v>
      </c>
      <c r="J121" s="168" t="s">
        <v>285</v>
      </c>
      <c r="K121" s="168" t="s">
        <v>284</v>
      </c>
      <c r="L121" s="168" t="s">
        <v>283</v>
      </c>
      <c r="M121" s="160"/>
    </row>
    <row r="122" spans="1:14" x14ac:dyDescent="0.3">
      <c r="A122" s="200" t="s">
        <v>330</v>
      </c>
      <c r="B122" s="203" t="s">
        <v>333</v>
      </c>
      <c r="C122" s="203" t="s">
        <v>333</v>
      </c>
      <c r="D122" s="203" t="s">
        <v>333</v>
      </c>
      <c r="E122" s="203" t="s">
        <v>333</v>
      </c>
      <c r="F122" s="203" t="s">
        <v>333</v>
      </c>
      <c r="G122" s="203" t="s">
        <v>333</v>
      </c>
      <c r="H122" s="203" t="s">
        <v>333</v>
      </c>
      <c r="I122" s="203" t="s">
        <v>333</v>
      </c>
      <c r="J122" s="203" t="s">
        <v>333</v>
      </c>
      <c r="K122" s="203" t="s">
        <v>333</v>
      </c>
      <c r="L122" s="203" t="s">
        <v>333</v>
      </c>
      <c r="M122" s="193"/>
    </row>
    <row r="123" spans="1:14" x14ac:dyDescent="0.3">
      <c r="A123" s="207" t="s">
        <v>282</v>
      </c>
      <c r="B123" s="206">
        <v>0.13</v>
      </c>
      <c r="C123" s="206">
        <v>0.08</v>
      </c>
      <c r="D123" s="206">
        <v>0.15</v>
      </c>
      <c r="E123" s="206">
        <v>0.1</v>
      </c>
      <c r="F123" s="206">
        <v>0.08</v>
      </c>
      <c r="G123" s="206">
        <v>8.2000000000000003E-2</v>
      </c>
      <c r="H123" s="206">
        <v>0.06</v>
      </c>
      <c r="I123" s="206">
        <v>0.1</v>
      </c>
      <c r="J123" s="206">
        <v>0.1</v>
      </c>
      <c r="K123" s="206">
        <v>0</v>
      </c>
      <c r="L123" s="206">
        <v>0.12</v>
      </c>
      <c r="M123" s="163"/>
      <c r="N123" s="96"/>
    </row>
    <row r="124" spans="1:14" x14ac:dyDescent="0.3">
      <c r="A124" s="205"/>
      <c r="B124" s="174"/>
      <c r="C124" s="174"/>
      <c r="D124" s="174"/>
      <c r="E124" s="174"/>
      <c r="F124" s="174"/>
      <c r="G124" s="174"/>
      <c r="H124" s="174"/>
      <c r="I124" s="174"/>
      <c r="J124" s="174"/>
      <c r="K124" s="174"/>
      <c r="L124" s="204"/>
      <c r="M124" s="174"/>
    </row>
    <row r="125" spans="1:14" x14ac:dyDescent="0.3">
      <c r="B125" s="160"/>
      <c r="C125" s="160"/>
      <c r="D125" s="160"/>
      <c r="E125" s="160"/>
      <c r="F125" s="160"/>
      <c r="G125" s="160"/>
      <c r="L125" s="202"/>
    </row>
    <row r="126" spans="1:14" x14ac:dyDescent="0.3">
      <c r="A126" s="201" t="s">
        <v>334</v>
      </c>
      <c r="B126" s="168" t="s">
        <v>293</v>
      </c>
      <c r="C126" s="168" t="s">
        <v>292</v>
      </c>
      <c r="D126" s="168" t="s">
        <v>291</v>
      </c>
      <c r="E126" s="168" t="s">
        <v>290</v>
      </c>
      <c r="F126" s="168" t="s">
        <v>289</v>
      </c>
      <c r="G126" s="168" t="s">
        <v>288</v>
      </c>
      <c r="H126" s="168" t="s">
        <v>287</v>
      </c>
      <c r="I126" s="168" t="s">
        <v>286</v>
      </c>
      <c r="J126" s="168" t="s">
        <v>285</v>
      </c>
      <c r="K126" s="168" t="s">
        <v>284</v>
      </c>
      <c r="L126" s="168" t="s">
        <v>283</v>
      </c>
      <c r="M126" s="160"/>
      <c r="N126" s="169"/>
    </row>
    <row r="127" spans="1:14" x14ac:dyDescent="0.3">
      <c r="A127" s="200" t="s">
        <v>330</v>
      </c>
      <c r="B127" s="203" t="s">
        <v>333</v>
      </c>
      <c r="C127" s="203" t="s">
        <v>333</v>
      </c>
      <c r="D127" s="203" t="s">
        <v>333</v>
      </c>
      <c r="E127" s="203" t="s">
        <v>333</v>
      </c>
      <c r="F127" s="203" t="s">
        <v>333</v>
      </c>
      <c r="G127" s="203" t="s">
        <v>333</v>
      </c>
      <c r="H127" s="203" t="s">
        <v>333</v>
      </c>
      <c r="I127" s="203" t="s">
        <v>333</v>
      </c>
      <c r="J127" s="203" t="s">
        <v>333</v>
      </c>
      <c r="K127" s="203" t="s">
        <v>333</v>
      </c>
      <c r="L127" s="203" t="s">
        <v>333</v>
      </c>
      <c r="M127" s="193"/>
    </row>
    <row r="128" spans="1:14" x14ac:dyDescent="0.3">
      <c r="A128" s="178" t="s">
        <v>282</v>
      </c>
      <c r="B128" s="177">
        <v>0.12</v>
      </c>
      <c r="C128" s="177">
        <v>0.1</v>
      </c>
      <c r="D128" s="177">
        <v>0.1</v>
      </c>
      <c r="E128" s="177">
        <v>0.1</v>
      </c>
      <c r="F128" s="177">
        <v>0.1</v>
      </c>
      <c r="G128" s="177">
        <v>7.0000000000000007E-2</v>
      </c>
      <c r="H128" s="177">
        <v>0.12</v>
      </c>
      <c r="I128" s="177">
        <v>0.01</v>
      </c>
      <c r="J128" s="177">
        <v>0.08</v>
      </c>
      <c r="K128" s="177">
        <v>0</v>
      </c>
      <c r="L128" s="177">
        <v>0.1</v>
      </c>
      <c r="M128" s="163"/>
    </row>
    <row r="131" spans="1:13" ht="28.8" x14ac:dyDescent="0.3">
      <c r="A131" s="201" t="s">
        <v>332</v>
      </c>
      <c r="B131" s="168" t="s">
        <v>293</v>
      </c>
      <c r="C131" s="168" t="s">
        <v>292</v>
      </c>
      <c r="D131" s="168" t="s">
        <v>291</v>
      </c>
      <c r="E131" s="168" t="s">
        <v>290</v>
      </c>
      <c r="F131" s="168" t="s">
        <v>289</v>
      </c>
      <c r="G131" s="168" t="s">
        <v>288</v>
      </c>
      <c r="H131" s="168" t="s">
        <v>287</v>
      </c>
      <c r="I131" s="168" t="s">
        <v>286</v>
      </c>
      <c r="J131" s="168" t="s">
        <v>285</v>
      </c>
      <c r="K131" s="168" t="s">
        <v>284</v>
      </c>
      <c r="L131" s="168" t="s">
        <v>283</v>
      </c>
      <c r="M131" s="160"/>
    </row>
    <row r="132" spans="1:13" x14ac:dyDescent="0.3">
      <c r="A132" s="200" t="s">
        <v>330</v>
      </c>
      <c r="B132" s="78" t="s">
        <v>329</v>
      </c>
      <c r="C132" s="78" t="s">
        <v>329</v>
      </c>
      <c r="D132" s="78" t="s">
        <v>329</v>
      </c>
      <c r="E132" s="78" t="s">
        <v>329</v>
      </c>
      <c r="F132" s="78" t="s">
        <v>329</v>
      </c>
      <c r="G132" s="78" t="s">
        <v>329</v>
      </c>
      <c r="H132" s="78" t="s">
        <v>329</v>
      </c>
      <c r="I132" s="78" t="s">
        <v>329</v>
      </c>
      <c r="J132" s="78" t="s">
        <v>329</v>
      </c>
      <c r="K132" s="78" t="s">
        <v>329</v>
      </c>
      <c r="L132" s="78" t="s">
        <v>329</v>
      </c>
      <c r="M132" s="87"/>
    </row>
    <row r="133" spans="1:13" x14ac:dyDescent="0.3">
      <c r="A133" s="178" t="s">
        <v>282</v>
      </c>
      <c r="B133" s="177">
        <v>1.5</v>
      </c>
      <c r="C133" s="177">
        <v>1.1000000000000001</v>
      </c>
      <c r="D133" s="177">
        <v>1.3</v>
      </c>
      <c r="E133" s="177">
        <v>0</v>
      </c>
      <c r="F133" s="177">
        <v>1.4</v>
      </c>
      <c r="G133" s="177">
        <v>0</v>
      </c>
      <c r="H133" s="177">
        <v>1.5</v>
      </c>
      <c r="I133" s="177">
        <v>0</v>
      </c>
      <c r="J133" s="177">
        <v>10</v>
      </c>
      <c r="K133" s="177">
        <v>0</v>
      </c>
      <c r="L133" s="177">
        <v>0</v>
      </c>
      <c r="M133" s="163"/>
    </row>
    <row r="134" spans="1:13" x14ac:dyDescent="0.3">
      <c r="L134" s="202"/>
    </row>
    <row r="135" spans="1:13" x14ac:dyDescent="0.3">
      <c r="A135" s="201" t="s">
        <v>331</v>
      </c>
      <c r="B135" s="168" t="s">
        <v>293</v>
      </c>
      <c r="C135" s="168" t="s">
        <v>292</v>
      </c>
      <c r="D135" s="168" t="s">
        <v>291</v>
      </c>
      <c r="E135" s="168" t="s">
        <v>290</v>
      </c>
      <c r="F135" s="168" t="s">
        <v>289</v>
      </c>
      <c r="G135" s="168" t="s">
        <v>288</v>
      </c>
      <c r="H135" s="168" t="s">
        <v>287</v>
      </c>
      <c r="I135" s="168" t="s">
        <v>286</v>
      </c>
      <c r="J135" s="168" t="s">
        <v>285</v>
      </c>
      <c r="K135" s="168" t="s">
        <v>284</v>
      </c>
      <c r="L135" s="168" t="s">
        <v>283</v>
      </c>
      <c r="M135" s="160"/>
    </row>
    <row r="136" spans="1:13" x14ac:dyDescent="0.3">
      <c r="A136" s="200" t="s">
        <v>330</v>
      </c>
      <c r="B136" s="78" t="s">
        <v>329</v>
      </c>
      <c r="C136" s="78" t="s">
        <v>329</v>
      </c>
      <c r="D136" s="78" t="s">
        <v>329</v>
      </c>
      <c r="E136" s="78" t="s">
        <v>329</v>
      </c>
      <c r="F136" s="78" t="s">
        <v>329</v>
      </c>
      <c r="G136" s="78" t="s">
        <v>329</v>
      </c>
      <c r="H136" s="78" t="s">
        <v>329</v>
      </c>
      <c r="I136" s="78" t="s">
        <v>329</v>
      </c>
      <c r="J136" s="78" t="s">
        <v>329</v>
      </c>
      <c r="K136" s="78" t="s">
        <v>329</v>
      </c>
      <c r="L136" s="78" t="s">
        <v>329</v>
      </c>
      <c r="M136" s="87"/>
    </row>
    <row r="137" spans="1:13" x14ac:dyDescent="0.3">
      <c r="A137" s="178" t="s">
        <v>282</v>
      </c>
      <c r="B137" s="177">
        <v>0</v>
      </c>
      <c r="C137" s="177">
        <v>0</v>
      </c>
      <c r="D137" s="177">
        <v>0</v>
      </c>
      <c r="E137" s="177">
        <v>0</v>
      </c>
      <c r="F137" s="177">
        <v>0</v>
      </c>
      <c r="G137" s="177">
        <v>0</v>
      </c>
      <c r="H137" s="177">
        <v>0</v>
      </c>
      <c r="I137" s="177">
        <v>0</v>
      </c>
      <c r="J137" s="177">
        <v>0</v>
      </c>
      <c r="K137" s="177">
        <v>0</v>
      </c>
      <c r="L137" s="177">
        <v>0</v>
      </c>
      <c r="M137" s="163"/>
    </row>
    <row r="138" spans="1:13" x14ac:dyDescent="0.3">
      <c r="L138" s="202"/>
    </row>
    <row r="139" spans="1:13" x14ac:dyDescent="0.3">
      <c r="A139" s="201" t="s">
        <v>328</v>
      </c>
      <c r="B139" s="168" t="s">
        <v>293</v>
      </c>
      <c r="C139" s="168" t="s">
        <v>292</v>
      </c>
      <c r="D139" s="168" t="s">
        <v>291</v>
      </c>
      <c r="E139" s="168" t="s">
        <v>290</v>
      </c>
      <c r="F139" s="168" t="s">
        <v>289</v>
      </c>
      <c r="G139" s="168" t="s">
        <v>288</v>
      </c>
      <c r="H139" s="168" t="s">
        <v>287</v>
      </c>
      <c r="I139" s="168" t="s">
        <v>286</v>
      </c>
      <c r="J139" s="168" t="s">
        <v>285</v>
      </c>
      <c r="K139" s="168" t="s">
        <v>284</v>
      </c>
      <c r="L139" s="168" t="s">
        <v>283</v>
      </c>
      <c r="M139" s="160"/>
    </row>
    <row r="140" spans="1:13" x14ac:dyDescent="0.3">
      <c r="A140" s="200" t="s">
        <v>327</v>
      </c>
      <c r="B140" s="78" t="s">
        <v>326</v>
      </c>
      <c r="C140" s="78" t="s">
        <v>326</v>
      </c>
      <c r="D140" s="78" t="s">
        <v>326</v>
      </c>
      <c r="E140" s="78" t="s">
        <v>326</v>
      </c>
      <c r="F140" s="78" t="s">
        <v>326</v>
      </c>
      <c r="G140" s="78" t="s">
        <v>326</v>
      </c>
      <c r="H140" s="78" t="s">
        <v>326</v>
      </c>
      <c r="I140" s="78" t="s">
        <v>326</v>
      </c>
      <c r="J140" s="78" t="s">
        <v>326</v>
      </c>
      <c r="K140" s="78" t="s">
        <v>326</v>
      </c>
      <c r="L140" s="78" t="s">
        <v>326</v>
      </c>
      <c r="M140" s="87"/>
    </row>
    <row r="141" spans="1:13" x14ac:dyDescent="0.3">
      <c r="A141" s="178" t="s">
        <v>293</v>
      </c>
      <c r="B141" s="199">
        <v>0</v>
      </c>
      <c r="C141" s="199">
        <v>1</v>
      </c>
      <c r="D141" s="199">
        <v>1</v>
      </c>
      <c r="E141" s="199">
        <v>0</v>
      </c>
      <c r="F141" s="199">
        <v>1</v>
      </c>
      <c r="G141" s="199">
        <v>0</v>
      </c>
      <c r="H141" s="199">
        <v>0</v>
      </c>
      <c r="I141" s="199">
        <v>0</v>
      </c>
      <c r="J141" s="199">
        <v>1</v>
      </c>
      <c r="K141" s="199">
        <v>1</v>
      </c>
      <c r="L141" s="199">
        <v>0</v>
      </c>
      <c r="M141" s="198"/>
    </row>
    <row r="143" spans="1:13" x14ac:dyDescent="0.3">
      <c r="A143" s="168" t="s">
        <v>325</v>
      </c>
      <c r="B143" s="160"/>
    </row>
    <row r="144" spans="1:13" x14ac:dyDescent="0.3">
      <c r="A144" s="80" t="s">
        <v>324</v>
      </c>
      <c r="B144" s="168" t="s">
        <v>302</v>
      </c>
      <c r="C144" s="197"/>
      <c r="D144" s="197"/>
      <c r="E144" s="197"/>
      <c r="F144" s="197"/>
      <c r="G144" s="197"/>
      <c r="H144" s="197"/>
      <c r="I144" s="197"/>
      <c r="J144" s="197"/>
    </row>
    <row r="145" spans="1:13" x14ac:dyDescent="0.3">
      <c r="A145" s="178" t="s">
        <v>282</v>
      </c>
      <c r="B145" s="196">
        <v>0.76168641372800505</v>
      </c>
      <c r="C145" s="174"/>
      <c r="D145" s="174"/>
      <c r="E145" s="174"/>
      <c r="F145" s="174"/>
      <c r="G145" s="174"/>
      <c r="H145" s="174"/>
      <c r="I145" s="174"/>
      <c r="J145" s="174"/>
    </row>
    <row r="147" spans="1:13" x14ac:dyDescent="0.3">
      <c r="B147" s="195" t="s">
        <v>302</v>
      </c>
    </row>
    <row r="148" spans="1:13" x14ac:dyDescent="0.3">
      <c r="A148" s="195" t="s">
        <v>323</v>
      </c>
      <c r="B148" s="194">
        <v>2019</v>
      </c>
    </row>
    <row r="150" spans="1:13" ht="28.8" x14ac:dyDescent="0.3">
      <c r="A150" s="168" t="s">
        <v>322</v>
      </c>
      <c r="B150" s="168" t="s">
        <v>321</v>
      </c>
      <c r="C150" s="168" t="s">
        <v>320</v>
      </c>
      <c r="D150" s="168" t="s">
        <v>319</v>
      </c>
      <c r="E150" s="168" t="s">
        <v>318</v>
      </c>
      <c r="F150" s="168" t="s">
        <v>317</v>
      </c>
      <c r="G150" s="168" t="s">
        <v>316</v>
      </c>
      <c r="H150" s="168" t="s">
        <v>315</v>
      </c>
      <c r="I150" s="193"/>
    </row>
    <row r="151" spans="1:13" x14ac:dyDescent="0.3">
      <c r="A151" s="192" t="s">
        <v>314</v>
      </c>
      <c r="B151" s="6" t="s">
        <v>313</v>
      </c>
      <c r="C151" s="6" t="s">
        <v>311</v>
      </c>
      <c r="D151" s="6" t="s">
        <v>311</v>
      </c>
      <c r="E151" s="6" t="s">
        <v>312</v>
      </c>
      <c r="F151" s="6" t="s">
        <v>311</v>
      </c>
      <c r="G151" s="6" t="s">
        <v>311</v>
      </c>
      <c r="H151" s="88" t="s">
        <v>310</v>
      </c>
      <c r="I151" s="88"/>
    </row>
    <row r="152" spans="1:13" x14ac:dyDescent="0.3">
      <c r="A152" s="178" t="s">
        <v>282</v>
      </c>
      <c r="B152" s="191">
        <v>-1.4314814814814816E-4</v>
      </c>
      <c r="C152" s="191">
        <v>6.962962962962962E-4</v>
      </c>
      <c r="D152" s="190">
        <v>9.5428099999999997E-4</v>
      </c>
      <c r="E152" s="190">
        <v>3.4212959999999999E-3</v>
      </c>
      <c r="F152" s="189">
        <f>B152</f>
        <v>-1.4314814814814816E-4</v>
      </c>
      <c r="G152" s="188">
        <f>B152*C152</f>
        <v>-9.9673525377229082E-8</v>
      </c>
      <c r="H152" s="187">
        <v>-5553.352359999998</v>
      </c>
      <c r="I152" s="122"/>
    </row>
    <row r="155" spans="1:13" x14ac:dyDescent="0.3">
      <c r="B155" s="168" t="s">
        <v>293</v>
      </c>
      <c r="C155" s="168" t="s">
        <v>292</v>
      </c>
      <c r="D155" s="168" t="s">
        <v>309</v>
      </c>
      <c r="E155" s="168" t="s">
        <v>308</v>
      </c>
      <c r="F155" s="168" t="s">
        <v>307</v>
      </c>
      <c r="G155" s="168" t="s">
        <v>288</v>
      </c>
      <c r="H155" s="168" t="s">
        <v>287</v>
      </c>
      <c r="I155" s="168" t="s">
        <v>286</v>
      </c>
      <c r="J155" s="168" t="s">
        <v>306</v>
      </c>
      <c r="K155" s="168" t="s">
        <v>305</v>
      </c>
      <c r="L155" s="168" t="s">
        <v>284</v>
      </c>
      <c r="M155" s="168" t="s">
        <v>304</v>
      </c>
    </row>
    <row r="156" spans="1:13" x14ac:dyDescent="0.3">
      <c r="A156" s="168" t="s">
        <v>303</v>
      </c>
      <c r="B156" s="186">
        <v>0.3</v>
      </c>
      <c r="C156" s="185">
        <v>0.3</v>
      </c>
      <c r="D156" s="182">
        <v>1</v>
      </c>
      <c r="E156" s="182">
        <v>1</v>
      </c>
      <c r="F156" s="184">
        <v>0.08</v>
      </c>
      <c r="G156" s="182">
        <v>1</v>
      </c>
      <c r="H156" s="182">
        <v>1</v>
      </c>
      <c r="I156" s="182">
        <v>1</v>
      </c>
      <c r="J156" s="182">
        <v>1</v>
      </c>
      <c r="K156" s="183">
        <v>0.01</v>
      </c>
      <c r="L156" s="182">
        <v>1</v>
      </c>
      <c r="M156" s="182">
        <v>1</v>
      </c>
    </row>
    <row r="158" spans="1:13" x14ac:dyDescent="0.3">
      <c r="B158" s="168" t="s">
        <v>302</v>
      </c>
    </row>
    <row r="159" spans="1:13" x14ac:dyDescent="0.3">
      <c r="A159" s="168" t="s">
        <v>301</v>
      </c>
      <c r="B159" s="181">
        <v>0.06</v>
      </c>
    </row>
    <row r="162" spans="1:20" x14ac:dyDescent="0.3">
      <c r="A162" s="171" t="s">
        <v>300</v>
      </c>
      <c r="B162" s="160"/>
      <c r="C162" s="160"/>
      <c r="D162" s="160"/>
      <c r="E162" s="160"/>
    </row>
    <row r="163" spans="1:20" x14ac:dyDescent="0.3">
      <c r="A163" s="476" t="s">
        <v>297</v>
      </c>
      <c r="B163" s="179" t="s">
        <v>296</v>
      </c>
      <c r="C163" s="180">
        <v>2015</v>
      </c>
      <c r="D163" s="168">
        <v>2016</v>
      </c>
      <c r="E163" s="168">
        <v>2017</v>
      </c>
      <c r="F163" s="168">
        <v>2018</v>
      </c>
      <c r="G163" s="168">
        <v>2019</v>
      </c>
      <c r="H163" s="168">
        <v>2020</v>
      </c>
      <c r="I163" s="160"/>
      <c r="J163" s="160"/>
      <c r="K163" s="160"/>
      <c r="L163" s="160"/>
      <c r="M163" s="160"/>
      <c r="N163" s="160"/>
      <c r="O163" s="160"/>
      <c r="P163" s="160"/>
      <c r="Q163" s="160"/>
    </row>
    <row r="164" spans="1:20" x14ac:dyDescent="0.3">
      <c r="A164" s="476"/>
      <c r="B164" s="179" t="s">
        <v>295</v>
      </c>
      <c r="C164" s="78" t="s">
        <v>299</v>
      </c>
      <c r="D164" s="78" t="s">
        <v>299</v>
      </c>
      <c r="E164" s="78" t="s">
        <v>299</v>
      </c>
      <c r="F164" s="78" t="s">
        <v>299</v>
      </c>
      <c r="G164" s="78" t="s">
        <v>299</v>
      </c>
      <c r="H164" s="78" t="s">
        <v>299</v>
      </c>
      <c r="I164" s="87"/>
      <c r="J164" s="87"/>
      <c r="K164" s="87"/>
      <c r="L164" s="87"/>
      <c r="M164" s="87"/>
      <c r="N164" s="87"/>
      <c r="O164" s="87"/>
      <c r="P164" s="87"/>
      <c r="Q164" s="87"/>
      <c r="R164" s="87"/>
      <c r="S164" s="87"/>
      <c r="T164" s="87"/>
    </row>
    <row r="165" spans="1:20" x14ac:dyDescent="0.3">
      <c r="A165" s="168" t="s">
        <v>293</v>
      </c>
      <c r="B165" s="178" t="s">
        <v>282</v>
      </c>
      <c r="C165" s="177">
        <v>8948666.2724478301</v>
      </c>
      <c r="D165" s="177">
        <v>8950889.3987894896</v>
      </c>
      <c r="E165" s="177">
        <v>8967882.4803968202</v>
      </c>
      <c r="F165" s="177">
        <v>8970124.6893680207</v>
      </c>
      <c r="G165" s="177">
        <v>8971622.6757870894</v>
      </c>
      <c r="H165" s="177">
        <v>8980963.6229479909</v>
      </c>
      <c r="I165" s="163"/>
      <c r="J165" s="163"/>
      <c r="K165" s="174"/>
      <c r="L165" s="163"/>
      <c r="M165" s="163"/>
      <c r="N165" s="163"/>
      <c r="O165" s="163"/>
      <c r="P165" s="163"/>
      <c r="Q165" s="163"/>
    </row>
    <row r="166" spans="1:20" x14ac:dyDescent="0.3">
      <c r="A166" s="168" t="s">
        <v>292</v>
      </c>
      <c r="B166" s="178" t="s">
        <v>282</v>
      </c>
      <c r="C166" s="177">
        <v>521108.4475382868</v>
      </c>
      <c r="D166" s="177">
        <v>520955.78650194919</v>
      </c>
      <c r="E166" s="177">
        <v>520068.44422823709</v>
      </c>
      <c r="F166" s="177">
        <v>524820.01898424386</v>
      </c>
      <c r="G166" s="177">
        <v>525487.91101822071</v>
      </c>
      <c r="H166" s="177">
        <v>525764.60914658254</v>
      </c>
      <c r="I166" s="163"/>
      <c r="J166" s="163"/>
      <c r="K166" s="174"/>
      <c r="L166" s="163"/>
      <c r="M166" s="163"/>
      <c r="N166" s="163"/>
      <c r="O166" s="163"/>
      <c r="P166" s="163"/>
      <c r="Q166" s="174"/>
    </row>
    <row r="167" spans="1:20" x14ac:dyDescent="0.3">
      <c r="A167" s="168" t="s">
        <v>291</v>
      </c>
      <c r="B167" s="178" t="s">
        <v>282</v>
      </c>
      <c r="C167" s="177">
        <v>328779.831090127</v>
      </c>
      <c r="D167" s="177">
        <v>329532.124516271</v>
      </c>
      <c r="E167" s="177">
        <v>329783.87480225001</v>
      </c>
      <c r="F167" s="177">
        <v>330423.142891914</v>
      </c>
      <c r="G167" s="177">
        <v>330423.142891914</v>
      </c>
      <c r="H167" s="176">
        <v>330762.22552145598</v>
      </c>
      <c r="I167" s="163"/>
      <c r="J167" s="163"/>
      <c r="K167" s="163"/>
      <c r="L167" s="163"/>
      <c r="M167" s="163"/>
      <c r="N167" s="175"/>
      <c r="O167" s="175"/>
      <c r="P167" s="175"/>
      <c r="Q167" s="163"/>
    </row>
    <row r="168" spans="1:20" x14ac:dyDescent="0.3">
      <c r="A168" s="168" t="s">
        <v>290</v>
      </c>
      <c r="B168" s="178" t="s">
        <v>282</v>
      </c>
      <c r="C168" s="177">
        <v>521931.23041401</v>
      </c>
      <c r="D168" s="177">
        <v>520524.59688029002</v>
      </c>
      <c r="E168" s="177">
        <v>518481.26852824999</v>
      </c>
      <c r="F168" s="177">
        <v>517780.88787253998</v>
      </c>
      <c r="G168" s="177">
        <v>515008.95212644001</v>
      </c>
      <c r="H168" s="176">
        <v>511621.78538269998</v>
      </c>
      <c r="I168" s="175"/>
      <c r="J168" s="175"/>
      <c r="K168" s="174"/>
      <c r="L168" s="175"/>
      <c r="M168" s="175"/>
      <c r="N168" s="175"/>
      <c r="O168" s="175"/>
      <c r="P168" s="175"/>
      <c r="Q168" s="163"/>
    </row>
    <row r="169" spans="1:20" x14ac:dyDescent="0.3">
      <c r="A169" s="168" t="s">
        <v>289</v>
      </c>
      <c r="B169" s="178" t="s">
        <v>282</v>
      </c>
      <c r="C169" s="177">
        <v>281835.19309012702</v>
      </c>
      <c r="D169" s="177">
        <v>281787.48651627154</v>
      </c>
      <c r="E169" s="177">
        <v>284039.23680225067</v>
      </c>
      <c r="F169" s="177">
        <v>284678.50489191426</v>
      </c>
      <c r="G169" s="177">
        <v>284678.50489191426</v>
      </c>
      <c r="H169" s="177">
        <v>284697.58752145641</v>
      </c>
      <c r="I169" s="175"/>
      <c r="J169" s="175"/>
      <c r="K169" s="174"/>
      <c r="L169" s="175"/>
      <c r="M169" s="175"/>
      <c r="N169" s="175"/>
      <c r="O169" s="175"/>
      <c r="P169" s="175"/>
      <c r="Q169" s="163"/>
    </row>
    <row r="170" spans="1:20" x14ac:dyDescent="0.3">
      <c r="A170" s="168" t="s">
        <v>288</v>
      </c>
      <c r="B170" s="178" t="s">
        <v>282</v>
      </c>
      <c r="C170" s="177">
        <v>129585.27261712</v>
      </c>
      <c r="D170" s="177">
        <v>127446.88217732</v>
      </c>
      <c r="E170" s="177">
        <v>125977.00314014</v>
      </c>
      <c r="F170" s="177">
        <v>124341.61676485</v>
      </c>
      <c r="G170" s="177">
        <v>123294.96337082</v>
      </c>
      <c r="H170" s="176">
        <v>121571.92980789</v>
      </c>
      <c r="I170" s="175"/>
      <c r="J170" s="175"/>
      <c r="K170" s="174"/>
      <c r="L170" s="175"/>
      <c r="M170" s="175"/>
      <c r="N170" s="175"/>
      <c r="O170" s="175"/>
      <c r="P170" s="175"/>
      <c r="Q170" s="163"/>
    </row>
    <row r="171" spans="1:20" x14ac:dyDescent="0.3">
      <c r="A171" s="168" t="s">
        <v>287</v>
      </c>
      <c r="B171" s="178" t="s">
        <v>282</v>
      </c>
      <c r="C171" s="177">
        <v>925261.09036576003</v>
      </c>
      <c r="D171" s="177">
        <v>925423.29271686997</v>
      </c>
      <c r="E171" s="177">
        <v>926348.80024967005</v>
      </c>
      <c r="F171" s="177">
        <v>927846.78666872997</v>
      </c>
      <c r="G171" s="177">
        <v>927856.32798349997</v>
      </c>
      <c r="H171" s="177">
        <v>925270.63168053003</v>
      </c>
      <c r="I171" s="163"/>
      <c r="J171" s="163"/>
      <c r="K171" s="174"/>
      <c r="L171" s="174"/>
      <c r="M171" s="174"/>
      <c r="N171" s="174"/>
      <c r="O171" s="174"/>
      <c r="P171" s="174"/>
      <c r="Q171" s="174"/>
    </row>
    <row r="172" spans="1:20" x14ac:dyDescent="0.3">
      <c r="A172" s="168" t="s">
        <v>286</v>
      </c>
      <c r="B172" s="178" t="s">
        <v>282</v>
      </c>
      <c r="C172" s="177">
        <v>514865.36841336999</v>
      </c>
      <c r="D172" s="177">
        <v>514865.36841336999</v>
      </c>
      <c r="E172" s="177">
        <v>514502.798452068</v>
      </c>
      <c r="F172" s="177">
        <v>514493.25713729701</v>
      </c>
      <c r="G172" s="177">
        <v>514493.25713729003</v>
      </c>
      <c r="H172" s="176">
        <v>514493.25713729701</v>
      </c>
      <c r="I172" s="175"/>
      <c r="J172" s="175"/>
      <c r="K172" s="174"/>
      <c r="L172" s="173"/>
      <c r="M172" s="173"/>
      <c r="N172" s="173"/>
      <c r="O172" s="173"/>
      <c r="P172" s="173"/>
      <c r="Q172" s="174"/>
    </row>
    <row r="173" spans="1:20" x14ac:dyDescent="0.3">
      <c r="A173" s="168" t="s">
        <v>285</v>
      </c>
      <c r="B173" s="178" t="s">
        <v>282</v>
      </c>
      <c r="C173" s="177">
        <v>9340.9471609049124</v>
      </c>
      <c r="D173" s="177">
        <v>11039.301190160351</v>
      </c>
      <c r="E173" s="177">
        <v>11172.879596955725</v>
      </c>
      <c r="F173" s="177">
        <v>14187.935064622683</v>
      </c>
      <c r="G173" s="177">
        <v>15485.553873492006</v>
      </c>
      <c r="H173" s="177">
        <v>17374.734198169404</v>
      </c>
      <c r="I173" s="163"/>
      <c r="J173" s="163"/>
      <c r="K173" s="174"/>
      <c r="L173" s="174"/>
      <c r="M173" s="174"/>
      <c r="N173" s="174"/>
      <c r="O173" s="174"/>
      <c r="P173" s="174"/>
      <c r="Q173" s="174"/>
    </row>
    <row r="174" spans="1:20" x14ac:dyDescent="0.3">
      <c r="A174" s="168" t="s">
        <v>284</v>
      </c>
      <c r="B174" s="178" t="s">
        <v>282</v>
      </c>
      <c r="C174" s="177">
        <v>211105.38827366801</v>
      </c>
      <c r="D174" s="177">
        <v>211105.38827366801</v>
      </c>
      <c r="E174" s="177">
        <v>211324.83851340401</v>
      </c>
      <c r="F174" s="177">
        <v>211324.83851340401</v>
      </c>
      <c r="G174" s="177">
        <v>211324.83851340401</v>
      </c>
      <c r="H174" s="176">
        <v>211391.62771680101</v>
      </c>
      <c r="I174" s="175"/>
      <c r="J174" s="175"/>
      <c r="K174" s="174"/>
      <c r="L174" s="173"/>
      <c r="M174" s="173"/>
      <c r="N174" s="173"/>
      <c r="O174" s="173"/>
      <c r="P174" s="173"/>
      <c r="Q174" s="173"/>
    </row>
    <row r="175" spans="1:20" x14ac:dyDescent="0.3">
      <c r="A175" s="168" t="s">
        <v>283</v>
      </c>
      <c r="B175" s="178" t="s">
        <v>282</v>
      </c>
      <c r="C175" s="177">
        <v>485201.95858879574</v>
      </c>
      <c r="D175" s="177">
        <v>484111.37402434088</v>
      </c>
      <c r="E175" s="177">
        <v>468099.37528995425</v>
      </c>
      <c r="F175" s="177">
        <v>457659.32184246555</v>
      </c>
      <c r="G175" s="177">
        <v>458004.87240591645</v>
      </c>
      <c r="H175" s="176">
        <v>453768.98893912882</v>
      </c>
      <c r="I175" s="175"/>
      <c r="J175" s="175"/>
      <c r="K175" s="174"/>
      <c r="L175" s="173"/>
      <c r="M175" s="173"/>
      <c r="N175" s="173"/>
      <c r="O175" s="173"/>
      <c r="P175" s="173"/>
      <c r="Q175" s="173"/>
    </row>
    <row r="176" spans="1:20" x14ac:dyDescent="0.3">
      <c r="C176" s="169"/>
      <c r="D176" s="169"/>
      <c r="E176" s="169"/>
      <c r="F176" s="169"/>
      <c r="G176" s="169"/>
      <c r="H176" s="169"/>
      <c r="I176" s="169"/>
      <c r="J176" s="169"/>
    </row>
    <row r="177" spans="1:18" x14ac:dyDescent="0.3">
      <c r="C177" s="172">
        <v>12877681</v>
      </c>
      <c r="D177" s="172">
        <v>12877681</v>
      </c>
      <c r="E177" s="172">
        <v>12877681</v>
      </c>
      <c r="F177" s="172">
        <v>12877681</v>
      </c>
      <c r="G177" s="172">
        <v>12877681</v>
      </c>
      <c r="H177" s="172">
        <v>12877681</v>
      </c>
      <c r="I177" s="169"/>
      <c r="J177" s="169"/>
    </row>
    <row r="178" spans="1:18" x14ac:dyDescent="0.3">
      <c r="A178" s="171" t="s">
        <v>298</v>
      </c>
      <c r="B178" s="160"/>
      <c r="C178" s="170"/>
      <c r="D178" s="170"/>
      <c r="E178" s="170"/>
      <c r="F178" s="169"/>
      <c r="G178" s="169"/>
      <c r="H178" s="169"/>
      <c r="I178" s="169"/>
      <c r="J178" s="169"/>
    </row>
    <row r="179" spans="1:18" x14ac:dyDescent="0.3">
      <c r="A179" s="477" t="s">
        <v>297</v>
      </c>
      <c r="B179" s="78" t="s">
        <v>296</v>
      </c>
      <c r="C179" s="168">
        <v>2015</v>
      </c>
      <c r="D179" s="168">
        <v>2016</v>
      </c>
      <c r="E179" s="168">
        <v>2017</v>
      </c>
      <c r="F179" s="168">
        <v>2018</v>
      </c>
      <c r="G179" s="168">
        <v>2019</v>
      </c>
      <c r="H179" s="168">
        <v>2020</v>
      </c>
      <c r="I179" s="160"/>
      <c r="J179" s="160"/>
      <c r="K179" s="160"/>
      <c r="L179" s="160"/>
      <c r="M179" s="160"/>
      <c r="N179" s="160"/>
      <c r="O179" s="160"/>
      <c r="P179" s="160"/>
      <c r="Q179" s="160"/>
      <c r="R179" s="160"/>
    </row>
    <row r="180" spans="1:18" x14ac:dyDescent="0.3">
      <c r="A180" s="477"/>
      <c r="B180" s="78" t="s">
        <v>295</v>
      </c>
      <c r="C180" s="78" t="s">
        <v>294</v>
      </c>
      <c r="D180" s="78" t="s">
        <v>294</v>
      </c>
      <c r="E180" s="78" t="s">
        <v>294</v>
      </c>
      <c r="F180" s="78" t="s">
        <v>294</v>
      </c>
      <c r="G180" s="78" t="s">
        <v>294</v>
      </c>
      <c r="H180" s="78" t="s">
        <v>294</v>
      </c>
      <c r="I180" s="87"/>
      <c r="J180" s="87"/>
      <c r="K180" s="87"/>
      <c r="L180" s="87"/>
      <c r="M180" s="87"/>
      <c r="N180" s="87"/>
      <c r="O180" s="87"/>
      <c r="P180" s="87"/>
      <c r="Q180" s="87"/>
      <c r="R180" s="87"/>
    </row>
    <row r="181" spans="1:18" x14ac:dyDescent="0.3">
      <c r="A181" s="168" t="s">
        <v>293</v>
      </c>
      <c r="B181" s="168" t="s">
        <v>282</v>
      </c>
      <c r="C181" s="167">
        <v>0</v>
      </c>
      <c r="D181" s="167">
        <f t="shared" ref="D181:H191" si="0">D165-C165</f>
        <v>2223.1263416595757</v>
      </c>
      <c r="E181" s="167">
        <f t="shared" si="0"/>
        <v>16993.08160733059</v>
      </c>
      <c r="F181" s="167">
        <f t="shared" si="0"/>
        <v>2242.2089712005109</v>
      </c>
      <c r="G181" s="167">
        <f t="shared" si="0"/>
        <v>1497.9864190686494</v>
      </c>
      <c r="H181" s="167">
        <f t="shared" si="0"/>
        <v>9340.9471609015018</v>
      </c>
      <c r="I181" s="166"/>
      <c r="J181" s="166"/>
      <c r="K181" s="164"/>
      <c r="L181" s="165"/>
      <c r="M181" s="164"/>
      <c r="N181" s="164"/>
      <c r="O181" s="164"/>
      <c r="P181" s="164"/>
      <c r="Q181" s="88"/>
      <c r="R181" s="164"/>
    </row>
    <row r="182" spans="1:18" x14ac:dyDescent="0.3">
      <c r="A182" s="168" t="s">
        <v>292</v>
      </c>
      <c r="B182" s="168" t="s">
        <v>282</v>
      </c>
      <c r="C182" s="167">
        <v>0</v>
      </c>
      <c r="D182" s="167">
        <f t="shared" si="0"/>
        <v>-152.6610363376094</v>
      </c>
      <c r="E182" s="167">
        <f t="shared" si="0"/>
        <v>-887.3422737121</v>
      </c>
      <c r="F182" s="167">
        <f t="shared" si="0"/>
        <v>4751.5747560067684</v>
      </c>
      <c r="G182" s="167">
        <f t="shared" si="0"/>
        <v>667.89203397685196</v>
      </c>
      <c r="H182" s="167">
        <f t="shared" si="0"/>
        <v>276.69812836183701</v>
      </c>
      <c r="I182" s="166"/>
      <c r="J182" s="166"/>
      <c r="K182" s="164"/>
      <c r="L182" s="165"/>
      <c r="M182" s="164"/>
      <c r="N182" s="164"/>
      <c r="O182" s="164"/>
      <c r="P182" s="164"/>
      <c r="Q182" s="88"/>
      <c r="R182" s="164"/>
    </row>
    <row r="183" spans="1:18" x14ac:dyDescent="0.3">
      <c r="A183" s="168" t="s">
        <v>291</v>
      </c>
      <c r="B183" s="168" t="s">
        <v>282</v>
      </c>
      <c r="C183" s="167">
        <v>0</v>
      </c>
      <c r="D183" s="167">
        <f t="shared" si="0"/>
        <v>752.29342614399502</v>
      </c>
      <c r="E183" s="167">
        <f t="shared" si="0"/>
        <v>251.7502859790111</v>
      </c>
      <c r="F183" s="167">
        <f t="shared" si="0"/>
        <v>639.26808966399403</v>
      </c>
      <c r="G183" s="167">
        <f t="shared" si="0"/>
        <v>0</v>
      </c>
      <c r="H183" s="167">
        <f t="shared" si="0"/>
        <v>339.0826295419829</v>
      </c>
      <c r="I183" s="166"/>
      <c r="J183" s="166"/>
      <c r="K183" s="164"/>
      <c r="L183" s="165"/>
      <c r="M183" s="88"/>
      <c r="N183" s="88"/>
      <c r="O183" s="88"/>
      <c r="P183" s="88"/>
      <c r="Q183" s="88"/>
      <c r="R183" s="88"/>
    </row>
    <row r="184" spans="1:18" x14ac:dyDescent="0.3">
      <c r="A184" s="168" t="s">
        <v>290</v>
      </c>
      <c r="B184" s="168" t="s">
        <v>282</v>
      </c>
      <c r="C184" s="167">
        <v>0</v>
      </c>
      <c r="D184" s="167">
        <f t="shared" si="0"/>
        <v>-1406.6335337199853</v>
      </c>
      <c r="E184" s="167">
        <f t="shared" si="0"/>
        <v>-2043.3283520400291</v>
      </c>
      <c r="F184" s="167">
        <f t="shared" si="0"/>
        <v>-700.38065571000334</v>
      </c>
      <c r="G184" s="167">
        <f t="shared" si="0"/>
        <v>-2771.9357460999745</v>
      </c>
      <c r="H184" s="167">
        <f t="shared" si="0"/>
        <v>-3387.166743740032</v>
      </c>
      <c r="I184" s="166"/>
      <c r="J184" s="166"/>
      <c r="K184" s="164"/>
      <c r="L184" s="165"/>
      <c r="M184" s="88"/>
      <c r="N184" s="88"/>
      <c r="O184" s="88"/>
      <c r="P184" s="88"/>
      <c r="Q184" s="88"/>
      <c r="R184" s="88"/>
    </row>
    <row r="185" spans="1:18" x14ac:dyDescent="0.3">
      <c r="A185" s="168" t="s">
        <v>289</v>
      </c>
      <c r="B185" s="168" t="s">
        <v>282</v>
      </c>
      <c r="C185" s="167">
        <v>0</v>
      </c>
      <c r="D185" s="167">
        <f t="shared" si="0"/>
        <v>-47.706573855481111</v>
      </c>
      <c r="E185" s="167">
        <f t="shared" si="0"/>
        <v>2251.7502859791275</v>
      </c>
      <c r="F185" s="167">
        <f t="shared" si="0"/>
        <v>639.26808966358658</v>
      </c>
      <c r="G185" s="167">
        <f t="shared" si="0"/>
        <v>0</v>
      </c>
      <c r="H185" s="167">
        <f t="shared" si="0"/>
        <v>19.08262954215752</v>
      </c>
      <c r="I185" s="166"/>
      <c r="J185" s="166"/>
      <c r="K185" s="164"/>
      <c r="L185" s="165"/>
      <c r="M185" s="88"/>
      <c r="N185" s="88"/>
      <c r="O185" s="88"/>
      <c r="P185" s="88"/>
      <c r="Q185" s="88"/>
      <c r="R185" s="88"/>
    </row>
    <row r="186" spans="1:18" x14ac:dyDescent="0.3">
      <c r="A186" s="168" t="s">
        <v>288</v>
      </c>
      <c r="B186" s="168" t="s">
        <v>282</v>
      </c>
      <c r="C186" s="167">
        <v>0</v>
      </c>
      <c r="D186" s="167">
        <f t="shared" si="0"/>
        <v>-2138.3904398000013</v>
      </c>
      <c r="E186" s="167">
        <f t="shared" si="0"/>
        <v>-1469.8790371799987</v>
      </c>
      <c r="F186" s="167">
        <f t="shared" si="0"/>
        <v>-1635.386375290007</v>
      </c>
      <c r="G186" s="167">
        <f t="shared" si="0"/>
        <v>-1046.6533940299996</v>
      </c>
      <c r="H186" s="167">
        <f t="shared" si="0"/>
        <v>-1723.0335629299952</v>
      </c>
      <c r="I186" s="166"/>
      <c r="J186" s="166"/>
      <c r="K186" s="164"/>
      <c r="L186" s="165"/>
      <c r="M186" s="88"/>
      <c r="N186" s="88"/>
      <c r="O186" s="88"/>
      <c r="P186" s="88"/>
      <c r="Q186" s="88"/>
      <c r="R186" s="88"/>
    </row>
    <row r="187" spans="1:18" x14ac:dyDescent="0.3">
      <c r="A187" s="168" t="s">
        <v>287</v>
      </c>
      <c r="B187" s="168" t="s">
        <v>282</v>
      </c>
      <c r="C187" s="167">
        <v>0</v>
      </c>
      <c r="D187" s="167">
        <f t="shared" si="0"/>
        <v>162.20235110993963</v>
      </c>
      <c r="E187" s="167">
        <f t="shared" si="0"/>
        <v>925.50753280008212</v>
      </c>
      <c r="F187" s="167">
        <f t="shared" si="0"/>
        <v>1497.9864190599183</v>
      </c>
      <c r="G187" s="167">
        <f t="shared" si="0"/>
        <v>9.5413147700019181</v>
      </c>
      <c r="H187" s="167">
        <f t="shared" si="0"/>
        <v>-2585.69630296994</v>
      </c>
      <c r="I187" s="166"/>
      <c r="J187" s="166"/>
      <c r="K187" s="164"/>
      <c r="L187" s="165"/>
      <c r="M187" s="88"/>
      <c r="N187" s="88"/>
      <c r="O187" s="88"/>
      <c r="P187" s="88"/>
      <c r="Q187" s="88"/>
      <c r="R187" s="88"/>
    </row>
    <row r="188" spans="1:18" x14ac:dyDescent="0.3">
      <c r="A188" s="168" t="s">
        <v>286</v>
      </c>
      <c r="B188" s="168" t="s">
        <v>282</v>
      </c>
      <c r="C188" s="167">
        <v>0</v>
      </c>
      <c r="D188" s="167">
        <f t="shared" si="0"/>
        <v>0</v>
      </c>
      <c r="E188" s="167">
        <f t="shared" si="0"/>
        <v>-362.5699613019824</v>
      </c>
      <c r="F188" s="167">
        <f t="shared" si="0"/>
        <v>-9.5413147709914483</v>
      </c>
      <c r="G188" s="167">
        <f t="shared" si="0"/>
        <v>-6.9849193096160889E-9</v>
      </c>
      <c r="H188" s="167">
        <f t="shared" si="0"/>
        <v>6.9849193096160889E-9</v>
      </c>
      <c r="I188" s="166"/>
      <c r="J188" s="166"/>
      <c r="K188" s="164"/>
      <c r="L188" s="165"/>
      <c r="M188" s="164"/>
      <c r="N188" s="164"/>
      <c r="O188" s="164"/>
      <c r="P188" s="164"/>
      <c r="Q188" s="88"/>
      <c r="R188" s="164"/>
    </row>
    <row r="189" spans="1:18" x14ac:dyDescent="0.3">
      <c r="A189" s="168" t="s">
        <v>285</v>
      </c>
      <c r="B189" s="168" t="s">
        <v>282</v>
      </c>
      <c r="C189" s="167">
        <v>0</v>
      </c>
      <c r="D189" s="167">
        <f t="shared" si="0"/>
        <v>1698.3540292554389</v>
      </c>
      <c r="E189" s="167">
        <f t="shared" si="0"/>
        <v>133.57840679537367</v>
      </c>
      <c r="F189" s="167">
        <f t="shared" si="0"/>
        <v>3015.0554676669581</v>
      </c>
      <c r="G189" s="167">
        <f t="shared" si="0"/>
        <v>1297.6188088693234</v>
      </c>
      <c r="H189" s="167">
        <f t="shared" si="0"/>
        <v>1889.1803246773979</v>
      </c>
      <c r="I189" s="166"/>
      <c r="J189" s="166"/>
      <c r="K189" s="164"/>
      <c r="L189" s="165"/>
      <c r="M189" s="88"/>
      <c r="N189" s="88"/>
      <c r="O189" s="88"/>
      <c r="P189" s="88"/>
      <c r="Q189" s="88"/>
      <c r="R189" s="88"/>
    </row>
    <row r="190" spans="1:18" x14ac:dyDescent="0.3">
      <c r="A190" s="168" t="s">
        <v>284</v>
      </c>
      <c r="B190" s="168" t="s">
        <v>282</v>
      </c>
      <c r="C190" s="167">
        <v>0</v>
      </c>
      <c r="D190" s="167">
        <f t="shared" si="0"/>
        <v>0</v>
      </c>
      <c r="E190" s="167">
        <f t="shared" si="0"/>
        <v>219.45023973600473</v>
      </c>
      <c r="F190" s="167">
        <f t="shared" si="0"/>
        <v>0</v>
      </c>
      <c r="G190" s="167">
        <f t="shared" si="0"/>
        <v>0</v>
      </c>
      <c r="H190" s="167">
        <f t="shared" si="0"/>
        <v>66.789203396998346</v>
      </c>
      <c r="I190" s="166"/>
      <c r="J190" s="166"/>
      <c r="K190" s="164"/>
      <c r="L190" s="165"/>
      <c r="M190" s="88"/>
      <c r="N190" s="88"/>
      <c r="O190" s="88"/>
      <c r="P190" s="88"/>
      <c r="Q190" s="88"/>
      <c r="R190" s="88"/>
    </row>
    <row r="191" spans="1:18" x14ac:dyDescent="0.3">
      <c r="A191" s="168" t="s">
        <v>283</v>
      </c>
      <c r="B191" s="168" t="s">
        <v>282</v>
      </c>
      <c r="C191" s="167">
        <v>0</v>
      </c>
      <c r="D191" s="167">
        <f t="shared" si="0"/>
        <v>-1090.5845644548535</v>
      </c>
      <c r="E191" s="167">
        <f t="shared" si="0"/>
        <v>-16011.998734386638</v>
      </c>
      <c r="F191" s="167">
        <f t="shared" si="0"/>
        <v>-10440.053447488695</v>
      </c>
      <c r="G191" s="167">
        <f t="shared" si="0"/>
        <v>345.5505634509027</v>
      </c>
      <c r="H191" s="167">
        <f t="shared" si="0"/>
        <v>-4235.8834667876363</v>
      </c>
      <c r="I191" s="166"/>
      <c r="J191" s="166"/>
      <c r="K191" s="164"/>
      <c r="L191" s="165"/>
      <c r="M191" s="164"/>
      <c r="N191" s="164"/>
      <c r="O191" s="164"/>
      <c r="P191" s="164"/>
      <c r="Q191" s="88"/>
      <c r="R191" s="88"/>
    </row>
    <row r="193" spans="2:8" x14ac:dyDescent="0.3">
      <c r="B193" s="160"/>
      <c r="C193" s="71"/>
      <c r="D193" s="71"/>
      <c r="E193" s="71"/>
      <c r="F193" s="71"/>
      <c r="G193" s="71"/>
      <c r="H193" s="71"/>
    </row>
    <row r="196" spans="2:8" x14ac:dyDescent="0.3">
      <c r="C196" s="163"/>
    </row>
    <row r="197" spans="2:8" x14ac:dyDescent="0.3">
      <c r="C197" s="163"/>
    </row>
    <row r="199" spans="2:8" x14ac:dyDescent="0.3">
      <c r="C199" s="163"/>
    </row>
    <row r="200" spans="2:8" x14ac:dyDescent="0.3">
      <c r="C200" s="163"/>
    </row>
    <row r="201" spans="2:8" x14ac:dyDescent="0.3">
      <c r="C201" s="163"/>
    </row>
    <row r="202" spans="2:8" x14ac:dyDescent="0.3">
      <c r="C202" s="163"/>
    </row>
    <row r="203" spans="2:8" x14ac:dyDescent="0.3">
      <c r="C203" s="163"/>
      <c r="E203" s="162"/>
      <c r="F203" s="162"/>
    </row>
    <row r="204" spans="2:8" x14ac:dyDescent="0.3">
      <c r="C204" s="96"/>
      <c r="D204" s="96"/>
    </row>
    <row r="205" spans="2:8" x14ac:dyDescent="0.3">
      <c r="D205" s="162"/>
    </row>
    <row r="206" spans="2:8" x14ac:dyDescent="0.3">
      <c r="C206" s="161"/>
      <c r="E206" s="161"/>
      <c r="G206" s="161"/>
    </row>
    <row r="207" spans="2:8" x14ac:dyDescent="0.3">
      <c r="B207" s="160"/>
    </row>
    <row r="208" spans="2:8" x14ac:dyDescent="0.3">
      <c r="B208" s="160"/>
    </row>
    <row r="209" spans="2:2" x14ac:dyDescent="0.3">
      <c r="B209" s="160"/>
    </row>
    <row r="210" spans="2:2" x14ac:dyDescent="0.3">
      <c r="B210" s="160"/>
    </row>
    <row r="211" spans="2:2" x14ac:dyDescent="0.3">
      <c r="B211" s="160"/>
    </row>
    <row r="212" spans="2:2" x14ac:dyDescent="0.3">
      <c r="B212" s="160"/>
    </row>
    <row r="213" spans="2:2" x14ac:dyDescent="0.3">
      <c r="B213" s="160"/>
    </row>
    <row r="214" spans="2:2" x14ac:dyDescent="0.3">
      <c r="B214" s="160"/>
    </row>
    <row r="218" spans="2:2" x14ac:dyDescent="0.3">
      <c r="B218" s="160"/>
    </row>
    <row r="219" spans="2:2" x14ac:dyDescent="0.3">
      <c r="B219" s="160"/>
    </row>
    <row r="220" spans="2:2" x14ac:dyDescent="0.3">
      <c r="B220" s="160"/>
    </row>
    <row r="221" spans="2:2" x14ac:dyDescent="0.3">
      <c r="B221" s="160"/>
    </row>
    <row r="222" spans="2:2" x14ac:dyDescent="0.3">
      <c r="B222" s="160"/>
    </row>
    <row r="223" spans="2:2" x14ac:dyDescent="0.3">
      <c r="B223" s="160"/>
    </row>
    <row r="224" spans="2:2" x14ac:dyDescent="0.3">
      <c r="B224" s="160"/>
    </row>
    <row r="225" spans="2:2" x14ac:dyDescent="0.3">
      <c r="B225" s="160"/>
    </row>
  </sheetData>
  <mergeCells count="2">
    <mergeCell ref="A163:A164"/>
    <mergeCell ref="A179:A180"/>
  </mergeCell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C4A8D-6705-4396-9F62-A9122D9DE4F0}">
  <dimension ref="A2:FQ270"/>
  <sheetViews>
    <sheetView topLeftCell="A47" zoomScale="80" zoomScaleNormal="80" workbookViewId="0">
      <selection activeCell="B249" sqref="B249:H251"/>
    </sheetView>
  </sheetViews>
  <sheetFormatPr baseColWidth="10" defaultColWidth="11.44140625" defaultRowHeight="14.4" x14ac:dyDescent="0.3"/>
  <cols>
    <col min="1" max="1" width="66.77734375" customWidth="1"/>
    <col min="2" max="2" width="24.5546875" style="98" customWidth="1"/>
    <col min="3" max="3" width="20.77734375" style="98" customWidth="1"/>
    <col min="4" max="4" width="21.77734375" style="98" customWidth="1"/>
    <col min="5" max="5" width="20.21875" style="98" customWidth="1"/>
    <col min="6" max="6" width="20" style="98" customWidth="1"/>
    <col min="7" max="7" width="20.44140625" style="98" customWidth="1"/>
    <col min="8" max="8" width="21.5546875" style="98" customWidth="1"/>
    <col min="9" max="9" width="22.5546875" style="98" customWidth="1"/>
    <col min="10" max="10" width="23" style="98" customWidth="1"/>
    <col min="11" max="11" width="21.5546875" style="98" customWidth="1"/>
    <col min="12" max="12" width="17.77734375" style="98" customWidth="1"/>
    <col min="13" max="13" width="16.21875" customWidth="1"/>
    <col min="14" max="14" width="16.5546875" customWidth="1"/>
  </cols>
  <sheetData>
    <row r="2" spans="1:15" x14ac:dyDescent="0.3">
      <c r="A2" s="168" t="s">
        <v>442</v>
      </c>
      <c r="B2" s="195" t="s">
        <v>367</v>
      </c>
      <c r="C2" s="195" t="s">
        <v>366</v>
      </c>
      <c r="D2" s="195" t="s">
        <v>383</v>
      </c>
      <c r="E2" s="195" t="s">
        <v>382</v>
      </c>
      <c r="F2" s="195" t="s">
        <v>381</v>
      </c>
      <c r="G2" s="195" t="s">
        <v>380</v>
      </c>
      <c r="H2" s="195" t="s">
        <v>379</v>
      </c>
      <c r="I2" s="195" t="s">
        <v>378</v>
      </c>
      <c r="J2" s="195" t="s">
        <v>377</v>
      </c>
      <c r="K2" s="195" t="s">
        <v>376</v>
      </c>
      <c r="L2" s="195" t="s">
        <v>365</v>
      </c>
      <c r="M2" s="160"/>
      <c r="N2" s="160"/>
      <c r="O2" s="160"/>
    </row>
    <row r="3" spans="1:15" x14ac:dyDescent="0.3">
      <c r="A3" s="200" t="s">
        <v>421</v>
      </c>
      <c r="B3" s="6" t="s">
        <v>326</v>
      </c>
      <c r="C3" s="6" t="s">
        <v>326</v>
      </c>
      <c r="D3" s="6" t="s">
        <v>326</v>
      </c>
      <c r="E3" s="6" t="s">
        <v>326</v>
      </c>
      <c r="F3" s="6" t="s">
        <v>326</v>
      </c>
      <c r="G3" s="6" t="s">
        <v>326</v>
      </c>
      <c r="H3" s="6" t="s">
        <v>326</v>
      </c>
      <c r="I3" s="6" t="s">
        <v>326</v>
      </c>
      <c r="J3" s="6" t="s">
        <v>326</v>
      </c>
      <c r="K3" s="6" t="s">
        <v>326</v>
      </c>
      <c r="L3" s="6" t="s">
        <v>326</v>
      </c>
      <c r="M3" s="88"/>
      <c r="N3" s="88"/>
      <c r="O3" s="88"/>
    </row>
    <row r="4" spans="1:15" x14ac:dyDescent="0.3">
      <c r="A4" s="178" t="s">
        <v>282</v>
      </c>
      <c r="B4" s="184">
        <f>$C$196/$C$206</f>
        <v>897.45669843049325</v>
      </c>
      <c r="C4" s="184">
        <f>$C$197/$C$206</f>
        <v>158.95179372197308</v>
      </c>
      <c r="D4" s="184">
        <f>C$198/$C$206</f>
        <v>1055.6303251121076</v>
      </c>
      <c r="E4" s="184">
        <f>$C$199/$C$206</f>
        <v>88.702900784753353</v>
      </c>
      <c r="F4" s="184">
        <f>$C$200/$C$206</f>
        <v>803.35760930493268</v>
      </c>
      <c r="G4" s="184">
        <f>$C$201/$C$206</f>
        <v>199.71342488789236</v>
      </c>
      <c r="H4" s="184">
        <f>$C$202/$C$206</f>
        <v>1123.3328054932736</v>
      </c>
      <c r="I4" s="184">
        <f>C$203/$C$206</f>
        <v>118.7464966367713</v>
      </c>
      <c r="J4" s="184">
        <f>$C$204/$C$206</f>
        <v>25.975756726457398</v>
      </c>
      <c r="K4" s="184">
        <f>$C$205/$C$206</f>
        <v>207.03082959641256</v>
      </c>
      <c r="L4" s="184">
        <f>$C$205/$C$206</f>
        <v>207.03082959641256</v>
      </c>
      <c r="M4" s="289"/>
      <c r="N4" s="289"/>
      <c r="O4" s="289"/>
    </row>
    <row r="6" spans="1:15" x14ac:dyDescent="0.3">
      <c r="A6" s="168" t="s">
        <v>441</v>
      </c>
      <c r="B6" s="195" t="s">
        <v>367</v>
      </c>
      <c r="C6" s="195" t="s">
        <v>366</v>
      </c>
      <c r="D6" s="195" t="s">
        <v>383</v>
      </c>
      <c r="E6" s="195" t="s">
        <v>382</v>
      </c>
      <c r="F6" s="195" t="s">
        <v>381</v>
      </c>
      <c r="G6" s="195" t="s">
        <v>380</v>
      </c>
      <c r="H6" s="195" t="s">
        <v>379</v>
      </c>
      <c r="I6" s="195" t="s">
        <v>378</v>
      </c>
      <c r="J6" s="195" t="s">
        <v>377</v>
      </c>
      <c r="K6" s="195" t="s">
        <v>376</v>
      </c>
      <c r="L6" s="195" t="s">
        <v>365</v>
      </c>
      <c r="M6" s="160"/>
      <c r="N6" s="160"/>
      <c r="O6" s="160"/>
    </row>
    <row r="7" spans="1:15" x14ac:dyDescent="0.3">
      <c r="A7" s="200" t="s">
        <v>421</v>
      </c>
      <c r="B7" s="6" t="s">
        <v>326</v>
      </c>
      <c r="C7" s="6" t="s">
        <v>326</v>
      </c>
      <c r="D7" s="6" t="s">
        <v>326</v>
      </c>
      <c r="E7" s="6" t="s">
        <v>326</v>
      </c>
      <c r="F7" s="6" t="s">
        <v>326</v>
      </c>
      <c r="G7" s="6" t="s">
        <v>326</v>
      </c>
      <c r="H7" s="6" t="s">
        <v>326</v>
      </c>
      <c r="I7" s="6" t="s">
        <v>326</v>
      </c>
      <c r="J7" s="6" t="s">
        <v>326</v>
      </c>
      <c r="K7" s="6" t="s">
        <v>326</v>
      </c>
      <c r="L7" s="6" t="s">
        <v>326</v>
      </c>
      <c r="M7" s="88"/>
      <c r="N7" s="88"/>
      <c r="O7" s="88"/>
    </row>
    <row r="8" spans="1:15" x14ac:dyDescent="0.3">
      <c r="A8" s="178" t="s">
        <v>282</v>
      </c>
      <c r="B8" s="184">
        <v>0.28306606000000001</v>
      </c>
      <c r="C8" s="184">
        <v>2.3554539999999999E-2</v>
      </c>
      <c r="D8" s="184">
        <v>0</v>
      </c>
      <c r="E8" s="184">
        <v>0</v>
      </c>
      <c r="F8" s="184">
        <v>5.9440613000000003E-2</v>
      </c>
      <c r="G8" s="184">
        <v>0</v>
      </c>
      <c r="H8" s="184">
        <v>0</v>
      </c>
      <c r="I8" s="184">
        <v>0</v>
      </c>
      <c r="J8" s="184">
        <v>0.306220995</v>
      </c>
      <c r="K8" s="184">
        <v>0.32771779200000001</v>
      </c>
      <c r="L8" s="184">
        <v>1.3277177920000001</v>
      </c>
      <c r="M8" s="289"/>
      <c r="N8" s="289"/>
      <c r="O8" s="289"/>
    </row>
    <row r="10" spans="1:15" x14ac:dyDescent="0.3">
      <c r="A10" s="178" t="s">
        <v>440</v>
      </c>
      <c r="B10" s="195" t="s">
        <v>367</v>
      </c>
      <c r="C10" s="195" t="s">
        <v>366</v>
      </c>
      <c r="D10" s="195" t="s">
        <v>383</v>
      </c>
      <c r="E10" s="195" t="s">
        <v>382</v>
      </c>
      <c r="F10" s="195" t="s">
        <v>381</v>
      </c>
      <c r="G10" s="195" t="s">
        <v>380</v>
      </c>
      <c r="H10" s="195" t="s">
        <v>379</v>
      </c>
      <c r="I10" s="195" t="s">
        <v>378</v>
      </c>
      <c r="J10" s="195" t="s">
        <v>377</v>
      </c>
      <c r="K10" s="195" t="s">
        <v>376</v>
      </c>
      <c r="L10" s="195" t="s">
        <v>365</v>
      </c>
      <c r="M10" s="160"/>
      <c r="N10" s="160"/>
      <c r="O10" s="160"/>
    </row>
    <row r="11" spans="1:15" x14ac:dyDescent="0.3">
      <c r="A11" s="178" t="s">
        <v>421</v>
      </c>
      <c r="B11" s="6" t="s">
        <v>326</v>
      </c>
      <c r="C11" s="6" t="s">
        <v>326</v>
      </c>
      <c r="D11" s="6" t="s">
        <v>326</v>
      </c>
      <c r="E11" s="6" t="s">
        <v>326</v>
      </c>
      <c r="F11" s="6" t="s">
        <v>326</v>
      </c>
      <c r="G11" s="6" t="s">
        <v>326</v>
      </c>
      <c r="H11" s="6" t="s">
        <v>326</v>
      </c>
      <c r="I11" s="6" t="s">
        <v>326</v>
      </c>
      <c r="J11" s="6" t="s">
        <v>326</v>
      </c>
      <c r="K11" s="6" t="s">
        <v>326</v>
      </c>
      <c r="L11" s="6" t="s">
        <v>326</v>
      </c>
      <c r="M11" s="88"/>
      <c r="N11" s="88"/>
      <c r="O11" s="88"/>
    </row>
    <row r="12" spans="1:15" x14ac:dyDescent="0.3">
      <c r="A12" s="178" t="s">
        <v>282</v>
      </c>
      <c r="B12" s="184">
        <f>$C$196/$C$206</f>
        <v>897.45669843049325</v>
      </c>
      <c r="C12" s="184">
        <f>$C$197/$C$206</f>
        <v>158.95179372197308</v>
      </c>
      <c r="D12" s="184">
        <f>C$198/$C$206</f>
        <v>1055.6303251121076</v>
      </c>
      <c r="E12" s="184">
        <f>$C$199/$C$206</f>
        <v>88.702900784753353</v>
      </c>
      <c r="F12" s="184">
        <f>$C$200/$C$206</f>
        <v>803.35760930493268</v>
      </c>
      <c r="G12" s="184">
        <f>$C$201/$C$206</f>
        <v>199.71342488789236</v>
      </c>
      <c r="H12" s="184">
        <f>$C$202/$C$206</f>
        <v>1123.3328054932736</v>
      </c>
      <c r="I12" s="184">
        <f>C$203/$C$206</f>
        <v>118.7464966367713</v>
      </c>
      <c r="J12" s="184">
        <f>$C$204/$C$206</f>
        <v>25.975756726457398</v>
      </c>
      <c r="K12" s="184">
        <f>$C$205/$C$206</f>
        <v>207.03082959641256</v>
      </c>
      <c r="L12" s="184">
        <f>$C$205/$C$206</f>
        <v>207.03082959641256</v>
      </c>
      <c r="M12" s="289"/>
      <c r="N12" s="289"/>
      <c r="O12" s="289"/>
    </row>
    <row r="14" spans="1:15" x14ac:dyDescent="0.3">
      <c r="A14" s="178" t="s">
        <v>439</v>
      </c>
      <c r="B14" s="195" t="s">
        <v>367</v>
      </c>
      <c r="C14" s="195" t="s">
        <v>366</v>
      </c>
      <c r="D14" s="195" t="s">
        <v>383</v>
      </c>
      <c r="E14" s="195" t="s">
        <v>382</v>
      </c>
      <c r="F14" s="195" t="s">
        <v>381</v>
      </c>
      <c r="G14" s="195" t="s">
        <v>380</v>
      </c>
      <c r="H14" s="195" t="s">
        <v>379</v>
      </c>
      <c r="I14" s="195" t="s">
        <v>378</v>
      </c>
      <c r="J14" s="195" t="s">
        <v>377</v>
      </c>
      <c r="K14" s="195" t="s">
        <v>376</v>
      </c>
      <c r="L14" s="195" t="s">
        <v>365</v>
      </c>
      <c r="M14" s="160"/>
      <c r="N14" s="160"/>
      <c r="O14" s="160"/>
    </row>
    <row r="15" spans="1:15" x14ac:dyDescent="0.3">
      <c r="A15" s="178" t="s">
        <v>421</v>
      </c>
      <c r="B15" s="6" t="s">
        <v>326</v>
      </c>
      <c r="C15" s="6" t="s">
        <v>326</v>
      </c>
      <c r="D15" s="6" t="s">
        <v>326</v>
      </c>
      <c r="E15" s="6" t="s">
        <v>326</v>
      </c>
      <c r="F15" s="6" t="s">
        <v>326</v>
      </c>
      <c r="G15" s="6" t="s">
        <v>326</v>
      </c>
      <c r="H15" s="6" t="s">
        <v>326</v>
      </c>
      <c r="I15" s="6" t="s">
        <v>326</v>
      </c>
      <c r="J15" s="6" t="s">
        <v>326</v>
      </c>
      <c r="K15" s="6" t="s">
        <v>326</v>
      </c>
      <c r="L15" s="6" t="s">
        <v>326</v>
      </c>
      <c r="M15" s="88"/>
      <c r="N15" s="88"/>
      <c r="O15" s="88"/>
    </row>
    <row r="16" spans="1:15" x14ac:dyDescent="0.3">
      <c r="A16" s="178" t="s">
        <v>282</v>
      </c>
      <c r="B16" s="184">
        <v>0</v>
      </c>
      <c r="C16" s="184">
        <v>0</v>
      </c>
      <c r="D16" s="184">
        <v>0</v>
      </c>
      <c r="E16" s="184">
        <v>0</v>
      </c>
      <c r="F16" s="184">
        <v>0</v>
      </c>
      <c r="G16" s="184">
        <v>0</v>
      </c>
      <c r="H16" s="184">
        <v>0</v>
      </c>
      <c r="I16" s="184">
        <v>0</v>
      </c>
      <c r="J16" s="184">
        <v>0</v>
      </c>
      <c r="K16" s="184">
        <v>0</v>
      </c>
      <c r="L16" s="184">
        <v>1</v>
      </c>
      <c r="M16" s="289"/>
      <c r="N16" s="289"/>
      <c r="O16" s="289"/>
    </row>
    <row r="18" spans="1:15" x14ac:dyDescent="0.3">
      <c r="A18" s="178" t="s">
        <v>438</v>
      </c>
      <c r="B18" s="195" t="s">
        <v>367</v>
      </c>
      <c r="C18" s="195" t="s">
        <v>366</v>
      </c>
      <c r="D18" s="195" t="s">
        <v>383</v>
      </c>
      <c r="E18" s="195" t="s">
        <v>382</v>
      </c>
      <c r="F18" s="195" t="s">
        <v>381</v>
      </c>
      <c r="G18" s="195" t="s">
        <v>380</v>
      </c>
      <c r="H18" s="195" t="s">
        <v>379</v>
      </c>
      <c r="I18" s="195" t="s">
        <v>378</v>
      </c>
      <c r="J18" s="195" t="s">
        <v>377</v>
      </c>
      <c r="K18" s="195" t="s">
        <v>376</v>
      </c>
      <c r="L18" s="195" t="s">
        <v>365</v>
      </c>
      <c r="M18" s="160"/>
      <c r="N18" s="160"/>
      <c r="O18" s="160"/>
    </row>
    <row r="19" spans="1:15" x14ac:dyDescent="0.3">
      <c r="A19" s="178" t="s">
        <v>421</v>
      </c>
      <c r="B19" s="6" t="s">
        <v>326</v>
      </c>
      <c r="C19" s="6" t="s">
        <v>326</v>
      </c>
      <c r="D19" s="6" t="s">
        <v>326</v>
      </c>
      <c r="E19" s="6" t="s">
        <v>326</v>
      </c>
      <c r="F19" s="6" t="s">
        <v>326</v>
      </c>
      <c r="G19" s="6" t="s">
        <v>326</v>
      </c>
      <c r="H19" s="6" t="s">
        <v>326</v>
      </c>
      <c r="I19" s="6" t="s">
        <v>326</v>
      </c>
      <c r="J19" s="6" t="s">
        <v>326</v>
      </c>
      <c r="K19" s="6" t="s">
        <v>326</v>
      </c>
      <c r="L19" s="6" t="s">
        <v>326</v>
      </c>
      <c r="M19" s="88"/>
      <c r="N19" s="88"/>
      <c r="O19" s="88"/>
    </row>
    <row r="20" spans="1:15" x14ac:dyDescent="0.3">
      <c r="A20" s="178" t="s">
        <v>282</v>
      </c>
      <c r="B20" s="184">
        <v>0</v>
      </c>
      <c r="C20" s="184">
        <v>0</v>
      </c>
      <c r="D20" s="184">
        <v>0</v>
      </c>
      <c r="E20" s="184">
        <v>0</v>
      </c>
      <c r="F20" s="184">
        <v>0</v>
      </c>
      <c r="G20" s="184">
        <v>0</v>
      </c>
      <c r="H20" s="184">
        <v>0</v>
      </c>
      <c r="I20" s="184">
        <v>0</v>
      </c>
      <c r="J20" s="184">
        <v>0</v>
      </c>
      <c r="K20" s="184">
        <v>0</v>
      </c>
      <c r="L20" s="184">
        <v>1</v>
      </c>
      <c r="M20" s="289"/>
      <c r="N20" s="289"/>
      <c r="O20" s="289"/>
    </row>
    <row r="21" spans="1:15" x14ac:dyDescent="0.3">
      <c r="K21" s="278"/>
      <c r="L21" s="278"/>
    </row>
    <row r="22" spans="1:15" x14ac:dyDescent="0.3">
      <c r="A22" s="168" t="s">
        <v>437</v>
      </c>
      <c r="B22" s="195" t="s">
        <v>367</v>
      </c>
      <c r="C22" s="195" t="s">
        <v>366</v>
      </c>
      <c r="D22" s="195" t="s">
        <v>383</v>
      </c>
      <c r="E22" s="195" t="s">
        <v>382</v>
      </c>
      <c r="F22" s="195" t="s">
        <v>381</v>
      </c>
      <c r="G22" s="195" t="s">
        <v>380</v>
      </c>
      <c r="H22" s="195" t="s">
        <v>379</v>
      </c>
      <c r="I22" s="195" t="s">
        <v>378</v>
      </c>
      <c r="J22" s="195" t="s">
        <v>377</v>
      </c>
      <c r="K22" s="195" t="s">
        <v>376</v>
      </c>
      <c r="L22" s="195" t="s">
        <v>365</v>
      </c>
      <c r="M22" s="160"/>
      <c r="N22" s="160"/>
      <c r="O22" s="160"/>
    </row>
    <row r="23" spans="1:15" x14ac:dyDescent="0.3">
      <c r="A23" s="200" t="s">
        <v>421</v>
      </c>
      <c r="B23" s="6" t="s">
        <v>326</v>
      </c>
      <c r="C23" s="6" t="s">
        <v>326</v>
      </c>
      <c r="D23" s="6" t="s">
        <v>326</v>
      </c>
      <c r="E23" s="6" t="s">
        <v>326</v>
      </c>
      <c r="F23" s="6" t="s">
        <v>326</v>
      </c>
      <c r="G23" s="6" t="s">
        <v>326</v>
      </c>
      <c r="H23" s="6" t="s">
        <v>326</v>
      </c>
      <c r="I23" s="6" t="s">
        <v>326</v>
      </c>
      <c r="J23" s="6" t="s">
        <v>326</v>
      </c>
      <c r="K23" s="6" t="s">
        <v>326</v>
      </c>
      <c r="L23" s="6" t="s">
        <v>326</v>
      </c>
      <c r="M23" s="88"/>
      <c r="N23" s="88"/>
      <c r="O23" s="88"/>
    </row>
    <row r="24" spans="1:15" x14ac:dyDescent="0.3">
      <c r="A24" s="178" t="s">
        <v>282</v>
      </c>
      <c r="B24" s="184">
        <f t="shared" ref="B24:L24" si="0">B4*4</f>
        <v>3589.826793721973</v>
      </c>
      <c r="C24" s="184">
        <f t="shared" si="0"/>
        <v>635.8071748878923</v>
      </c>
      <c r="D24" s="184">
        <f t="shared" si="0"/>
        <v>4222.5213004484303</v>
      </c>
      <c r="E24" s="184">
        <f t="shared" si="0"/>
        <v>354.81160313901341</v>
      </c>
      <c r="F24" s="184">
        <f t="shared" si="0"/>
        <v>3213.4304372197307</v>
      </c>
      <c r="G24" s="184">
        <f t="shared" si="0"/>
        <v>798.85369955156943</v>
      </c>
      <c r="H24" s="184">
        <f t="shared" si="0"/>
        <v>4493.3312219730942</v>
      </c>
      <c r="I24" s="184">
        <f t="shared" si="0"/>
        <v>474.98598654708519</v>
      </c>
      <c r="J24" s="184">
        <f t="shared" si="0"/>
        <v>103.90302690582959</v>
      </c>
      <c r="K24" s="184">
        <f t="shared" si="0"/>
        <v>828.12331838565024</v>
      </c>
      <c r="L24" s="184">
        <f t="shared" si="0"/>
        <v>828.12331838565024</v>
      </c>
      <c r="M24" s="289"/>
      <c r="N24" s="289"/>
      <c r="O24" s="289"/>
    </row>
    <row r="25" spans="1:15" x14ac:dyDescent="0.3">
      <c r="K25" s="278"/>
      <c r="L25" s="278"/>
    </row>
    <row r="26" spans="1:15" x14ac:dyDescent="0.3">
      <c r="A26" s="168" t="s">
        <v>436</v>
      </c>
      <c r="B26" s="195" t="s">
        <v>367</v>
      </c>
      <c r="C26" s="195" t="s">
        <v>366</v>
      </c>
      <c r="D26" s="195" t="s">
        <v>383</v>
      </c>
      <c r="E26" s="195" t="s">
        <v>382</v>
      </c>
      <c r="F26" s="195" t="s">
        <v>381</v>
      </c>
      <c r="G26" s="195" t="s">
        <v>380</v>
      </c>
      <c r="H26" s="195" t="s">
        <v>379</v>
      </c>
      <c r="I26" s="195" t="s">
        <v>378</v>
      </c>
      <c r="J26" s="195" t="s">
        <v>377</v>
      </c>
      <c r="K26" s="195" t="s">
        <v>376</v>
      </c>
      <c r="L26" s="195" t="s">
        <v>376</v>
      </c>
      <c r="M26" s="160"/>
      <c r="N26" s="160"/>
      <c r="O26" s="160"/>
    </row>
    <row r="27" spans="1:15" x14ac:dyDescent="0.3">
      <c r="A27" s="200" t="s">
        <v>421</v>
      </c>
      <c r="B27" s="6" t="s">
        <v>326</v>
      </c>
      <c r="C27" s="6" t="s">
        <v>326</v>
      </c>
      <c r="D27" s="6" t="s">
        <v>326</v>
      </c>
      <c r="E27" s="6" t="s">
        <v>326</v>
      </c>
      <c r="F27" s="6" t="s">
        <v>326</v>
      </c>
      <c r="G27" s="6" t="s">
        <v>326</v>
      </c>
      <c r="H27" s="6" t="s">
        <v>326</v>
      </c>
      <c r="I27" s="6" t="s">
        <v>326</v>
      </c>
      <c r="J27" s="6" t="s">
        <v>326</v>
      </c>
      <c r="K27" s="6" t="s">
        <v>326</v>
      </c>
      <c r="L27" s="6" t="s">
        <v>326</v>
      </c>
      <c r="M27" s="88"/>
      <c r="N27" s="88"/>
      <c r="O27" s="88"/>
    </row>
    <row r="28" spans="1:15" x14ac:dyDescent="0.3">
      <c r="A28" s="178" t="s">
        <v>282</v>
      </c>
      <c r="B28" s="184">
        <f t="shared" ref="B28:L28" si="1">B8*4</f>
        <v>1.13226424</v>
      </c>
      <c r="C28" s="184">
        <f t="shared" si="1"/>
        <v>9.4218159999999995E-2</v>
      </c>
      <c r="D28" s="184">
        <f t="shared" si="1"/>
        <v>0</v>
      </c>
      <c r="E28" s="184">
        <f t="shared" si="1"/>
        <v>0</v>
      </c>
      <c r="F28" s="184">
        <f t="shared" si="1"/>
        <v>0.23776245200000001</v>
      </c>
      <c r="G28" s="184">
        <f t="shared" si="1"/>
        <v>0</v>
      </c>
      <c r="H28" s="184">
        <f t="shared" si="1"/>
        <v>0</v>
      </c>
      <c r="I28" s="184">
        <f t="shared" si="1"/>
        <v>0</v>
      </c>
      <c r="J28" s="184">
        <f t="shared" si="1"/>
        <v>1.22488398</v>
      </c>
      <c r="K28" s="184">
        <f t="shared" si="1"/>
        <v>1.310871168</v>
      </c>
      <c r="L28" s="184">
        <f t="shared" si="1"/>
        <v>5.3108711680000003</v>
      </c>
      <c r="M28" s="289"/>
      <c r="N28" s="289"/>
      <c r="O28" s="289"/>
    </row>
    <row r="29" spans="1:15" x14ac:dyDescent="0.3">
      <c r="K29" s="278"/>
      <c r="L29" s="278"/>
    </row>
    <row r="30" spans="1:15" x14ac:dyDescent="0.3">
      <c r="A30" s="168" t="s">
        <v>435</v>
      </c>
      <c r="B30" s="195" t="s">
        <v>367</v>
      </c>
      <c r="C30" s="195" t="s">
        <v>366</v>
      </c>
      <c r="D30" s="195" t="s">
        <v>383</v>
      </c>
      <c r="E30" s="195" t="s">
        <v>382</v>
      </c>
      <c r="F30" s="195" t="s">
        <v>381</v>
      </c>
      <c r="G30" s="195" t="s">
        <v>380</v>
      </c>
      <c r="H30" s="195" t="s">
        <v>379</v>
      </c>
      <c r="I30" s="195" t="s">
        <v>378</v>
      </c>
      <c r="J30" s="195" t="s">
        <v>377</v>
      </c>
      <c r="K30" s="195" t="s">
        <v>376</v>
      </c>
      <c r="L30" s="195" t="s">
        <v>365</v>
      </c>
      <c r="M30" s="160"/>
      <c r="N30" s="160"/>
      <c r="O30" s="160"/>
    </row>
    <row r="31" spans="1:15" x14ac:dyDescent="0.3">
      <c r="A31" s="200" t="s">
        <v>421</v>
      </c>
      <c r="B31" s="6" t="s">
        <v>326</v>
      </c>
      <c r="C31" s="6" t="s">
        <v>326</v>
      </c>
      <c r="D31" s="6" t="s">
        <v>326</v>
      </c>
      <c r="E31" s="6" t="s">
        <v>326</v>
      </c>
      <c r="F31" s="6" t="s">
        <v>326</v>
      </c>
      <c r="G31" s="6" t="s">
        <v>326</v>
      </c>
      <c r="H31" s="6" t="s">
        <v>326</v>
      </c>
      <c r="I31" s="6" t="s">
        <v>326</v>
      </c>
      <c r="J31" s="6" t="s">
        <v>326</v>
      </c>
      <c r="K31" s="6" t="s">
        <v>326</v>
      </c>
      <c r="L31" s="6" t="s">
        <v>326</v>
      </c>
      <c r="M31" s="88"/>
      <c r="N31" s="88"/>
      <c r="O31" s="88"/>
    </row>
    <row r="32" spans="1:15" x14ac:dyDescent="0.3">
      <c r="A32" s="178" t="s">
        <v>282</v>
      </c>
      <c r="B32" s="184">
        <f t="shared" ref="B32:L32" si="2">B12*4</f>
        <v>3589.826793721973</v>
      </c>
      <c r="C32" s="184">
        <f t="shared" si="2"/>
        <v>635.8071748878923</v>
      </c>
      <c r="D32" s="184">
        <f t="shared" si="2"/>
        <v>4222.5213004484303</v>
      </c>
      <c r="E32" s="184">
        <f t="shared" si="2"/>
        <v>354.81160313901341</v>
      </c>
      <c r="F32" s="184">
        <f t="shared" si="2"/>
        <v>3213.4304372197307</v>
      </c>
      <c r="G32" s="184">
        <f t="shared" si="2"/>
        <v>798.85369955156943</v>
      </c>
      <c r="H32" s="184">
        <f t="shared" si="2"/>
        <v>4493.3312219730942</v>
      </c>
      <c r="I32" s="184">
        <f t="shared" si="2"/>
        <v>474.98598654708519</v>
      </c>
      <c r="J32" s="184">
        <f t="shared" si="2"/>
        <v>103.90302690582959</v>
      </c>
      <c r="K32" s="184">
        <f t="shared" si="2"/>
        <v>828.12331838565024</v>
      </c>
      <c r="L32" s="184">
        <f t="shared" si="2"/>
        <v>828.12331838565024</v>
      </c>
      <c r="M32" s="289"/>
      <c r="N32" s="289"/>
      <c r="O32" s="289"/>
    </row>
    <row r="34" spans="1:17" x14ac:dyDescent="0.3">
      <c r="B34" s="168" t="s">
        <v>302</v>
      </c>
      <c r="C34"/>
      <c r="D34"/>
      <c r="E34"/>
      <c r="F34"/>
      <c r="G34"/>
      <c r="H34"/>
      <c r="I34"/>
      <c r="J34"/>
      <c r="K34"/>
      <c r="L34"/>
    </row>
    <row r="35" spans="1:17" x14ac:dyDescent="0.3">
      <c r="A35" s="168" t="s">
        <v>434</v>
      </c>
      <c r="B35" s="184">
        <v>5.8000000000000003E-2</v>
      </c>
      <c r="C35" s="160"/>
      <c r="D35" s="160"/>
      <c r="E35" s="295"/>
      <c r="F35"/>
      <c r="G35"/>
      <c r="H35"/>
      <c r="I35"/>
      <c r="J35"/>
      <c r="K35"/>
      <c r="L35"/>
    </row>
    <row r="37" spans="1:17" x14ac:dyDescent="0.3">
      <c r="A37" s="168" t="s">
        <v>433</v>
      </c>
      <c r="B37" s="168" t="s">
        <v>302</v>
      </c>
      <c r="C37"/>
      <c r="D37"/>
      <c r="E37"/>
      <c r="F37"/>
      <c r="G37"/>
      <c r="H37"/>
      <c r="I37"/>
      <c r="J37"/>
      <c r="K37"/>
      <c r="L37"/>
    </row>
    <row r="38" spans="1:17" x14ac:dyDescent="0.3">
      <c r="A38" s="80" t="s">
        <v>370</v>
      </c>
      <c r="B38" s="6" t="s">
        <v>339</v>
      </c>
      <c r="C38" s="294"/>
      <c r="D38" s="294"/>
      <c r="E38" s="294"/>
      <c r="F38" s="294"/>
      <c r="G38" s="294"/>
      <c r="H38" s="294"/>
      <c r="I38" s="294"/>
      <c r="J38" s="294"/>
      <c r="K38" s="293"/>
      <c r="L38" s="293"/>
      <c r="M38" s="293"/>
      <c r="N38" s="293"/>
      <c r="O38" s="293"/>
      <c r="P38" s="293"/>
      <c r="Q38" s="293"/>
    </row>
    <row r="39" spans="1:17" x14ac:dyDescent="0.3">
      <c r="A39" s="178" t="s">
        <v>282</v>
      </c>
      <c r="B39" s="184">
        <v>1.44486733373217E-3</v>
      </c>
      <c r="C39"/>
      <c r="D39"/>
      <c r="E39"/>
      <c r="F39"/>
      <c r="G39"/>
      <c r="H39"/>
      <c r="I39"/>
      <c r="J39"/>
      <c r="K39"/>
      <c r="L39"/>
    </row>
    <row r="41" spans="1:17" x14ac:dyDescent="0.3">
      <c r="A41" s="168" t="s">
        <v>432</v>
      </c>
      <c r="B41" s="195" t="s">
        <v>367</v>
      </c>
      <c r="C41" s="195" t="s">
        <v>366</v>
      </c>
      <c r="D41" s="195" t="s">
        <v>383</v>
      </c>
      <c r="E41" s="195" t="s">
        <v>382</v>
      </c>
      <c r="F41" s="195" t="s">
        <v>381</v>
      </c>
      <c r="G41" s="195" t="s">
        <v>380</v>
      </c>
      <c r="H41" s="195" t="s">
        <v>379</v>
      </c>
      <c r="I41" s="195" t="s">
        <v>378</v>
      </c>
      <c r="J41" s="195" t="s">
        <v>377</v>
      </c>
      <c r="K41" s="195" t="s">
        <v>376</v>
      </c>
      <c r="L41" s="195" t="s">
        <v>365</v>
      </c>
      <c r="M41" s="160"/>
      <c r="N41" s="160"/>
      <c r="O41" s="193"/>
    </row>
    <row r="42" spans="1:17" x14ac:dyDescent="0.3">
      <c r="A42" s="80" t="s">
        <v>421</v>
      </c>
      <c r="B42" s="6" t="s">
        <v>426</v>
      </c>
      <c r="C42" s="6" t="s">
        <v>426</v>
      </c>
      <c r="D42" s="6" t="s">
        <v>426</v>
      </c>
      <c r="E42" s="6" t="s">
        <v>426</v>
      </c>
      <c r="F42" s="6" t="s">
        <v>426</v>
      </c>
      <c r="G42" s="6" t="s">
        <v>426</v>
      </c>
      <c r="H42" s="6" t="s">
        <v>426</v>
      </c>
      <c r="I42" s="6" t="s">
        <v>426</v>
      </c>
      <c r="J42" s="6" t="s">
        <v>426</v>
      </c>
      <c r="K42" s="6" t="s">
        <v>426</v>
      </c>
      <c r="L42" s="6" t="s">
        <v>426</v>
      </c>
      <c r="M42" s="88"/>
      <c r="N42" s="88"/>
    </row>
    <row r="43" spans="1:17" x14ac:dyDescent="0.3">
      <c r="A43" s="178" t="s">
        <v>282</v>
      </c>
      <c r="B43" s="249">
        <v>12.038977131159207</v>
      </c>
      <c r="C43" s="249">
        <v>9.0324210500495461</v>
      </c>
      <c r="D43" s="249">
        <v>1.49</v>
      </c>
      <c r="E43" s="249">
        <v>31.81</v>
      </c>
      <c r="F43" s="249">
        <v>4.1565402843601902</v>
      </c>
      <c r="G43" s="249">
        <v>2.4269377382465058</v>
      </c>
      <c r="H43" s="249">
        <v>1.57</v>
      </c>
      <c r="I43" s="249">
        <v>31.54</v>
      </c>
      <c r="J43" s="249">
        <v>75.514285484874605</v>
      </c>
      <c r="K43" s="249">
        <v>6</v>
      </c>
      <c r="L43" s="249">
        <v>7</v>
      </c>
      <c r="M43" s="173"/>
      <c r="N43" s="173"/>
    </row>
    <row r="44" spans="1:17" x14ac:dyDescent="0.3">
      <c r="K44" s="278"/>
      <c r="L44" s="278"/>
    </row>
    <row r="45" spans="1:17" x14ac:dyDescent="0.3">
      <c r="A45" s="168" t="s">
        <v>431</v>
      </c>
      <c r="B45" s="195" t="s">
        <v>367</v>
      </c>
      <c r="C45" s="195" t="s">
        <v>366</v>
      </c>
      <c r="D45" s="195" t="s">
        <v>383</v>
      </c>
      <c r="E45" s="195" t="s">
        <v>382</v>
      </c>
      <c r="F45" s="195" t="s">
        <v>381</v>
      </c>
      <c r="G45" s="195" t="s">
        <v>380</v>
      </c>
      <c r="H45" s="195" t="s">
        <v>379</v>
      </c>
      <c r="I45" s="195" t="s">
        <v>378</v>
      </c>
      <c r="J45" s="195" t="s">
        <v>377</v>
      </c>
      <c r="K45" s="195" t="s">
        <v>376</v>
      </c>
      <c r="L45" s="195" t="s">
        <v>365</v>
      </c>
      <c r="M45" s="160"/>
      <c r="N45" s="160"/>
    </row>
    <row r="46" spans="1:17" x14ac:dyDescent="0.3">
      <c r="A46" s="200" t="s">
        <v>421</v>
      </c>
      <c r="B46" s="6" t="s">
        <v>368</v>
      </c>
      <c r="C46" s="6" t="s">
        <v>368</v>
      </c>
      <c r="D46" s="6" t="s">
        <v>368</v>
      </c>
      <c r="E46" s="6" t="s">
        <v>368</v>
      </c>
      <c r="F46" s="6" t="s">
        <v>368</v>
      </c>
      <c r="G46" s="6" t="s">
        <v>368</v>
      </c>
      <c r="H46" s="6" t="s">
        <v>368</v>
      </c>
      <c r="I46" s="6" t="s">
        <v>368</v>
      </c>
      <c r="J46" s="6" t="s">
        <v>368</v>
      </c>
      <c r="K46" s="6" t="s">
        <v>368</v>
      </c>
      <c r="L46" s="6" t="s">
        <v>368</v>
      </c>
      <c r="M46" s="88"/>
      <c r="N46" s="88"/>
    </row>
    <row r="47" spans="1:17" x14ac:dyDescent="0.3">
      <c r="A47" s="178" t="s">
        <v>282</v>
      </c>
      <c r="B47" s="249">
        <v>11</v>
      </c>
      <c r="C47" s="249">
        <v>10</v>
      </c>
      <c r="D47" s="249">
        <v>12.5</v>
      </c>
      <c r="E47" s="249">
        <v>47</v>
      </c>
      <c r="F47" s="249">
        <v>3.4</v>
      </c>
      <c r="G47" s="249">
        <v>3.8</v>
      </c>
      <c r="H47" s="249">
        <v>2</v>
      </c>
      <c r="I47" s="249">
        <v>50</v>
      </c>
      <c r="J47" s="249">
        <v>95</v>
      </c>
      <c r="K47" s="249">
        <v>12.8</v>
      </c>
      <c r="L47" s="249">
        <v>13.8</v>
      </c>
      <c r="M47" s="173"/>
      <c r="N47" s="173"/>
    </row>
    <row r="48" spans="1:17" x14ac:dyDescent="0.3">
      <c r="K48" s="278"/>
      <c r="L48" s="278"/>
    </row>
    <row r="49" spans="1:17" x14ac:dyDescent="0.3">
      <c r="K49" s="278"/>
      <c r="L49" s="278"/>
    </row>
    <row r="50" spans="1:17" x14ac:dyDescent="0.3">
      <c r="A50" s="168" t="s">
        <v>430</v>
      </c>
      <c r="B50" s="195" t="s">
        <v>367</v>
      </c>
      <c r="C50" s="195" t="s">
        <v>366</v>
      </c>
      <c r="D50" s="195" t="s">
        <v>383</v>
      </c>
      <c r="E50" s="195" t="s">
        <v>382</v>
      </c>
      <c r="F50" s="195" t="s">
        <v>381</v>
      </c>
      <c r="G50" s="195" t="s">
        <v>380</v>
      </c>
      <c r="H50" s="195" t="s">
        <v>379</v>
      </c>
      <c r="I50" s="195" t="s">
        <v>378</v>
      </c>
      <c r="J50" s="195" t="s">
        <v>377</v>
      </c>
      <c r="K50" s="195" t="s">
        <v>376</v>
      </c>
      <c r="L50" s="195" t="s">
        <v>365</v>
      </c>
      <c r="M50" s="160"/>
      <c r="N50" s="160"/>
    </row>
    <row r="51" spans="1:17" x14ac:dyDescent="0.3">
      <c r="A51" s="200" t="s">
        <v>421</v>
      </c>
      <c r="B51" s="6" t="s">
        <v>368</v>
      </c>
      <c r="C51" s="6" t="s">
        <v>368</v>
      </c>
      <c r="D51" s="6" t="s">
        <v>368</v>
      </c>
      <c r="E51" s="6" t="s">
        <v>368</v>
      </c>
      <c r="F51" s="6" t="s">
        <v>368</v>
      </c>
      <c r="G51" s="6" t="s">
        <v>368</v>
      </c>
      <c r="H51" s="6" t="s">
        <v>368</v>
      </c>
      <c r="I51" s="6" t="s">
        <v>368</v>
      </c>
      <c r="J51" s="6" t="s">
        <v>368</v>
      </c>
      <c r="K51" s="6" t="s">
        <v>368</v>
      </c>
      <c r="L51" s="6" t="s">
        <v>368</v>
      </c>
      <c r="M51" s="88"/>
      <c r="N51" s="88"/>
    </row>
    <row r="52" spans="1:17" x14ac:dyDescent="0.3">
      <c r="A52" s="178" t="s">
        <v>282</v>
      </c>
      <c r="B52" s="249">
        <v>6</v>
      </c>
      <c r="C52" s="249">
        <v>3</v>
      </c>
      <c r="D52" s="249">
        <v>2</v>
      </c>
      <c r="E52" s="249">
        <v>32</v>
      </c>
      <c r="F52" s="249">
        <v>2</v>
      </c>
      <c r="G52" s="249">
        <v>2.5</v>
      </c>
      <c r="H52" s="249">
        <v>2</v>
      </c>
      <c r="I52" s="249">
        <v>32</v>
      </c>
      <c r="J52" s="249">
        <v>12</v>
      </c>
      <c r="K52" s="249">
        <v>4</v>
      </c>
      <c r="L52" s="249">
        <v>5</v>
      </c>
      <c r="M52" s="173"/>
      <c r="N52" s="173"/>
    </row>
    <row r="53" spans="1:17" x14ac:dyDescent="0.3">
      <c r="K53" s="278"/>
      <c r="L53" s="278"/>
    </row>
    <row r="54" spans="1:17" x14ac:dyDescent="0.3">
      <c r="A54" s="168" t="s">
        <v>429</v>
      </c>
      <c r="B54" s="195" t="s">
        <v>367</v>
      </c>
      <c r="C54" s="195" t="s">
        <v>366</v>
      </c>
      <c r="D54" s="195" t="s">
        <v>383</v>
      </c>
      <c r="E54" s="195" t="s">
        <v>382</v>
      </c>
      <c r="F54" s="195" t="s">
        <v>381</v>
      </c>
      <c r="G54" s="195" t="s">
        <v>380</v>
      </c>
      <c r="H54" s="195" t="s">
        <v>379</v>
      </c>
      <c r="I54" s="195" t="s">
        <v>378</v>
      </c>
      <c r="J54" s="195" t="s">
        <v>377</v>
      </c>
      <c r="K54" s="195" t="s">
        <v>376</v>
      </c>
      <c r="L54" s="195" t="s">
        <v>365</v>
      </c>
      <c r="M54" s="160"/>
      <c r="N54" s="160"/>
      <c r="Q54" s="291"/>
    </row>
    <row r="55" spans="1:17" s="88" customFormat="1" x14ac:dyDescent="0.3">
      <c r="A55" s="200" t="s">
        <v>421</v>
      </c>
      <c r="B55" s="6" t="s">
        <v>428</v>
      </c>
      <c r="C55" s="6" t="s">
        <v>428</v>
      </c>
      <c r="D55" s="6" t="s">
        <v>428</v>
      </c>
      <c r="E55" s="6" t="s">
        <v>428</v>
      </c>
      <c r="F55" s="6" t="s">
        <v>428</v>
      </c>
      <c r="G55" s="6" t="s">
        <v>428</v>
      </c>
      <c r="H55" s="6" t="s">
        <v>428</v>
      </c>
      <c r="I55" s="6" t="s">
        <v>428</v>
      </c>
      <c r="J55" s="6" t="s">
        <v>428</v>
      </c>
      <c r="K55" s="6" t="s">
        <v>428</v>
      </c>
      <c r="L55" s="6" t="s">
        <v>428</v>
      </c>
      <c r="Q55" s="292"/>
    </row>
    <row r="56" spans="1:17" x14ac:dyDescent="0.3">
      <c r="A56" s="178" t="s">
        <v>282</v>
      </c>
      <c r="B56" s="249">
        <f t="shared" ref="B56:L56" si="3">B47-B52</f>
        <v>5</v>
      </c>
      <c r="C56" s="249">
        <f t="shared" si="3"/>
        <v>7</v>
      </c>
      <c r="D56" s="249">
        <f t="shared" si="3"/>
        <v>10.5</v>
      </c>
      <c r="E56" s="249">
        <f t="shared" si="3"/>
        <v>15</v>
      </c>
      <c r="F56" s="249">
        <f t="shared" si="3"/>
        <v>1.4</v>
      </c>
      <c r="G56" s="249">
        <f t="shared" si="3"/>
        <v>1.2999999999999998</v>
      </c>
      <c r="H56" s="249">
        <f t="shared" si="3"/>
        <v>0</v>
      </c>
      <c r="I56" s="249">
        <f t="shared" si="3"/>
        <v>18</v>
      </c>
      <c r="J56" s="249">
        <f t="shared" si="3"/>
        <v>83</v>
      </c>
      <c r="K56" s="249">
        <f t="shared" si="3"/>
        <v>8.8000000000000007</v>
      </c>
      <c r="L56" s="249">
        <f t="shared" si="3"/>
        <v>8.8000000000000007</v>
      </c>
      <c r="M56" s="173"/>
      <c r="N56" s="173"/>
      <c r="Q56" s="291"/>
    </row>
    <row r="57" spans="1:17" x14ac:dyDescent="0.3">
      <c r="K57" s="278"/>
      <c r="L57" s="278"/>
    </row>
    <row r="58" spans="1:17" x14ac:dyDescent="0.3">
      <c r="A58" s="168" t="s">
        <v>427</v>
      </c>
      <c r="B58" s="195" t="s">
        <v>367</v>
      </c>
      <c r="C58" s="195" t="s">
        <v>366</v>
      </c>
      <c r="D58" s="195" t="s">
        <v>383</v>
      </c>
      <c r="E58" s="195" t="s">
        <v>382</v>
      </c>
      <c r="F58" s="195" t="s">
        <v>381</v>
      </c>
      <c r="G58" s="195" t="s">
        <v>380</v>
      </c>
      <c r="H58" s="195" t="s">
        <v>379</v>
      </c>
      <c r="I58" s="195" t="s">
        <v>378</v>
      </c>
      <c r="J58" s="195" t="s">
        <v>377</v>
      </c>
      <c r="K58" s="195" t="s">
        <v>376</v>
      </c>
      <c r="L58" s="195" t="s">
        <v>365</v>
      </c>
      <c r="M58" s="160"/>
      <c r="N58" s="160"/>
      <c r="O58" s="193"/>
    </row>
    <row r="59" spans="1:17" x14ac:dyDescent="0.3">
      <c r="A59" s="200" t="s">
        <v>421</v>
      </c>
      <c r="B59" s="6" t="s">
        <v>426</v>
      </c>
      <c r="C59" s="6" t="s">
        <v>426</v>
      </c>
      <c r="D59" s="6" t="s">
        <v>426</v>
      </c>
      <c r="E59" s="6" t="s">
        <v>426</v>
      </c>
      <c r="F59" s="6" t="s">
        <v>426</v>
      </c>
      <c r="G59" s="6" t="s">
        <v>426</v>
      </c>
      <c r="H59" s="6" t="s">
        <v>426</v>
      </c>
      <c r="I59" s="6" t="s">
        <v>426</v>
      </c>
      <c r="J59" s="6" t="s">
        <v>426</v>
      </c>
      <c r="K59" s="6" t="s">
        <v>426</v>
      </c>
      <c r="L59" s="6" t="s">
        <v>426</v>
      </c>
      <c r="M59" s="88"/>
      <c r="N59" s="88"/>
    </row>
    <row r="60" spans="1:17" x14ac:dyDescent="0.3">
      <c r="A60" s="178" t="s">
        <v>282</v>
      </c>
      <c r="B60" s="249">
        <v>12.0389771311592</v>
      </c>
      <c r="C60" s="249">
        <v>9.0324210500495461</v>
      </c>
      <c r="D60" s="249">
        <v>1.49</v>
      </c>
      <c r="E60" s="249">
        <v>31.81</v>
      </c>
      <c r="F60" s="249">
        <v>4.1565402843601902</v>
      </c>
      <c r="G60" s="249">
        <v>2.4269377382465058</v>
      </c>
      <c r="H60" s="249">
        <v>1.57</v>
      </c>
      <c r="I60" s="249">
        <v>31.54</v>
      </c>
      <c r="J60" s="249">
        <v>75.514285484874605</v>
      </c>
      <c r="K60" s="249">
        <v>6</v>
      </c>
      <c r="L60" s="249">
        <v>7</v>
      </c>
      <c r="M60" s="173"/>
      <c r="N60" s="173"/>
    </row>
    <row r="61" spans="1:17" x14ac:dyDescent="0.3">
      <c r="K61" s="278"/>
      <c r="L61" s="278"/>
    </row>
    <row r="62" spans="1:17" x14ac:dyDescent="0.3">
      <c r="A62" s="168" t="s">
        <v>425</v>
      </c>
      <c r="B62" s="195" t="s">
        <v>367</v>
      </c>
      <c r="C62" s="195" t="s">
        <v>366</v>
      </c>
      <c r="D62" s="195" t="s">
        <v>383</v>
      </c>
      <c r="E62" s="195" t="s">
        <v>382</v>
      </c>
      <c r="F62" s="195" t="s">
        <v>381</v>
      </c>
      <c r="G62" s="195" t="s">
        <v>380</v>
      </c>
      <c r="H62" s="195" t="s">
        <v>379</v>
      </c>
      <c r="I62" s="195" t="s">
        <v>378</v>
      </c>
      <c r="J62" s="195" t="s">
        <v>377</v>
      </c>
      <c r="K62" s="195" t="s">
        <v>376</v>
      </c>
      <c r="L62" s="195" t="s">
        <v>365</v>
      </c>
      <c r="M62" s="160"/>
      <c r="N62" s="160"/>
    </row>
    <row r="63" spans="1:17" x14ac:dyDescent="0.3">
      <c r="A63" s="200" t="s">
        <v>421</v>
      </c>
      <c r="B63" s="6" t="s">
        <v>368</v>
      </c>
      <c r="C63" s="6" t="s">
        <v>368</v>
      </c>
      <c r="D63" s="6" t="s">
        <v>368</v>
      </c>
      <c r="E63" s="6" t="s">
        <v>368</v>
      </c>
      <c r="F63" s="6" t="s">
        <v>368</v>
      </c>
      <c r="G63" s="6" t="s">
        <v>368</v>
      </c>
      <c r="H63" s="6" t="s">
        <v>368</v>
      </c>
      <c r="I63" s="6" t="s">
        <v>368</v>
      </c>
      <c r="J63" s="6" t="s">
        <v>368</v>
      </c>
      <c r="K63" s="6" t="s">
        <v>368</v>
      </c>
      <c r="L63" s="6" t="s">
        <v>368</v>
      </c>
      <c r="M63" s="88"/>
      <c r="N63" s="88"/>
    </row>
    <row r="64" spans="1:17" x14ac:dyDescent="0.3">
      <c r="A64" s="207" t="s">
        <v>282</v>
      </c>
      <c r="B64" s="249">
        <f t="shared" ref="B64:L64" si="4">B60*1.3</f>
        <v>15.650670270506961</v>
      </c>
      <c r="C64" s="249">
        <f t="shared" si="4"/>
        <v>11.74214736506441</v>
      </c>
      <c r="D64" s="249">
        <f t="shared" si="4"/>
        <v>1.9370000000000001</v>
      </c>
      <c r="E64" s="249">
        <f t="shared" si="4"/>
        <v>41.353000000000002</v>
      </c>
      <c r="F64" s="249">
        <f t="shared" si="4"/>
        <v>5.4035023696682476</v>
      </c>
      <c r="G64" s="249">
        <f t="shared" si="4"/>
        <v>3.1550190597204577</v>
      </c>
      <c r="H64" s="249">
        <f t="shared" si="4"/>
        <v>2.0410000000000004</v>
      </c>
      <c r="I64" s="249">
        <f t="shared" si="4"/>
        <v>41.002000000000002</v>
      </c>
      <c r="J64" s="249">
        <f t="shared" si="4"/>
        <v>98.168571130336986</v>
      </c>
      <c r="K64" s="249">
        <f t="shared" si="4"/>
        <v>7.8000000000000007</v>
      </c>
      <c r="L64" s="249">
        <f t="shared" si="4"/>
        <v>9.1</v>
      </c>
      <c r="M64" s="173"/>
      <c r="N64" s="173"/>
    </row>
    <row r="65" spans="1:14" x14ac:dyDescent="0.3">
      <c r="K65" s="278"/>
      <c r="L65" s="278"/>
    </row>
    <row r="66" spans="1:14" x14ac:dyDescent="0.3">
      <c r="A66" s="168" t="s">
        <v>424</v>
      </c>
      <c r="B66" s="195" t="s">
        <v>367</v>
      </c>
      <c r="C66" s="195" t="s">
        <v>366</v>
      </c>
      <c r="D66" s="195" t="s">
        <v>383</v>
      </c>
      <c r="E66" s="195" t="s">
        <v>382</v>
      </c>
      <c r="F66" s="195" t="s">
        <v>381</v>
      </c>
      <c r="G66" s="195" t="s">
        <v>380</v>
      </c>
      <c r="H66" s="195" t="s">
        <v>379</v>
      </c>
      <c r="I66" s="195" t="s">
        <v>378</v>
      </c>
      <c r="J66" s="195" t="s">
        <v>377</v>
      </c>
      <c r="K66" s="195" t="s">
        <v>376</v>
      </c>
      <c r="L66" s="195" t="s">
        <v>365</v>
      </c>
      <c r="M66" s="160"/>
      <c r="N66" s="160"/>
    </row>
    <row r="67" spans="1:14" x14ac:dyDescent="0.3">
      <c r="A67" s="200" t="s">
        <v>421</v>
      </c>
      <c r="B67" s="6" t="s">
        <v>326</v>
      </c>
      <c r="C67" s="6" t="s">
        <v>326</v>
      </c>
      <c r="D67" s="6" t="s">
        <v>326</v>
      </c>
      <c r="E67" s="6" t="s">
        <v>326</v>
      </c>
      <c r="F67" s="6" t="s">
        <v>326</v>
      </c>
      <c r="G67" s="6" t="s">
        <v>326</v>
      </c>
      <c r="H67" s="6" t="s">
        <v>326</v>
      </c>
      <c r="I67" s="6" t="s">
        <v>326</v>
      </c>
      <c r="J67" s="6" t="s">
        <v>326</v>
      </c>
      <c r="K67" s="6" t="s">
        <v>326</v>
      </c>
      <c r="L67" s="6" t="s">
        <v>326</v>
      </c>
      <c r="M67" s="88"/>
      <c r="N67" s="88"/>
    </row>
    <row r="68" spans="1:14" x14ac:dyDescent="0.3">
      <c r="A68" s="178" t="s">
        <v>282</v>
      </c>
      <c r="B68" s="184">
        <v>3.8627600000000002</v>
      </c>
      <c r="C68" s="184">
        <v>3</v>
      </c>
      <c r="D68" s="184">
        <v>2.21129</v>
      </c>
      <c r="E68" s="184">
        <v>2.1724800000000002</v>
      </c>
      <c r="F68" s="184">
        <v>3.6786500000000002</v>
      </c>
      <c r="G68" s="184">
        <v>1.85717</v>
      </c>
      <c r="H68" s="184">
        <v>4.6755000000000004</v>
      </c>
      <c r="I68" s="184">
        <v>4.0938100000000004</v>
      </c>
      <c r="J68" s="184">
        <v>1.8598699999999999</v>
      </c>
      <c r="K68" s="184">
        <v>1.5</v>
      </c>
      <c r="L68" s="184">
        <v>2.5</v>
      </c>
      <c r="M68" s="289"/>
      <c r="N68" s="289"/>
    </row>
    <row r="69" spans="1:14" x14ac:dyDescent="0.3">
      <c r="K69" s="278"/>
      <c r="L69" s="278"/>
    </row>
    <row r="70" spans="1:14" x14ac:dyDescent="0.3">
      <c r="A70" s="178" t="s">
        <v>423</v>
      </c>
      <c r="B70" s="195" t="s">
        <v>367</v>
      </c>
      <c r="C70" s="195" t="s">
        <v>366</v>
      </c>
      <c r="D70" s="195" t="s">
        <v>383</v>
      </c>
      <c r="E70" s="195" t="s">
        <v>382</v>
      </c>
      <c r="F70" s="195" t="s">
        <v>381</v>
      </c>
      <c r="G70" s="195" t="s">
        <v>380</v>
      </c>
      <c r="H70" s="195" t="s">
        <v>379</v>
      </c>
      <c r="I70" s="195" t="s">
        <v>378</v>
      </c>
      <c r="J70" s="195" t="s">
        <v>377</v>
      </c>
      <c r="K70" s="195" t="s">
        <v>376</v>
      </c>
      <c r="L70" s="195" t="s">
        <v>365</v>
      </c>
      <c r="M70" s="160"/>
      <c r="N70" s="160"/>
    </row>
    <row r="71" spans="1:14" x14ac:dyDescent="0.3">
      <c r="A71" s="178" t="s">
        <v>421</v>
      </c>
      <c r="B71" s="6" t="s">
        <v>326</v>
      </c>
      <c r="C71" s="6" t="s">
        <v>326</v>
      </c>
      <c r="D71" s="6" t="s">
        <v>326</v>
      </c>
      <c r="E71" s="6" t="s">
        <v>326</v>
      </c>
      <c r="F71" s="6" t="s">
        <v>326</v>
      </c>
      <c r="G71" s="6" t="s">
        <v>326</v>
      </c>
      <c r="H71" s="6" t="s">
        <v>326</v>
      </c>
      <c r="I71" s="6" t="s">
        <v>326</v>
      </c>
      <c r="J71" s="6" t="s">
        <v>326</v>
      </c>
      <c r="K71" s="6" t="s">
        <v>326</v>
      </c>
      <c r="L71" s="6" t="s">
        <v>326</v>
      </c>
      <c r="M71" s="88"/>
      <c r="N71" s="88"/>
    </row>
    <row r="72" spans="1:14" x14ac:dyDescent="0.3">
      <c r="A72" s="178" t="s">
        <v>282</v>
      </c>
      <c r="B72" s="184">
        <v>0.44478425962811141</v>
      </c>
      <c r="C72" s="184">
        <v>0.36737588487324924</v>
      </c>
      <c r="D72" s="184">
        <v>0.52876042584432148</v>
      </c>
      <c r="E72" s="184">
        <v>0.59619947771183401</v>
      </c>
      <c r="F72" s="184">
        <v>0.34950754592304806</v>
      </c>
      <c r="G72" s="184">
        <v>0.51626006736071606</v>
      </c>
      <c r="H72" s="184">
        <v>0.32490066500573367</v>
      </c>
      <c r="I72" s="184">
        <v>0.55111849787623657</v>
      </c>
      <c r="J72" s="184">
        <v>0.54983659678830421</v>
      </c>
      <c r="K72" s="184">
        <v>1</v>
      </c>
      <c r="L72" s="184">
        <v>2</v>
      </c>
      <c r="M72" s="290"/>
      <c r="N72" s="290"/>
    </row>
    <row r="73" spans="1:14" x14ac:dyDescent="0.3">
      <c r="K73" s="278"/>
      <c r="L73" s="278"/>
    </row>
    <row r="74" spans="1:14" x14ac:dyDescent="0.3">
      <c r="A74" s="178" t="s">
        <v>422</v>
      </c>
      <c r="B74" s="195" t="s">
        <v>367</v>
      </c>
      <c r="C74" s="195" t="s">
        <v>366</v>
      </c>
      <c r="D74" s="195" t="s">
        <v>383</v>
      </c>
      <c r="E74" s="195" t="s">
        <v>382</v>
      </c>
      <c r="F74" s="195" t="s">
        <v>381</v>
      </c>
      <c r="G74" s="195" t="s">
        <v>380</v>
      </c>
      <c r="H74" s="195" t="s">
        <v>379</v>
      </c>
      <c r="I74" s="195" t="s">
        <v>378</v>
      </c>
      <c r="J74" s="195" t="s">
        <v>377</v>
      </c>
      <c r="K74" s="195" t="s">
        <v>376</v>
      </c>
      <c r="L74" s="195" t="s">
        <v>365</v>
      </c>
      <c r="M74" s="160"/>
      <c r="N74" s="160"/>
    </row>
    <row r="75" spans="1:14" x14ac:dyDescent="0.3">
      <c r="A75" s="178" t="s">
        <v>421</v>
      </c>
      <c r="B75" s="6" t="s">
        <v>326</v>
      </c>
      <c r="C75" s="6" t="s">
        <v>326</v>
      </c>
      <c r="D75" s="6" t="s">
        <v>326</v>
      </c>
      <c r="E75" s="6" t="s">
        <v>326</v>
      </c>
      <c r="F75" s="6" t="s">
        <v>326</v>
      </c>
      <c r="G75" s="6" t="s">
        <v>326</v>
      </c>
      <c r="H75" s="6" t="s">
        <v>326</v>
      </c>
      <c r="I75" s="6" t="s">
        <v>326</v>
      </c>
      <c r="J75" s="6" t="s">
        <v>326</v>
      </c>
      <c r="K75" s="6" t="s">
        <v>326</v>
      </c>
      <c r="L75" s="6" t="s">
        <v>326</v>
      </c>
      <c r="M75" s="88"/>
      <c r="N75" s="88"/>
    </row>
    <row r="76" spans="1:14" x14ac:dyDescent="0.3">
      <c r="A76" s="178" t="s">
        <v>282</v>
      </c>
      <c r="B76" s="184">
        <v>0.9</v>
      </c>
      <c r="C76" s="184">
        <v>0.9</v>
      </c>
      <c r="D76" s="184">
        <v>0.9</v>
      </c>
      <c r="E76" s="184">
        <v>0.9</v>
      </c>
      <c r="F76" s="184">
        <v>0.9</v>
      </c>
      <c r="G76" s="184">
        <v>0.9</v>
      </c>
      <c r="H76" s="184">
        <v>0.9</v>
      </c>
      <c r="I76" s="184">
        <v>0.9</v>
      </c>
      <c r="J76" s="184">
        <v>0.9</v>
      </c>
      <c r="K76" s="184">
        <v>0.9</v>
      </c>
      <c r="L76" s="184">
        <v>1.9</v>
      </c>
      <c r="M76" s="289"/>
      <c r="N76" s="289"/>
    </row>
    <row r="78" spans="1:14" x14ac:dyDescent="0.3">
      <c r="A78" s="168" t="s">
        <v>420</v>
      </c>
      <c r="B78" s="168" t="s">
        <v>302</v>
      </c>
      <c r="C78"/>
      <c r="D78"/>
      <c r="E78"/>
      <c r="F78"/>
      <c r="G78"/>
      <c r="H78"/>
      <c r="I78"/>
      <c r="J78"/>
      <c r="K78"/>
      <c r="L78"/>
    </row>
    <row r="79" spans="1:14" x14ac:dyDescent="0.3">
      <c r="A79" s="200" t="s">
        <v>370</v>
      </c>
      <c r="B79" s="6" t="s">
        <v>326</v>
      </c>
      <c r="C79"/>
      <c r="D79"/>
      <c r="E79"/>
      <c r="F79"/>
      <c r="G79"/>
      <c r="H79"/>
      <c r="I79"/>
      <c r="J79"/>
      <c r="K79"/>
      <c r="L79"/>
    </row>
    <row r="80" spans="1:14" x14ac:dyDescent="0.3">
      <c r="A80" s="178" t="s">
        <v>282</v>
      </c>
      <c r="B80" s="187">
        <v>0.1</v>
      </c>
      <c r="C80"/>
      <c r="D80"/>
      <c r="E80"/>
      <c r="F80"/>
      <c r="G80"/>
      <c r="H80"/>
      <c r="I80"/>
      <c r="J80"/>
      <c r="K80"/>
      <c r="L80"/>
    </row>
    <row r="82" spans="1:12" x14ac:dyDescent="0.3">
      <c r="A82" s="288" t="s">
        <v>419</v>
      </c>
      <c r="B82" s="287"/>
      <c r="C82" s="286"/>
      <c r="D82" s="285"/>
    </row>
    <row r="83" spans="1:12" x14ac:dyDescent="0.3">
      <c r="A83" s="284" t="s">
        <v>370</v>
      </c>
      <c r="B83" s="283" t="s">
        <v>282</v>
      </c>
      <c r="C83" s="282"/>
      <c r="D83" s="282"/>
      <c r="E83" s="282"/>
      <c r="F83" s="282"/>
      <c r="G83" s="282"/>
      <c r="H83" s="282"/>
      <c r="I83" s="282"/>
    </row>
    <row r="84" spans="1:12" x14ac:dyDescent="0.3">
      <c r="B84" s="7" t="s">
        <v>418</v>
      </c>
    </row>
    <row r="85" spans="1:12" x14ac:dyDescent="0.3">
      <c r="B85" s="281">
        <v>9.1412638333333298</v>
      </c>
    </row>
    <row r="86" spans="1:12" x14ac:dyDescent="0.3">
      <c r="B86" s="250"/>
    </row>
    <row r="87" spans="1:12" x14ac:dyDescent="0.3">
      <c r="B87" s="250"/>
    </row>
    <row r="88" spans="1:12" x14ac:dyDescent="0.3">
      <c r="A88" s="168" t="s">
        <v>417</v>
      </c>
      <c r="B88" s="168" t="s">
        <v>302</v>
      </c>
      <c r="C88"/>
      <c r="D88"/>
      <c r="E88"/>
      <c r="F88"/>
      <c r="G88"/>
      <c r="H88"/>
      <c r="I88"/>
      <c r="J88"/>
      <c r="K88"/>
      <c r="L88"/>
    </row>
    <row r="89" spans="1:12" x14ac:dyDescent="0.3">
      <c r="A89" s="200" t="s">
        <v>370</v>
      </c>
      <c r="B89" s="6" t="s">
        <v>416</v>
      </c>
      <c r="C89"/>
      <c r="D89"/>
      <c r="E89"/>
      <c r="F89"/>
      <c r="G89"/>
      <c r="H89"/>
      <c r="I89"/>
      <c r="J89"/>
      <c r="K89"/>
      <c r="L89"/>
    </row>
    <row r="90" spans="1:12" x14ac:dyDescent="0.3">
      <c r="A90" s="178" t="s">
        <v>282</v>
      </c>
      <c r="B90" s="249">
        <v>9.7531076609999996</v>
      </c>
      <c r="C90"/>
      <c r="D90"/>
      <c r="E90"/>
      <c r="F90"/>
      <c r="G90"/>
      <c r="H90"/>
      <c r="I90"/>
      <c r="J90"/>
      <c r="K90"/>
      <c r="L90"/>
    </row>
    <row r="91" spans="1:12" x14ac:dyDescent="0.3">
      <c r="B91" s="250"/>
    </row>
    <row r="92" spans="1:12" x14ac:dyDescent="0.3">
      <c r="A92" s="168" t="s">
        <v>415</v>
      </c>
      <c r="B92" s="168" t="s">
        <v>302</v>
      </c>
      <c r="C92"/>
      <c r="D92"/>
      <c r="E92"/>
      <c r="F92"/>
      <c r="G92"/>
      <c r="H92"/>
      <c r="I92"/>
      <c r="J92"/>
      <c r="K92"/>
      <c r="L92"/>
    </row>
    <row r="93" spans="1:12" x14ac:dyDescent="0.3">
      <c r="A93" s="200" t="s">
        <v>370</v>
      </c>
      <c r="B93" s="6" t="s">
        <v>414</v>
      </c>
      <c r="C93"/>
      <c r="D93"/>
      <c r="E93"/>
      <c r="F93"/>
      <c r="G93"/>
      <c r="H93"/>
      <c r="I93"/>
      <c r="J93"/>
      <c r="K93"/>
      <c r="L93"/>
    </row>
    <row r="94" spans="1:12" x14ac:dyDescent="0.3">
      <c r="A94" s="178" t="s">
        <v>282</v>
      </c>
      <c r="B94" s="280">
        <v>6</v>
      </c>
      <c r="C94"/>
      <c r="D94"/>
      <c r="E94"/>
      <c r="F94"/>
      <c r="G94"/>
      <c r="H94"/>
      <c r="I94"/>
      <c r="J94"/>
      <c r="K94"/>
      <c r="L94"/>
    </row>
    <row r="95" spans="1:12" x14ac:dyDescent="0.3">
      <c r="B95" s="250"/>
    </row>
    <row r="96" spans="1:12" x14ac:dyDescent="0.3">
      <c r="B96" s="168" t="s">
        <v>302</v>
      </c>
      <c r="C96"/>
      <c r="D96"/>
      <c r="E96"/>
      <c r="F96"/>
      <c r="G96"/>
      <c r="H96"/>
      <c r="I96"/>
      <c r="J96"/>
      <c r="K96"/>
      <c r="L96"/>
    </row>
    <row r="97" spans="1:14" x14ac:dyDescent="0.3">
      <c r="A97" s="168" t="s">
        <v>413</v>
      </c>
      <c r="B97" s="280">
        <v>2</v>
      </c>
      <c r="C97"/>
      <c r="D97"/>
      <c r="E97"/>
      <c r="F97"/>
      <c r="G97"/>
      <c r="H97"/>
      <c r="I97"/>
      <c r="J97"/>
      <c r="K97"/>
      <c r="L97"/>
    </row>
    <row r="98" spans="1:14" x14ac:dyDescent="0.3">
      <c r="B98" s="250"/>
    </row>
    <row r="99" spans="1:14" x14ac:dyDescent="0.3">
      <c r="A99" s="178" t="s">
        <v>412</v>
      </c>
      <c r="B99" s="195" t="s">
        <v>367</v>
      </c>
      <c r="C99" s="195" t="s">
        <v>366</v>
      </c>
      <c r="D99" s="195" t="s">
        <v>383</v>
      </c>
      <c r="E99" s="195" t="s">
        <v>382</v>
      </c>
      <c r="F99" s="195" t="s">
        <v>381</v>
      </c>
      <c r="G99" s="195" t="s">
        <v>380</v>
      </c>
      <c r="H99" s="195" t="s">
        <v>379</v>
      </c>
      <c r="I99" s="195" t="s">
        <v>378</v>
      </c>
      <c r="J99" s="195" t="s">
        <v>377</v>
      </c>
      <c r="K99" s="195" t="s">
        <v>376</v>
      </c>
      <c r="L99" s="195" t="s">
        <v>365</v>
      </c>
      <c r="M99" s="219"/>
      <c r="N99" s="219"/>
    </row>
    <row r="100" spans="1:14" x14ac:dyDescent="0.3">
      <c r="A100" t="s">
        <v>411</v>
      </c>
      <c r="B100" s="6" t="s">
        <v>326</v>
      </c>
      <c r="C100" s="6" t="s">
        <v>326</v>
      </c>
      <c r="D100" s="6" t="s">
        <v>326</v>
      </c>
      <c r="E100" s="6" t="s">
        <v>326</v>
      </c>
      <c r="F100" s="6" t="s">
        <v>326</v>
      </c>
      <c r="G100" s="6" t="s">
        <v>326</v>
      </c>
      <c r="H100" s="6" t="s">
        <v>326</v>
      </c>
      <c r="I100" s="6" t="s">
        <v>326</v>
      </c>
      <c r="J100" s="6" t="s">
        <v>326</v>
      </c>
      <c r="K100" s="6" t="s">
        <v>326</v>
      </c>
      <c r="L100" s="6" t="s">
        <v>326</v>
      </c>
      <c r="M100" s="88"/>
      <c r="N100" s="88"/>
    </row>
    <row r="101" spans="1:14" x14ac:dyDescent="0.3">
      <c r="A101" s="178" t="s">
        <v>404</v>
      </c>
      <c r="B101" s="270">
        <v>-7.4285010752597358E-2</v>
      </c>
      <c r="C101" s="270">
        <v>-7.3760631029324009E-2</v>
      </c>
      <c r="D101" s="270">
        <v>-0.14384119694408781</v>
      </c>
      <c r="E101" s="270">
        <v>0</v>
      </c>
      <c r="F101" s="270">
        <v>-0.111158056481371</v>
      </c>
      <c r="G101" s="270">
        <v>0</v>
      </c>
      <c r="H101" s="270">
        <v>0</v>
      </c>
      <c r="I101" s="270">
        <v>0</v>
      </c>
      <c r="J101" s="270">
        <v>0</v>
      </c>
      <c r="K101" s="270">
        <v>0</v>
      </c>
      <c r="L101" s="270">
        <v>1</v>
      </c>
      <c r="M101" s="272"/>
      <c r="N101" s="272"/>
    </row>
    <row r="102" spans="1:14" x14ac:dyDescent="0.3">
      <c r="B102" s="250"/>
    </row>
    <row r="103" spans="1:14" x14ac:dyDescent="0.3">
      <c r="B103" s="250"/>
    </row>
    <row r="104" spans="1:14" x14ac:dyDescent="0.3">
      <c r="A104" s="178" t="s">
        <v>410</v>
      </c>
      <c r="B104" s="195" t="s">
        <v>367</v>
      </c>
      <c r="C104" s="195" t="s">
        <v>366</v>
      </c>
      <c r="D104" s="195" t="s">
        <v>383</v>
      </c>
      <c r="E104" s="195" t="s">
        <v>382</v>
      </c>
      <c r="F104" s="195" t="s">
        <v>381</v>
      </c>
      <c r="G104" s="195" t="s">
        <v>380</v>
      </c>
      <c r="H104" s="195" t="s">
        <v>379</v>
      </c>
      <c r="I104" s="195" t="s">
        <v>378</v>
      </c>
      <c r="J104" s="195" t="s">
        <v>377</v>
      </c>
      <c r="K104" s="195" t="s">
        <v>376</v>
      </c>
      <c r="L104" s="195" t="s">
        <v>365</v>
      </c>
      <c r="M104" s="219"/>
      <c r="N104" s="219"/>
    </row>
    <row r="105" spans="1:14" x14ac:dyDescent="0.3">
      <c r="A105" t="s">
        <v>406</v>
      </c>
      <c r="B105" s="6" t="s">
        <v>326</v>
      </c>
      <c r="C105" s="6" t="s">
        <v>326</v>
      </c>
      <c r="D105" s="6" t="s">
        <v>326</v>
      </c>
      <c r="E105" s="6" t="s">
        <v>326</v>
      </c>
      <c r="F105" s="6" t="s">
        <v>326</v>
      </c>
      <c r="G105" s="6" t="s">
        <v>326</v>
      </c>
      <c r="H105" s="6" t="s">
        <v>326</v>
      </c>
      <c r="I105" s="6" t="s">
        <v>326</v>
      </c>
      <c r="J105" s="6" t="s">
        <v>326</v>
      </c>
      <c r="K105" s="6" t="s">
        <v>326</v>
      </c>
      <c r="L105" s="6" t="s">
        <v>326</v>
      </c>
      <c r="M105" s="88"/>
      <c r="N105" s="88"/>
    </row>
    <row r="106" spans="1:14" x14ac:dyDescent="0.3">
      <c r="A106" s="178" t="s">
        <v>404</v>
      </c>
      <c r="B106" s="270">
        <v>7.8598384623607132E-3</v>
      </c>
      <c r="C106" s="270">
        <v>1.137184979348504E-2</v>
      </c>
      <c r="D106" s="270">
        <v>2.346798919064963E-2</v>
      </c>
      <c r="E106" s="270">
        <v>0</v>
      </c>
      <c r="F106" s="270">
        <v>2.112032758305438E-2</v>
      </c>
      <c r="G106" s="270">
        <v>0</v>
      </c>
      <c r="H106" s="270">
        <v>0</v>
      </c>
      <c r="I106" s="270">
        <v>0</v>
      </c>
      <c r="J106" s="270">
        <v>0</v>
      </c>
      <c r="K106" s="270">
        <v>0</v>
      </c>
      <c r="L106" s="270">
        <v>1</v>
      </c>
      <c r="M106" s="272"/>
      <c r="N106" s="272"/>
    </row>
    <row r="108" spans="1:14" x14ac:dyDescent="0.3">
      <c r="A108" s="178" t="s">
        <v>409</v>
      </c>
      <c r="B108" s="195" t="s">
        <v>367</v>
      </c>
      <c r="C108" s="195" t="s">
        <v>366</v>
      </c>
      <c r="D108" s="195" t="s">
        <v>383</v>
      </c>
      <c r="E108" s="195" t="s">
        <v>382</v>
      </c>
      <c r="F108" s="195" t="s">
        <v>381</v>
      </c>
      <c r="G108" s="195" t="s">
        <v>380</v>
      </c>
      <c r="H108" s="195" t="s">
        <v>379</v>
      </c>
      <c r="I108" s="195" t="s">
        <v>378</v>
      </c>
      <c r="J108" s="195" t="s">
        <v>377</v>
      </c>
      <c r="K108" s="195" t="s">
        <v>376</v>
      </c>
      <c r="L108" s="195" t="s">
        <v>365</v>
      </c>
      <c r="M108" s="219"/>
      <c r="N108" s="219"/>
    </row>
    <row r="109" spans="1:14" x14ac:dyDescent="0.3">
      <c r="A109" t="s">
        <v>406</v>
      </c>
      <c r="B109" s="6" t="s">
        <v>326</v>
      </c>
      <c r="C109" s="6" t="s">
        <v>326</v>
      </c>
      <c r="D109" s="6" t="s">
        <v>326</v>
      </c>
      <c r="E109" s="6" t="s">
        <v>326</v>
      </c>
      <c r="F109" s="6" t="s">
        <v>326</v>
      </c>
      <c r="G109" s="6" t="s">
        <v>326</v>
      </c>
      <c r="H109" s="6" t="s">
        <v>326</v>
      </c>
      <c r="I109" s="6" t="s">
        <v>326</v>
      </c>
      <c r="J109" s="6" t="s">
        <v>326</v>
      </c>
      <c r="K109" s="6" t="s">
        <v>326</v>
      </c>
      <c r="L109" s="6" t="s">
        <v>326</v>
      </c>
      <c r="M109" s="88"/>
      <c r="N109" s="88"/>
    </row>
    <row r="110" spans="1:14" x14ac:dyDescent="0.3">
      <c r="A110" s="178" t="s">
        <v>404</v>
      </c>
      <c r="B110" s="270">
        <v>0.1142033211877707</v>
      </c>
      <c r="C110" s="270">
        <v>0.27306394065896189</v>
      </c>
      <c r="D110" s="270">
        <v>0.58721953130948679</v>
      </c>
      <c r="E110" s="270">
        <v>0</v>
      </c>
      <c r="F110" s="270">
        <v>0.355164164951568</v>
      </c>
      <c r="G110" s="270">
        <v>0</v>
      </c>
      <c r="H110" s="270">
        <v>0</v>
      </c>
      <c r="I110" s="270">
        <v>0</v>
      </c>
      <c r="J110" s="270">
        <v>0</v>
      </c>
      <c r="K110" s="270">
        <v>0</v>
      </c>
      <c r="L110" s="270">
        <v>1</v>
      </c>
      <c r="M110" s="272"/>
      <c r="N110" s="272"/>
    </row>
    <row r="112" spans="1:14" x14ac:dyDescent="0.3">
      <c r="A112" s="178" t="s">
        <v>408</v>
      </c>
      <c r="B112" s="195" t="s">
        <v>367</v>
      </c>
      <c r="C112" s="195" t="s">
        <v>366</v>
      </c>
      <c r="D112" s="195" t="s">
        <v>383</v>
      </c>
      <c r="E112" s="195" t="s">
        <v>382</v>
      </c>
      <c r="F112" s="195" t="s">
        <v>381</v>
      </c>
      <c r="G112" s="195" t="s">
        <v>380</v>
      </c>
      <c r="H112" s="195" t="s">
        <v>379</v>
      </c>
      <c r="I112" s="195" t="s">
        <v>378</v>
      </c>
      <c r="J112" s="195" t="s">
        <v>377</v>
      </c>
      <c r="K112" s="195" t="s">
        <v>376</v>
      </c>
      <c r="L112" s="195" t="s">
        <v>365</v>
      </c>
      <c r="M112" s="219"/>
      <c r="N112" s="219"/>
    </row>
    <row r="113" spans="1:17" x14ac:dyDescent="0.3">
      <c r="A113" t="s">
        <v>406</v>
      </c>
      <c r="B113" s="6" t="s">
        <v>326</v>
      </c>
      <c r="C113" s="6" t="s">
        <v>326</v>
      </c>
      <c r="D113" s="6" t="s">
        <v>326</v>
      </c>
      <c r="E113" s="6" t="s">
        <v>326</v>
      </c>
      <c r="F113" s="6" t="s">
        <v>326</v>
      </c>
      <c r="G113" s="6" t="s">
        <v>326</v>
      </c>
      <c r="H113" s="6" t="s">
        <v>326</v>
      </c>
      <c r="I113" s="6" t="s">
        <v>326</v>
      </c>
      <c r="J113" s="6" t="s">
        <v>326</v>
      </c>
      <c r="K113" s="6" t="s">
        <v>326</v>
      </c>
      <c r="L113" s="6" t="s">
        <v>326</v>
      </c>
      <c r="M113" s="88"/>
      <c r="N113" s="88"/>
    </row>
    <row r="114" spans="1:17" x14ac:dyDescent="0.3">
      <c r="A114" s="178" t="s">
        <v>404</v>
      </c>
      <c r="B114" s="249">
        <v>109.4067524771405</v>
      </c>
      <c r="C114" s="249">
        <v>149.99999999374381</v>
      </c>
      <c r="D114" s="249">
        <v>149.99999801576681</v>
      </c>
      <c r="E114" s="249">
        <v>0</v>
      </c>
      <c r="F114" s="249">
        <v>149.99999985711921</v>
      </c>
      <c r="G114" s="270">
        <v>0</v>
      </c>
      <c r="H114" s="249">
        <v>0</v>
      </c>
      <c r="I114" s="249">
        <v>0</v>
      </c>
      <c r="J114" s="249">
        <v>0</v>
      </c>
      <c r="K114" s="249">
        <v>0</v>
      </c>
      <c r="L114" s="249">
        <v>1</v>
      </c>
      <c r="M114" s="173"/>
      <c r="N114" s="173"/>
      <c r="O114" s="169"/>
    </row>
    <row r="116" spans="1:17" x14ac:dyDescent="0.3">
      <c r="A116" s="178" t="s">
        <v>407</v>
      </c>
      <c r="B116" s="195" t="s">
        <v>367</v>
      </c>
      <c r="C116" s="195" t="s">
        <v>366</v>
      </c>
      <c r="D116" s="195" t="s">
        <v>383</v>
      </c>
      <c r="E116" s="195" t="s">
        <v>382</v>
      </c>
      <c r="F116" s="195" t="s">
        <v>381</v>
      </c>
      <c r="G116" s="195" t="s">
        <v>380</v>
      </c>
      <c r="H116" s="195" t="s">
        <v>379</v>
      </c>
      <c r="I116" s="195" t="s">
        <v>378</v>
      </c>
      <c r="J116" s="195" t="s">
        <v>377</v>
      </c>
      <c r="K116" s="195" t="s">
        <v>376</v>
      </c>
      <c r="L116" s="195" t="s">
        <v>365</v>
      </c>
      <c r="M116" s="219"/>
      <c r="N116" s="219"/>
    </row>
    <row r="117" spans="1:17" x14ac:dyDescent="0.3">
      <c r="A117" t="s">
        <v>406</v>
      </c>
      <c r="B117" s="6" t="s">
        <v>326</v>
      </c>
      <c r="C117" s="6" t="s">
        <v>326</v>
      </c>
      <c r="D117" s="6" t="s">
        <v>326</v>
      </c>
      <c r="E117" s="6" t="s">
        <v>326</v>
      </c>
      <c r="F117" s="6" t="s">
        <v>326</v>
      </c>
      <c r="G117" s="6" t="s">
        <v>326</v>
      </c>
      <c r="H117" s="6" t="s">
        <v>326</v>
      </c>
      <c r="I117" s="6" t="s">
        <v>326</v>
      </c>
      <c r="J117" s="6" t="s">
        <v>326</v>
      </c>
      <c r="K117" s="6" t="s">
        <v>326</v>
      </c>
      <c r="L117" s="6" t="s">
        <v>326</v>
      </c>
      <c r="M117" s="88"/>
      <c r="N117" s="88"/>
    </row>
    <row r="118" spans="1:17" x14ac:dyDescent="0.3">
      <c r="A118" s="178" t="s">
        <v>404</v>
      </c>
      <c r="B118" s="249">
        <v>0</v>
      </c>
      <c r="C118" s="249">
        <v>0</v>
      </c>
      <c r="D118" s="249">
        <v>0</v>
      </c>
      <c r="E118" s="249">
        <v>0</v>
      </c>
      <c r="F118" s="249">
        <v>0</v>
      </c>
      <c r="G118" s="270">
        <v>0</v>
      </c>
      <c r="H118" s="249">
        <v>0</v>
      </c>
      <c r="I118" s="249">
        <v>0</v>
      </c>
      <c r="J118" s="249">
        <v>0</v>
      </c>
      <c r="K118" s="249">
        <v>0</v>
      </c>
      <c r="L118" s="249">
        <v>1</v>
      </c>
      <c r="M118" s="173"/>
      <c r="N118" s="173"/>
      <c r="O118" s="169"/>
    </row>
    <row r="120" spans="1:17" x14ac:dyDescent="0.3">
      <c r="A120" s="178" t="s">
        <v>405</v>
      </c>
      <c r="B120" s="178" t="s">
        <v>404</v>
      </c>
      <c r="C120" s="178" t="s">
        <v>403</v>
      </c>
      <c r="D120" s="178" t="s">
        <v>402</v>
      </c>
      <c r="E120" s="178" t="s">
        <v>401</v>
      </c>
      <c r="F120" s="178" t="s">
        <v>400</v>
      </c>
      <c r="G120" s="178" t="s">
        <v>399</v>
      </c>
      <c r="H120" s="178" t="s">
        <v>398</v>
      </c>
      <c r="I120" s="178" t="s">
        <v>397</v>
      </c>
      <c r="J120"/>
      <c r="K120"/>
      <c r="L120"/>
    </row>
    <row r="121" spans="1:17" x14ac:dyDescent="0.3">
      <c r="A121" s="200" t="s">
        <v>396</v>
      </c>
      <c r="B121" s="6" t="s">
        <v>326</v>
      </c>
      <c r="C121" s="6" t="s">
        <v>326</v>
      </c>
      <c r="D121" s="6" t="s">
        <v>326</v>
      </c>
      <c r="E121" s="6" t="s">
        <v>326</v>
      </c>
      <c r="F121" s="6" t="s">
        <v>326</v>
      </c>
      <c r="G121" s="6" t="s">
        <v>326</v>
      </c>
      <c r="H121" s="6" t="s">
        <v>326</v>
      </c>
      <c r="I121" s="6" t="s">
        <v>326</v>
      </c>
      <c r="J121"/>
      <c r="K121"/>
      <c r="L121"/>
    </row>
    <row r="122" spans="1:17" x14ac:dyDescent="0.3">
      <c r="A122" s="178" t="s">
        <v>282</v>
      </c>
      <c r="B122" s="184">
        <v>0</v>
      </c>
      <c r="C122" s="184">
        <v>1.0596300000000001</v>
      </c>
      <c r="D122" s="184">
        <v>0</v>
      </c>
      <c r="E122" s="184">
        <v>1.1061000000000001</v>
      </c>
      <c r="F122" s="184">
        <v>0.98695999999999995</v>
      </c>
      <c r="G122" s="184">
        <v>1.0968100000000001</v>
      </c>
      <c r="H122" s="184">
        <v>1.2125699999999999</v>
      </c>
      <c r="I122" s="184">
        <v>1.1213200000000001</v>
      </c>
      <c r="J122"/>
      <c r="K122"/>
      <c r="L122"/>
    </row>
    <row r="125" spans="1:17" x14ac:dyDescent="0.3">
      <c r="A125" s="279" t="s">
        <v>395</v>
      </c>
      <c r="B125" s="6" t="s">
        <v>394</v>
      </c>
      <c r="C125"/>
      <c r="D125"/>
      <c r="E125"/>
      <c r="F125"/>
      <c r="G125"/>
      <c r="H125"/>
      <c r="I125"/>
      <c r="J125"/>
      <c r="K125"/>
      <c r="L125"/>
    </row>
    <row r="126" spans="1:17" x14ac:dyDescent="0.3">
      <c r="B126">
        <v>379.98</v>
      </c>
      <c r="C126"/>
      <c r="D126"/>
      <c r="E126"/>
      <c r="F126"/>
      <c r="G126"/>
      <c r="H126"/>
      <c r="I126"/>
      <c r="J126"/>
      <c r="K126"/>
      <c r="L126"/>
    </row>
    <row r="127" spans="1:17" x14ac:dyDescent="0.3">
      <c r="A127" s="219"/>
      <c r="B127" s="173"/>
      <c r="C127" s="173"/>
      <c r="D127" s="173"/>
      <c r="E127" s="173"/>
      <c r="F127" s="173"/>
      <c r="G127" s="272"/>
      <c r="H127" s="173"/>
      <c r="I127" s="173"/>
      <c r="J127" s="173"/>
      <c r="K127" s="173"/>
      <c r="L127" s="173"/>
      <c r="M127" s="173"/>
      <c r="N127" s="173"/>
      <c r="O127" s="169"/>
    </row>
    <row r="128" spans="1:17" ht="15" customHeight="1" x14ac:dyDescent="0.3">
      <c r="A128" s="168" t="s">
        <v>393</v>
      </c>
      <c r="B128" s="274" t="s">
        <v>371</v>
      </c>
      <c r="C128" s="201">
        <v>2015</v>
      </c>
      <c r="D128" s="201">
        <v>2016</v>
      </c>
      <c r="E128" s="201">
        <v>2017</v>
      </c>
      <c r="F128" s="201">
        <v>2018</v>
      </c>
      <c r="G128" s="201">
        <v>2019</v>
      </c>
      <c r="H128" s="201">
        <v>2020</v>
      </c>
      <c r="I128" s="160"/>
      <c r="J128" s="160"/>
      <c r="K128" s="160"/>
      <c r="L128" s="160"/>
      <c r="M128" s="160"/>
      <c r="N128" s="160"/>
      <c r="O128" s="160"/>
      <c r="P128" s="160"/>
      <c r="Q128" s="160"/>
    </row>
    <row r="129" spans="1:17" x14ac:dyDescent="0.3">
      <c r="A129" s="200" t="s">
        <v>370</v>
      </c>
      <c r="B129" s="200" t="s">
        <v>369</v>
      </c>
      <c r="C129" s="6" t="s">
        <v>339</v>
      </c>
      <c r="D129" s="6" t="s">
        <v>339</v>
      </c>
      <c r="E129" s="6" t="s">
        <v>339</v>
      </c>
      <c r="F129" s="6" t="s">
        <v>339</v>
      </c>
      <c r="G129" s="6" t="s">
        <v>339</v>
      </c>
      <c r="H129" s="6" t="s">
        <v>339</v>
      </c>
      <c r="I129" s="88"/>
      <c r="J129" s="88"/>
      <c r="K129" s="88"/>
      <c r="L129" s="88"/>
      <c r="M129" s="88"/>
      <c r="N129" s="88"/>
      <c r="O129" s="88"/>
      <c r="P129" s="88"/>
      <c r="Q129" s="88"/>
    </row>
    <row r="130" spans="1:17" x14ac:dyDescent="0.3">
      <c r="A130" s="483" t="s">
        <v>282</v>
      </c>
      <c r="B130" s="195" t="s">
        <v>367</v>
      </c>
      <c r="C130" s="270">
        <v>-2.0001053410229896E-3</v>
      </c>
      <c r="D130" s="270">
        <v>-4.6133515262111319E-3</v>
      </c>
      <c r="E130" s="270">
        <v>5.7479662502377404E-3</v>
      </c>
      <c r="F130" s="270">
        <v>-3.92950893380134E-3</v>
      </c>
      <c r="G130" s="270">
        <v>-1.6210037514648307E-3</v>
      </c>
      <c r="H130" s="270">
        <v>9.5172369389194683E-3</v>
      </c>
      <c r="I130" s="272"/>
      <c r="J130" s="272"/>
      <c r="K130" s="272"/>
      <c r="L130" s="272"/>
      <c r="M130" s="272"/>
      <c r="N130" s="272"/>
      <c r="O130" s="272"/>
      <c r="P130" s="272"/>
      <c r="Q130" s="272"/>
    </row>
    <row r="131" spans="1:17" x14ac:dyDescent="0.3">
      <c r="A131" s="484"/>
      <c r="B131" s="195" t="s">
        <v>366</v>
      </c>
      <c r="C131" s="270">
        <v>7.7832225401580982E-6</v>
      </c>
      <c r="D131" s="270">
        <v>4.1775765602224384E-5</v>
      </c>
      <c r="E131" s="270">
        <v>-6.3771854959403414E-5</v>
      </c>
      <c r="F131" s="270">
        <v>1.3584305078185449E-4</v>
      </c>
      <c r="G131" s="270">
        <v>7.6001173694600823E-5</v>
      </c>
      <c r="H131" s="270">
        <v>2.629334377284194E-6</v>
      </c>
      <c r="I131" s="272"/>
      <c r="J131" s="272"/>
      <c r="K131" s="272"/>
      <c r="L131" s="272"/>
      <c r="M131" s="272"/>
      <c r="N131" s="272"/>
      <c r="O131" s="272"/>
      <c r="P131" s="272"/>
      <c r="Q131" s="272"/>
    </row>
    <row r="132" spans="1:17" x14ac:dyDescent="0.3">
      <c r="A132" s="484"/>
      <c r="B132" s="195" t="s">
        <v>383</v>
      </c>
      <c r="C132" s="270">
        <v>-7.3116419775702823E-3</v>
      </c>
      <c r="D132" s="270">
        <v>5.2657646926690393E-3</v>
      </c>
      <c r="E132" s="270">
        <v>1.1635430059385388E-2</v>
      </c>
      <c r="F132" s="270">
        <v>-8.1739591154950109E-3</v>
      </c>
      <c r="G132" s="270">
        <v>-1.4438745272304709E-2</v>
      </c>
      <c r="H132" s="270">
        <v>-8.8754087699346451E-3</v>
      </c>
      <c r="I132" s="272"/>
      <c r="J132" s="272"/>
      <c r="K132" s="272"/>
      <c r="L132" s="272"/>
      <c r="M132" s="272"/>
      <c r="N132" s="272"/>
      <c r="O132" s="272"/>
      <c r="P132" s="272"/>
      <c r="Q132" s="272"/>
    </row>
    <row r="133" spans="1:17" x14ac:dyDescent="0.3">
      <c r="A133" s="484"/>
      <c r="B133" s="195" t="s">
        <v>382</v>
      </c>
      <c r="C133" s="270">
        <v>1.243758033568805E-4</v>
      </c>
      <c r="D133" s="270">
        <v>-2.823079217871248E-4</v>
      </c>
      <c r="E133" s="270">
        <v>-1.5941151287335517E-3</v>
      </c>
      <c r="F133" s="270">
        <v>-2.830961488281894E-4</v>
      </c>
      <c r="G133" s="270">
        <v>-1.1506587976085718E-3</v>
      </c>
      <c r="H133" s="270">
        <v>1.755960709695116E-4</v>
      </c>
      <c r="I133" s="272"/>
      <c r="J133" s="272"/>
      <c r="K133" s="272"/>
      <c r="L133" s="272"/>
      <c r="M133" s="272"/>
      <c r="N133" s="272"/>
      <c r="O133" s="272"/>
      <c r="P133" s="272"/>
      <c r="Q133" s="272"/>
    </row>
    <row r="134" spans="1:17" x14ac:dyDescent="0.3">
      <c r="A134" s="484"/>
      <c r="B134" s="195" t="s">
        <v>381</v>
      </c>
      <c r="C134" s="270">
        <v>1.0490659278916438E-3</v>
      </c>
      <c r="D134" s="270">
        <v>-1.7792051696044354E-3</v>
      </c>
      <c r="E134" s="270">
        <v>-1.4576976720772805E-3</v>
      </c>
      <c r="F134" s="270">
        <v>8.8804528368363394E-4</v>
      </c>
      <c r="G134" s="270">
        <v>1.074092720531686E-3</v>
      </c>
      <c r="H134" s="270">
        <v>2.1068058820754125E-4</v>
      </c>
      <c r="I134" s="272"/>
      <c r="J134" s="272"/>
      <c r="K134" s="272"/>
      <c r="L134" s="272"/>
      <c r="M134" s="272"/>
      <c r="N134" s="272"/>
      <c r="O134" s="272"/>
      <c r="P134" s="272"/>
      <c r="Q134" s="272"/>
    </row>
    <row r="135" spans="1:17" x14ac:dyDescent="0.3">
      <c r="A135" s="484"/>
      <c r="B135" s="195" t="s">
        <v>380</v>
      </c>
      <c r="C135" s="270">
        <v>-3.1990825116636548E-3</v>
      </c>
      <c r="D135" s="270">
        <v>-2.3050482999251512E-3</v>
      </c>
      <c r="E135" s="270">
        <v>-2.9855597022824601E-3</v>
      </c>
      <c r="F135" s="270">
        <v>2.1364978270242869E-3</v>
      </c>
      <c r="G135" s="270">
        <v>4.77365315844442E-3</v>
      </c>
      <c r="H135" s="270">
        <v>-1.2274874820225774E-3</v>
      </c>
      <c r="I135" s="272"/>
      <c r="J135" s="272"/>
      <c r="K135" s="272"/>
      <c r="L135" s="272"/>
      <c r="M135" s="272"/>
      <c r="N135" s="272"/>
      <c r="O135" s="272"/>
      <c r="P135" s="272"/>
      <c r="Q135" s="272"/>
    </row>
    <row r="136" spans="1:17" x14ac:dyDescent="0.3">
      <c r="A136" s="484"/>
      <c r="B136" s="195" t="s">
        <v>379</v>
      </c>
      <c r="C136" s="270">
        <v>1.3961355356523736E-2</v>
      </c>
      <c r="D136" s="270">
        <v>4.8512791315378223E-3</v>
      </c>
      <c r="E136" s="270">
        <v>-4.6982483299162214E-3</v>
      </c>
      <c r="F136" s="270">
        <v>8.3575216772525662E-3</v>
      </c>
      <c r="G136" s="270">
        <v>1.0924785913131896E-2</v>
      </c>
      <c r="H136" s="270">
        <v>1.1823751354513579E-3</v>
      </c>
      <c r="I136" s="272"/>
      <c r="J136" s="272"/>
      <c r="K136" s="272"/>
      <c r="L136" s="272"/>
      <c r="M136" s="272"/>
      <c r="N136" s="272"/>
      <c r="O136" s="272"/>
      <c r="P136" s="272"/>
      <c r="Q136" s="272"/>
    </row>
    <row r="137" spans="1:17" x14ac:dyDescent="0.3">
      <c r="A137" s="484"/>
      <c r="B137" s="195" t="s">
        <v>378</v>
      </c>
      <c r="C137" s="270">
        <v>-3.1678882722179225E-3</v>
      </c>
      <c r="D137" s="270">
        <v>-4.1618679194934879E-4</v>
      </c>
      <c r="E137" s="270">
        <v>-3.5342562605197268E-3</v>
      </c>
      <c r="F137" s="270">
        <v>9.4093214259647305E-4</v>
      </c>
      <c r="G137" s="270">
        <v>3.3454762260094924E-4</v>
      </c>
      <c r="H137" s="270">
        <v>4.3020276797639881E-4</v>
      </c>
      <c r="I137" s="272"/>
      <c r="J137" s="272"/>
      <c r="K137" s="272"/>
      <c r="L137" s="272"/>
      <c r="M137" s="272"/>
      <c r="N137" s="272"/>
      <c r="O137" s="272"/>
      <c r="P137" s="272"/>
      <c r="Q137" s="272"/>
    </row>
    <row r="138" spans="1:17" x14ac:dyDescent="0.3">
      <c r="A138" s="484"/>
      <c r="B138" s="195" t="s">
        <v>377</v>
      </c>
      <c r="C138" s="270">
        <v>9.3911724288195386E-4</v>
      </c>
      <c r="D138" s="270">
        <v>-7.0451833040112433E-4</v>
      </c>
      <c r="E138" s="270">
        <v>-2.9488753789092687E-3</v>
      </c>
      <c r="F138" s="270">
        <v>-1.474625335853158E-4</v>
      </c>
      <c r="G138" s="270">
        <v>-8.0654650766828762E-5</v>
      </c>
      <c r="H138" s="270">
        <v>-1.4399643101540016E-3</v>
      </c>
      <c r="I138" s="272"/>
      <c r="J138" s="272"/>
      <c r="K138" s="272"/>
      <c r="L138" s="272"/>
      <c r="M138" s="272"/>
      <c r="N138" s="272"/>
      <c r="O138" s="272"/>
      <c r="P138" s="272"/>
      <c r="Q138" s="272"/>
    </row>
    <row r="139" spans="1:17" x14ac:dyDescent="0.3">
      <c r="A139" s="484"/>
      <c r="B139" s="195" t="s">
        <v>376</v>
      </c>
      <c r="C139" s="270">
        <v>0</v>
      </c>
      <c r="D139" s="270">
        <v>0</v>
      </c>
      <c r="E139" s="270">
        <v>0</v>
      </c>
      <c r="F139" s="270">
        <v>0</v>
      </c>
      <c r="G139" s="270">
        <v>0</v>
      </c>
      <c r="H139" s="270">
        <v>0</v>
      </c>
      <c r="I139" s="272"/>
      <c r="J139" s="272"/>
      <c r="K139" s="272"/>
      <c r="L139" s="272"/>
      <c r="M139" s="272"/>
      <c r="N139" s="272"/>
      <c r="O139" s="272"/>
      <c r="P139" s="272"/>
      <c r="Q139" s="272"/>
    </row>
    <row r="140" spans="1:17" x14ac:dyDescent="0.3">
      <c r="A140" s="485"/>
      <c r="B140" s="195" t="s">
        <v>365</v>
      </c>
      <c r="C140" s="270">
        <v>-3.1678882722179225E-3</v>
      </c>
      <c r="D140" s="270">
        <v>-4.1618679194934879E-4</v>
      </c>
      <c r="E140" s="270">
        <v>-3.5342562605197268E-3</v>
      </c>
      <c r="F140" s="270">
        <v>9.4093214259647305E-4</v>
      </c>
      <c r="G140" s="270">
        <v>3.3454762260094924E-4</v>
      </c>
      <c r="H140" s="270">
        <v>4.3020276797639881E-4</v>
      </c>
      <c r="I140" s="272"/>
      <c r="J140" s="272"/>
      <c r="K140" s="272"/>
      <c r="L140" s="272"/>
      <c r="M140" s="272"/>
      <c r="N140" s="272"/>
      <c r="O140" s="272"/>
      <c r="P140" s="272"/>
      <c r="Q140" s="272"/>
    </row>
    <row r="141" spans="1:17" x14ac:dyDescent="0.3">
      <c r="H141" s="278"/>
    </row>
    <row r="142" spans="1:17" x14ac:dyDescent="0.3">
      <c r="A142" s="168" t="s">
        <v>392</v>
      </c>
      <c r="B142" s="274" t="s">
        <v>371</v>
      </c>
      <c r="C142" s="201">
        <v>2015</v>
      </c>
      <c r="D142" s="201">
        <v>2016</v>
      </c>
      <c r="E142" s="201">
        <v>2017</v>
      </c>
      <c r="F142" s="201">
        <v>2018</v>
      </c>
      <c r="G142" s="201">
        <v>2019</v>
      </c>
      <c r="H142" s="201">
        <v>2020</v>
      </c>
      <c r="I142" s="160"/>
      <c r="J142" s="160"/>
      <c r="K142" s="160"/>
      <c r="L142" s="160"/>
      <c r="M142" s="160"/>
      <c r="N142" s="160"/>
      <c r="O142" s="160"/>
      <c r="P142" s="160"/>
      <c r="Q142" s="160"/>
    </row>
    <row r="143" spans="1:17" x14ac:dyDescent="0.3">
      <c r="A143" s="200" t="s">
        <v>370</v>
      </c>
      <c r="B143" s="200" t="s">
        <v>369</v>
      </c>
      <c r="C143" s="6" t="s">
        <v>339</v>
      </c>
      <c r="D143" s="6" t="s">
        <v>339</v>
      </c>
      <c r="E143" s="6" t="s">
        <v>339</v>
      </c>
      <c r="F143" s="6" t="s">
        <v>339</v>
      </c>
      <c r="G143" s="6" t="s">
        <v>339</v>
      </c>
      <c r="H143" s="6" t="s">
        <v>339</v>
      </c>
      <c r="I143" s="88"/>
      <c r="J143" s="88"/>
      <c r="K143" s="88"/>
      <c r="L143" s="88"/>
      <c r="M143" s="88"/>
      <c r="N143" s="88"/>
      <c r="O143" s="88"/>
      <c r="P143" s="88"/>
      <c r="Q143" s="88"/>
    </row>
    <row r="144" spans="1:17" x14ac:dyDescent="0.3">
      <c r="A144" s="478" t="s">
        <v>282</v>
      </c>
      <c r="B144" s="195" t="s">
        <v>367</v>
      </c>
      <c r="C144" s="270">
        <v>-3.6109342611503337E-3</v>
      </c>
      <c r="D144" s="270">
        <v>-9.3040954734603665E-3</v>
      </c>
      <c r="E144" s="270">
        <v>2.1667208254564169E-2</v>
      </c>
      <c r="F144" s="270">
        <v>-1.3104654603199206E-2</v>
      </c>
      <c r="G144" s="270">
        <v>-7.5982053389580528E-3</v>
      </c>
      <c r="H144" s="270">
        <v>2.265457491632511E-2</v>
      </c>
      <c r="I144" s="272"/>
      <c r="J144" s="272"/>
      <c r="K144" s="272"/>
      <c r="L144" s="272"/>
      <c r="M144" s="272"/>
      <c r="N144" s="272"/>
      <c r="O144" s="272"/>
      <c r="P144" s="272"/>
      <c r="Q144" s="272"/>
    </row>
    <row r="145" spans="1:173" x14ac:dyDescent="0.3">
      <c r="A145" s="479"/>
      <c r="B145" s="195" t="s">
        <v>366</v>
      </c>
      <c r="C145" s="270">
        <v>6.3518232893557125E-4</v>
      </c>
      <c r="D145" s="270">
        <v>2.3097247854198116E-3</v>
      </c>
      <c r="E145" s="270">
        <v>-1.8413765693625489E-3</v>
      </c>
      <c r="F145" s="270">
        <v>5.1398769875014572E-3</v>
      </c>
      <c r="G145" s="270">
        <v>2.4697073360491484E-3</v>
      </c>
      <c r="H145" s="270">
        <v>-9.4787210371680836E-4</v>
      </c>
      <c r="I145" s="272"/>
      <c r="J145" s="272"/>
      <c r="K145" s="272"/>
      <c r="L145" s="272"/>
      <c r="M145" s="272"/>
      <c r="N145" s="272"/>
      <c r="O145" s="272"/>
      <c r="P145" s="272"/>
      <c r="Q145" s="272"/>
    </row>
    <row r="146" spans="1:173" x14ac:dyDescent="0.3">
      <c r="A146" s="479"/>
      <c r="B146" s="195" t="s">
        <v>376</v>
      </c>
      <c r="C146" s="270">
        <v>-4.6804105757203285E-4</v>
      </c>
      <c r="D146" s="270">
        <v>3.5638375272505352E-3</v>
      </c>
      <c r="E146" s="270">
        <v>4.8269527554892222E-3</v>
      </c>
      <c r="F146" s="270">
        <v>-2.4245292920450634E-3</v>
      </c>
      <c r="G146" s="270">
        <v>-4.7152179554460216E-3</v>
      </c>
      <c r="H146" s="270">
        <v>-4.9286612767471816E-3</v>
      </c>
      <c r="I146" s="272"/>
      <c r="J146" s="272"/>
      <c r="K146" s="272"/>
      <c r="L146" s="272"/>
      <c r="M146" s="272"/>
      <c r="N146" s="272"/>
      <c r="O146" s="272"/>
      <c r="P146" s="272"/>
      <c r="Q146" s="272"/>
    </row>
    <row r="147" spans="1:173" x14ac:dyDescent="0.3">
      <c r="A147" s="479"/>
      <c r="B147" s="195" t="s">
        <v>365</v>
      </c>
      <c r="C147" s="270">
        <v>6.82249465736251E-4</v>
      </c>
      <c r="D147" s="270">
        <v>2.599010091909465E-4</v>
      </c>
      <c r="E147" s="270">
        <v>-2.7037144785229186E-3</v>
      </c>
      <c r="F147" s="270">
        <v>-7.8829546463522748E-4</v>
      </c>
      <c r="G147" s="270">
        <v>-2.9281725606522674E-3</v>
      </c>
      <c r="H147" s="270">
        <v>-5.6183191225366025E-4</v>
      </c>
      <c r="I147" s="272"/>
      <c r="J147" s="272"/>
      <c r="K147" s="272"/>
      <c r="L147" s="272"/>
      <c r="M147" s="272"/>
      <c r="N147" s="272"/>
      <c r="O147" s="272"/>
      <c r="P147" s="272"/>
      <c r="Q147" s="272"/>
    </row>
    <row r="148" spans="1:173" x14ac:dyDescent="0.3">
      <c r="A148" s="480"/>
      <c r="B148" s="195" t="s">
        <v>379</v>
      </c>
      <c r="C148" s="270">
        <v>1.4162278055970699E-3</v>
      </c>
      <c r="D148" s="270">
        <v>-2.1972246098901299E-3</v>
      </c>
      <c r="E148" s="270">
        <v>-1.8569946468895973E-3</v>
      </c>
      <c r="F148" s="270">
        <v>1.1679064617418225E-3</v>
      </c>
      <c r="G148" s="270">
        <v>1.3628801600416964E-3</v>
      </c>
      <c r="H148" s="270">
        <v>1.2570420462698715E-4</v>
      </c>
      <c r="I148" s="272"/>
      <c r="J148" s="272"/>
      <c r="K148" s="272"/>
      <c r="L148" s="272"/>
      <c r="M148" s="272"/>
      <c r="N148" s="272"/>
      <c r="O148" s="272"/>
      <c r="P148" s="272"/>
      <c r="Q148" s="272"/>
    </row>
    <row r="149" spans="1:173" s="251" customFormat="1" x14ac:dyDescent="0.3">
      <c r="A149" s="267"/>
      <c r="B149" s="269"/>
      <c r="C149" s="88">
        <v>500747.00000000006</v>
      </c>
      <c r="D149" s="268"/>
      <c r="E149" s="268"/>
      <c r="F149" s="268"/>
      <c r="G149" s="268"/>
      <c r="H149" s="275"/>
      <c r="I149" s="268"/>
      <c r="J149" s="268"/>
      <c r="K149" s="268"/>
      <c r="L149" s="268"/>
      <c r="M149" s="267"/>
      <c r="N149" s="267"/>
      <c r="O149" s="267"/>
      <c r="P149" s="267"/>
      <c r="Q149" s="267"/>
      <c r="R149" s="267"/>
      <c r="S149" s="267"/>
      <c r="T149" s="267"/>
      <c r="U149" s="267"/>
      <c r="V149" s="267"/>
      <c r="W149" s="267"/>
      <c r="X149" s="267"/>
      <c r="Y149" s="267"/>
      <c r="Z149"/>
      <c r="AA149"/>
      <c r="AB149" s="267"/>
      <c r="AC149" s="267"/>
      <c r="AD149" s="267"/>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c r="AY149" s="267"/>
      <c r="AZ149" s="267"/>
      <c r="BA149" s="267"/>
      <c r="BB149" s="267"/>
      <c r="BC149" s="267"/>
      <c r="BD149" s="267"/>
      <c r="BE149" s="267"/>
      <c r="BF149" s="267"/>
      <c r="BG149" s="267"/>
      <c r="BH149" s="267"/>
      <c r="BI149" s="267"/>
      <c r="BJ149" s="267"/>
      <c r="BK149" s="267"/>
      <c r="BL149" s="267"/>
      <c r="BM149" s="267"/>
      <c r="BN149" s="267"/>
      <c r="BO149" s="267"/>
      <c r="BP149" s="267"/>
      <c r="BQ149" s="267"/>
      <c r="BR149" s="267"/>
      <c r="BS149" s="267"/>
      <c r="BT149" s="267"/>
      <c r="BU149" s="267"/>
      <c r="BV149" s="267"/>
      <c r="BW149" s="267"/>
      <c r="BX149" s="267"/>
      <c r="BY149" s="267"/>
      <c r="BZ149" s="267"/>
      <c r="CA149" s="267"/>
      <c r="CB149" s="267"/>
      <c r="CC149" s="267"/>
      <c r="CD149" s="267"/>
      <c r="CE149" s="267"/>
      <c r="CF149" s="267"/>
      <c r="CG149" s="267"/>
      <c r="CH149" s="267"/>
      <c r="CI149" s="267"/>
      <c r="CJ149" s="267"/>
      <c r="CK149" s="267"/>
      <c r="CL149" s="267"/>
      <c r="CM149" s="267"/>
      <c r="CN149" s="267"/>
      <c r="CO149" s="267"/>
      <c r="CP149" s="267"/>
      <c r="CQ149" s="267"/>
      <c r="CR149" s="267"/>
      <c r="CS149" s="267"/>
      <c r="CT149" s="267"/>
      <c r="CU149" s="267"/>
      <c r="CV149" s="267"/>
      <c r="CW149" s="267"/>
      <c r="CX149" s="267"/>
      <c r="CY149" s="267"/>
      <c r="CZ149" s="267"/>
      <c r="DA149" s="267"/>
      <c r="DB149" s="267"/>
      <c r="DC149" s="267"/>
      <c r="DD149" s="267"/>
      <c r="DE149" s="267"/>
      <c r="DF149" s="267"/>
      <c r="DG149" s="267"/>
      <c r="DH149" s="267"/>
      <c r="DI149" s="267"/>
      <c r="DJ149" s="267"/>
      <c r="DK149" s="267"/>
      <c r="DL149" s="267"/>
      <c r="DM149" s="267"/>
      <c r="DN149" s="267"/>
      <c r="DO149" s="267"/>
      <c r="DP149" s="267"/>
      <c r="DQ149" s="267"/>
      <c r="DR149" s="267"/>
      <c r="DS149" s="267"/>
      <c r="DT149" s="267"/>
      <c r="DU149" s="267"/>
      <c r="DV149" s="267"/>
      <c r="DW149" s="267"/>
      <c r="DX149" s="267"/>
      <c r="DY149" s="267"/>
      <c r="DZ149" s="267"/>
      <c r="EA149" s="267"/>
      <c r="EB149" s="267"/>
      <c r="EC149" s="267"/>
      <c r="ED149" s="267"/>
      <c r="EE149" s="267"/>
      <c r="EF149" s="267"/>
      <c r="EG149" s="267"/>
      <c r="EH149" s="267"/>
      <c r="EI149" s="267"/>
      <c r="EJ149" s="267"/>
      <c r="EK149" s="267"/>
      <c r="EL149" s="267"/>
      <c r="EM149" s="267"/>
      <c r="EN149" s="267"/>
      <c r="EO149" s="267"/>
      <c r="EP149" s="267"/>
      <c r="EQ149" s="267"/>
      <c r="ER149" s="267"/>
      <c r="ES149" s="267"/>
      <c r="ET149" s="267"/>
      <c r="EU149" s="267"/>
      <c r="EV149" s="267"/>
      <c r="EW149" s="267"/>
      <c r="EX149" s="267"/>
      <c r="EY149" s="267"/>
      <c r="EZ149" s="267"/>
      <c r="FA149" s="267"/>
      <c r="FB149" s="267"/>
      <c r="FC149" s="267"/>
      <c r="FD149" s="267"/>
      <c r="FE149" s="267"/>
      <c r="FF149" s="267"/>
      <c r="FG149" s="267"/>
      <c r="FH149" s="267"/>
      <c r="FI149" s="267"/>
      <c r="FJ149" s="267"/>
      <c r="FK149" s="267"/>
      <c r="FL149" s="267"/>
      <c r="FM149" s="267"/>
      <c r="FN149" s="267"/>
      <c r="FO149" s="267"/>
      <c r="FP149" s="267"/>
      <c r="FQ149" s="267"/>
    </row>
    <row r="150" spans="1:173" x14ac:dyDescent="0.3">
      <c r="A150" s="168" t="s">
        <v>391</v>
      </c>
      <c r="B150" s="274" t="s">
        <v>371</v>
      </c>
      <c r="C150" s="201">
        <v>2015</v>
      </c>
      <c r="D150" s="201">
        <v>2016</v>
      </c>
      <c r="E150" s="201">
        <v>2017</v>
      </c>
      <c r="F150" s="201">
        <v>2018</v>
      </c>
      <c r="G150" s="201">
        <v>2019</v>
      </c>
      <c r="H150" s="201">
        <v>2020</v>
      </c>
      <c r="I150" s="160"/>
      <c r="J150" s="160"/>
      <c r="K150" s="160"/>
      <c r="L150" s="160"/>
      <c r="M150" s="160"/>
      <c r="N150" s="160"/>
      <c r="O150" s="160"/>
      <c r="P150" s="160"/>
      <c r="Q150" s="160"/>
    </row>
    <row r="151" spans="1:173" x14ac:dyDescent="0.3">
      <c r="A151" s="200" t="s">
        <v>370</v>
      </c>
      <c r="B151" s="200" t="s">
        <v>369</v>
      </c>
      <c r="C151" s="6" t="s">
        <v>339</v>
      </c>
      <c r="D151" s="6" t="s">
        <v>339</v>
      </c>
      <c r="E151" s="6" t="s">
        <v>339</v>
      </c>
      <c r="F151" s="6" t="s">
        <v>339</v>
      </c>
      <c r="G151" s="6" t="s">
        <v>339</v>
      </c>
      <c r="H151" s="6" t="s">
        <v>339</v>
      </c>
      <c r="I151" s="88"/>
      <c r="J151" s="88"/>
      <c r="K151" s="88"/>
      <c r="L151" s="88"/>
      <c r="M151" s="88"/>
      <c r="N151" s="88"/>
      <c r="O151" s="88"/>
      <c r="P151" s="88"/>
      <c r="Q151" s="88"/>
    </row>
    <row r="152" spans="1:173" x14ac:dyDescent="0.3">
      <c r="A152" s="483" t="s">
        <v>282</v>
      </c>
      <c r="B152" s="195" t="s">
        <v>367</v>
      </c>
      <c r="C152" s="270">
        <v>0.58985950414854615</v>
      </c>
      <c r="D152" s="270">
        <v>0.59292748533388362</v>
      </c>
      <c r="E152" s="270">
        <v>0.59326318493450592</v>
      </c>
      <c r="F152" s="270">
        <v>0.59276504716668676</v>
      </c>
      <c r="G152" s="270">
        <v>0.59026155269471403</v>
      </c>
      <c r="H152" s="270">
        <v>0.59632065561614633</v>
      </c>
      <c r="I152" s="272"/>
      <c r="J152" s="272"/>
      <c r="K152" s="272"/>
      <c r="L152" s="272"/>
      <c r="M152" s="272"/>
      <c r="N152" s="272"/>
      <c r="O152" s="272"/>
      <c r="P152" s="272"/>
      <c r="Q152" s="272"/>
    </row>
    <row r="153" spans="1:173" x14ac:dyDescent="0.3">
      <c r="A153" s="484"/>
      <c r="B153" s="195" t="s">
        <v>366</v>
      </c>
      <c r="C153" s="270">
        <v>1.4173952696900484E-3</v>
      </c>
      <c r="D153" s="270">
        <v>1.4057559204790895E-3</v>
      </c>
      <c r="E153" s="270">
        <v>1.4011516688300189E-3</v>
      </c>
      <c r="F153" s="270">
        <v>1.4027267449336237E-3</v>
      </c>
      <c r="G153" s="270">
        <v>1.419095855612877E-3</v>
      </c>
      <c r="H153" s="270">
        <v>1.4019124712279672E-3</v>
      </c>
      <c r="I153" s="272"/>
      <c r="J153" s="272"/>
      <c r="K153" s="272"/>
      <c r="L153" s="272"/>
      <c r="M153" s="272"/>
      <c r="N153" s="272"/>
      <c r="O153" s="272"/>
      <c r="P153" s="272"/>
      <c r="Q153" s="272"/>
    </row>
    <row r="154" spans="1:173" x14ac:dyDescent="0.3">
      <c r="A154" s="484"/>
      <c r="B154" s="195" t="s">
        <v>383</v>
      </c>
      <c r="C154" s="270">
        <v>1.520047851896013E-2</v>
      </c>
      <c r="D154" s="270">
        <v>1.5134391734405797E-2</v>
      </c>
      <c r="E154" s="270">
        <v>1.5126599891410745E-2</v>
      </c>
      <c r="F154" s="270">
        <v>1.514750061369295E-2</v>
      </c>
      <c r="G154" s="270">
        <v>1.5239599830649334E-2</v>
      </c>
      <c r="H154" s="270">
        <v>1.5013594302751301E-2</v>
      </c>
      <c r="I154" s="272"/>
      <c r="J154" s="272"/>
      <c r="K154" s="272"/>
      <c r="L154" s="272"/>
      <c r="M154" s="272"/>
      <c r="N154" s="272"/>
      <c r="O154" s="272"/>
      <c r="P154" s="272"/>
      <c r="Q154" s="272"/>
    </row>
    <row r="155" spans="1:173" x14ac:dyDescent="0.3">
      <c r="A155" s="484"/>
      <c r="B155" s="195" t="s">
        <v>382</v>
      </c>
      <c r="C155" s="270">
        <v>7.1698880494627517E-3</v>
      </c>
      <c r="D155" s="270">
        <v>7.1149262047646399E-3</v>
      </c>
      <c r="E155" s="270">
        <v>7.0836001035295398E-3</v>
      </c>
      <c r="F155" s="270">
        <v>7.0954594514559136E-3</v>
      </c>
      <c r="G155" s="270">
        <v>7.1425211296316619E-3</v>
      </c>
      <c r="H155" s="270">
        <v>7.038527489842893E-3</v>
      </c>
      <c r="I155" s="272"/>
      <c r="J155" s="272"/>
      <c r="K155" s="272"/>
      <c r="L155" s="272"/>
      <c r="M155" s="272"/>
      <c r="N155" s="272"/>
      <c r="O155" s="272"/>
      <c r="P155" s="272"/>
      <c r="Q155" s="272"/>
    </row>
    <row r="156" spans="1:173" x14ac:dyDescent="0.3">
      <c r="A156" s="484"/>
      <c r="B156" s="195" t="s">
        <v>381</v>
      </c>
      <c r="C156" s="270">
        <v>0.35861482184841764</v>
      </c>
      <c r="D156" s="270">
        <v>0.35568365816378167</v>
      </c>
      <c r="E156" s="270">
        <v>0.35548969277803616</v>
      </c>
      <c r="F156" s="270">
        <v>0.35589905043192294</v>
      </c>
      <c r="G156" s="270">
        <v>0.35806493343578005</v>
      </c>
      <c r="H156" s="270">
        <v>0.35275284630713855</v>
      </c>
      <c r="I156" s="272"/>
      <c r="J156" s="272"/>
      <c r="K156" s="272"/>
      <c r="L156" s="272"/>
      <c r="M156" s="272"/>
      <c r="N156" s="272"/>
      <c r="O156" s="272"/>
      <c r="P156" s="272"/>
      <c r="Q156" s="272"/>
    </row>
    <row r="157" spans="1:173" x14ac:dyDescent="0.3">
      <c r="A157" s="484"/>
      <c r="B157" s="195" t="s">
        <v>380</v>
      </c>
      <c r="C157" s="270">
        <v>9.3216440995493154E-3</v>
      </c>
      <c r="D157" s="270">
        <v>9.2646755093412966E-3</v>
      </c>
      <c r="E157" s="270">
        <v>9.2320326624022349E-3</v>
      </c>
      <c r="F157" s="270">
        <v>9.2502035902011746E-3</v>
      </c>
      <c r="G157" s="270">
        <v>9.3142866103209827E-3</v>
      </c>
      <c r="H157" s="270">
        <v>9.1838783927826618E-3</v>
      </c>
      <c r="I157" s="272"/>
      <c r="J157" s="272"/>
      <c r="K157" s="272"/>
      <c r="L157" s="272"/>
      <c r="M157" s="272"/>
      <c r="N157" s="272"/>
      <c r="O157" s="272"/>
      <c r="P157" s="272"/>
      <c r="Q157" s="272"/>
    </row>
    <row r="158" spans="1:173" x14ac:dyDescent="0.3">
      <c r="A158" s="484"/>
      <c r="B158" s="195" t="s">
        <v>379</v>
      </c>
      <c r="C158" s="270">
        <v>2.6235631106101315E-3</v>
      </c>
      <c r="D158" s="270">
        <v>2.6103007881063183E-3</v>
      </c>
      <c r="E158" s="270">
        <v>2.623267291087313E-3</v>
      </c>
      <c r="F158" s="270">
        <v>2.6301126467505446E-3</v>
      </c>
      <c r="G158" s="270">
        <v>2.6500243049566432E-3</v>
      </c>
      <c r="H158" s="270">
        <v>2.614586068929294E-3</v>
      </c>
      <c r="I158" s="272"/>
      <c r="J158" s="272"/>
      <c r="K158" s="272"/>
      <c r="L158" s="272"/>
      <c r="M158" s="272"/>
      <c r="N158" s="272"/>
      <c r="O158" s="272"/>
      <c r="P158" s="272"/>
      <c r="Q158" s="272"/>
    </row>
    <row r="159" spans="1:173" x14ac:dyDescent="0.3">
      <c r="A159" s="484"/>
      <c r="B159" s="195" t="s">
        <v>378</v>
      </c>
      <c r="C159" s="270">
        <v>9.7125135471797192E-4</v>
      </c>
      <c r="D159" s="270">
        <v>9.7110715397998384E-4</v>
      </c>
      <c r="E159" s="270">
        <v>9.6912990427409636E-4</v>
      </c>
      <c r="F159" s="270">
        <v>9.7606402668297984E-4</v>
      </c>
      <c r="G159" s="270">
        <v>9.8395872861555835E-4</v>
      </c>
      <c r="H159" s="270">
        <v>9.7129748350918384E-4</v>
      </c>
      <c r="I159" s="272"/>
      <c r="J159" s="272"/>
      <c r="K159" s="272"/>
      <c r="L159" s="272"/>
      <c r="M159" s="272"/>
      <c r="N159" s="272"/>
      <c r="O159" s="272"/>
      <c r="P159" s="272"/>
      <c r="Q159" s="272"/>
    </row>
    <row r="160" spans="1:173" x14ac:dyDescent="0.3">
      <c r="A160" s="484"/>
      <c r="B160" s="195" t="s">
        <v>377</v>
      </c>
      <c r="C160" s="270">
        <v>3.3401570979325374E-3</v>
      </c>
      <c r="D160" s="270">
        <v>3.500684659911716E-3</v>
      </c>
      <c r="E160" s="270">
        <v>3.4931489521526165E-3</v>
      </c>
      <c r="F160" s="270">
        <v>3.502920399153688E-3</v>
      </c>
      <c r="G160" s="270">
        <v>3.5242187132485535E-3</v>
      </c>
      <c r="H160" s="270">
        <v>3.4719540265397866E-3</v>
      </c>
      <c r="I160" s="272"/>
      <c r="J160" s="272"/>
      <c r="K160" s="272"/>
      <c r="L160" s="272"/>
      <c r="M160" s="272"/>
      <c r="N160" s="272"/>
      <c r="O160" s="272"/>
      <c r="P160" s="272"/>
      <c r="Q160" s="272"/>
    </row>
    <row r="161" spans="1:27" x14ac:dyDescent="0.3">
      <c r="A161" s="484"/>
      <c r="B161" s="195" t="s">
        <v>376</v>
      </c>
      <c r="C161" s="270">
        <v>1.1481296502113261E-2</v>
      </c>
      <c r="D161" s="270">
        <v>1.138701453134594E-2</v>
      </c>
      <c r="E161" s="270">
        <v>1.1318191813771375E-2</v>
      </c>
      <c r="F161" s="270">
        <v>1.1330914928519382E-2</v>
      </c>
      <c r="G161" s="270">
        <v>1.1399808696470294E-2</v>
      </c>
      <c r="H161" s="270">
        <v>1.1230747841132035E-2</v>
      </c>
      <c r="I161" s="272"/>
      <c r="J161" s="272"/>
      <c r="K161" s="272"/>
      <c r="L161" s="272"/>
      <c r="M161" s="272"/>
      <c r="N161" s="272"/>
      <c r="O161" s="272"/>
      <c r="P161" s="272"/>
      <c r="Q161" s="272"/>
    </row>
    <row r="162" spans="1:27" x14ac:dyDescent="0.3">
      <c r="A162" s="485"/>
      <c r="B162" s="195" t="s">
        <v>365</v>
      </c>
      <c r="C162" s="270"/>
      <c r="D162" s="270"/>
      <c r="E162" s="270"/>
      <c r="F162" s="270"/>
      <c r="G162" s="270"/>
      <c r="H162" s="270"/>
      <c r="I162" s="272"/>
      <c r="J162" s="272"/>
      <c r="K162" s="272"/>
      <c r="L162" s="272"/>
      <c r="M162" s="272"/>
      <c r="N162" s="272"/>
      <c r="O162" s="272"/>
      <c r="P162" s="272"/>
      <c r="Q162" s="272"/>
    </row>
    <row r="163" spans="1:27" s="267" customFormat="1" x14ac:dyDescent="0.3">
      <c r="B163" s="269"/>
      <c r="C163" s="268"/>
      <c r="D163" s="268"/>
      <c r="E163" s="268"/>
      <c r="F163" s="268"/>
      <c r="G163" s="268"/>
      <c r="H163" s="275"/>
      <c r="I163" s="268"/>
      <c r="J163" s="268"/>
      <c r="K163" s="268"/>
      <c r="L163" s="268"/>
      <c r="Z163"/>
      <c r="AA163"/>
    </row>
    <row r="164" spans="1:27" x14ac:dyDescent="0.3">
      <c r="A164" s="201" t="s">
        <v>390</v>
      </c>
      <c r="B164" s="274" t="s">
        <v>371</v>
      </c>
      <c r="C164" s="201">
        <v>2015</v>
      </c>
      <c r="D164" s="201">
        <v>2016</v>
      </c>
      <c r="E164" s="201">
        <v>2017</v>
      </c>
      <c r="F164" s="201">
        <v>2018</v>
      </c>
      <c r="G164" s="201">
        <v>2019</v>
      </c>
      <c r="H164" s="201">
        <v>2020</v>
      </c>
      <c r="I164" s="160"/>
      <c r="J164" s="160"/>
      <c r="K164" s="160"/>
      <c r="L164" s="160"/>
      <c r="M164" s="160"/>
      <c r="N164" s="160"/>
      <c r="O164" s="160"/>
      <c r="P164" s="160"/>
      <c r="Q164" s="160"/>
    </row>
    <row r="165" spans="1:27" x14ac:dyDescent="0.3">
      <c r="A165" s="200" t="s">
        <v>370</v>
      </c>
      <c r="B165" s="200" t="s">
        <v>369</v>
      </c>
      <c r="C165" s="6" t="s">
        <v>339</v>
      </c>
      <c r="D165" s="6" t="s">
        <v>339</v>
      </c>
      <c r="E165" s="6" t="s">
        <v>339</v>
      </c>
      <c r="F165" s="6" t="s">
        <v>339</v>
      </c>
      <c r="G165" s="6" t="s">
        <v>339</v>
      </c>
      <c r="H165" s="6" t="s">
        <v>339</v>
      </c>
      <c r="I165" s="88"/>
      <c r="J165" s="88"/>
      <c r="K165" s="88"/>
      <c r="L165" s="88"/>
      <c r="M165" s="88"/>
      <c r="N165" s="88"/>
      <c r="O165" s="88"/>
      <c r="P165" s="88"/>
      <c r="Q165" s="88"/>
    </row>
    <row r="166" spans="1:27" x14ac:dyDescent="0.3">
      <c r="A166" s="481" t="s">
        <v>282</v>
      </c>
      <c r="B166" s="195" t="s">
        <v>367</v>
      </c>
      <c r="C166" s="270">
        <v>0.55214751246813687</v>
      </c>
      <c r="D166" s="270">
        <v>0.5550235080869601</v>
      </c>
      <c r="E166" s="270">
        <v>0.55565230021177359</v>
      </c>
      <c r="F166" s="270">
        <v>0.55477145920361692</v>
      </c>
      <c r="G166" s="270">
        <v>0.55314130246085025</v>
      </c>
      <c r="H166" s="270">
        <v>0.5593924146336805</v>
      </c>
      <c r="I166" s="272"/>
      <c r="J166" s="272"/>
      <c r="K166" s="272"/>
      <c r="L166" s="272"/>
      <c r="M166" s="272"/>
      <c r="N166" s="272"/>
      <c r="O166" s="272"/>
      <c r="P166" s="272"/>
      <c r="Q166" s="272"/>
    </row>
    <row r="167" spans="1:27" x14ac:dyDescent="0.3">
      <c r="A167" s="482"/>
      <c r="B167" s="195" t="s">
        <v>366</v>
      </c>
      <c r="C167" s="270">
        <v>4.1385610590294946E-3</v>
      </c>
      <c r="D167" s="270">
        <v>4.1114102621347369E-3</v>
      </c>
      <c r="E167" s="270">
        <v>4.0914972744509285E-3</v>
      </c>
      <c r="F167" s="270">
        <v>4.1020555077724901E-3</v>
      </c>
      <c r="G167" s="270">
        <v>4.1300647100326092E-3</v>
      </c>
      <c r="H167" s="270">
        <v>4.0823355712932491E-3</v>
      </c>
      <c r="I167" s="272"/>
      <c r="J167" s="272"/>
      <c r="K167" s="272"/>
      <c r="L167" s="272"/>
      <c r="M167" s="272"/>
      <c r="N167" s="272"/>
      <c r="O167" s="272"/>
      <c r="P167" s="272"/>
      <c r="Q167" s="272"/>
    </row>
    <row r="168" spans="1:27" x14ac:dyDescent="0.3">
      <c r="A168" s="482"/>
      <c r="B168" s="195" t="s">
        <v>383</v>
      </c>
      <c r="C168" s="270">
        <v>1.3331989053294246E-2</v>
      </c>
      <c r="D168" s="270">
        <v>1.3285289053344612E-2</v>
      </c>
      <c r="E168" s="270">
        <v>1.3267921721893514E-2</v>
      </c>
      <c r="F168" s="270">
        <v>1.3294711697123384E-2</v>
      </c>
      <c r="G168" s="270">
        <v>1.3341443329332387E-2</v>
      </c>
      <c r="H168" s="270">
        <v>1.3154252551599311E-2</v>
      </c>
      <c r="I168" s="272"/>
      <c r="J168" s="272"/>
      <c r="K168" s="272"/>
      <c r="L168" s="272"/>
      <c r="M168" s="272"/>
      <c r="N168" s="272"/>
      <c r="O168" s="272"/>
      <c r="P168" s="272"/>
      <c r="Q168" s="272"/>
    </row>
    <row r="169" spans="1:27" x14ac:dyDescent="0.3">
      <c r="A169" s="482"/>
      <c r="B169" s="195" t="s">
        <v>382</v>
      </c>
      <c r="C169" s="270">
        <v>6.2885434079954158E-3</v>
      </c>
      <c r="D169" s="270">
        <v>6.2456326545736515E-3</v>
      </c>
      <c r="E169" s="270">
        <v>6.2132040483329973E-3</v>
      </c>
      <c r="F169" s="270">
        <v>6.2275678457779241E-3</v>
      </c>
      <c r="G169" s="270">
        <v>6.2528899668279382E-3</v>
      </c>
      <c r="H169" s="270">
        <v>6.166848945412153E-3</v>
      </c>
      <c r="I169" s="272"/>
      <c r="J169" s="272"/>
      <c r="K169" s="272"/>
      <c r="L169" s="272"/>
      <c r="M169" s="272"/>
      <c r="N169" s="272"/>
      <c r="O169" s="272"/>
      <c r="P169" s="272"/>
      <c r="Q169" s="272"/>
    </row>
    <row r="170" spans="1:27" x14ac:dyDescent="0.3">
      <c r="A170" s="482"/>
      <c r="B170" s="195" t="s">
        <v>381</v>
      </c>
      <c r="C170" s="270">
        <v>0.32183941002797245</v>
      </c>
      <c r="D170" s="270">
        <v>0.31947940640984779</v>
      </c>
      <c r="E170" s="270">
        <v>0.31903659153079861</v>
      </c>
      <c r="F170" s="270">
        <v>0.31958592316597101</v>
      </c>
      <c r="G170" s="270">
        <v>0.32071093231155667</v>
      </c>
      <c r="H170" s="270">
        <v>0.31620473133170895</v>
      </c>
      <c r="I170" s="272"/>
      <c r="J170" s="272"/>
      <c r="K170" s="272"/>
      <c r="L170" s="272"/>
      <c r="M170" s="272"/>
      <c r="N170" s="272"/>
      <c r="O170" s="272"/>
      <c r="P170" s="272"/>
      <c r="Q170" s="272"/>
    </row>
    <row r="171" spans="1:27" x14ac:dyDescent="0.3">
      <c r="A171" s="482"/>
      <c r="B171" s="195" t="s">
        <v>380</v>
      </c>
      <c r="C171" s="270">
        <v>8.175799001253951E-3</v>
      </c>
      <c r="D171" s="270">
        <v>8.1327280466269997E-3</v>
      </c>
      <c r="E171" s="270">
        <v>8.0976483531021264E-3</v>
      </c>
      <c r="F171" s="270">
        <v>8.1187512717610065E-3</v>
      </c>
      <c r="G171" s="270">
        <v>8.1541528875868179E-3</v>
      </c>
      <c r="H171" s="270">
        <v>8.0465112714348964E-3</v>
      </c>
      <c r="I171" s="272"/>
      <c r="J171" s="272"/>
      <c r="K171" s="272"/>
      <c r="L171" s="272"/>
      <c r="M171" s="272"/>
      <c r="N171" s="272"/>
      <c r="O171" s="272"/>
      <c r="P171" s="272"/>
      <c r="Q171" s="272"/>
    </row>
    <row r="172" spans="1:27" x14ac:dyDescent="0.3">
      <c r="A172" s="482"/>
      <c r="B172" s="195" t="s">
        <v>379</v>
      </c>
      <c r="C172" s="270">
        <v>2.3010666820555913E-3</v>
      </c>
      <c r="D172" s="270">
        <v>2.2913772218099144E-3</v>
      </c>
      <c r="E172" s="270">
        <v>2.3009338069101318E-3</v>
      </c>
      <c r="F172" s="270">
        <v>2.3084065326194943E-3</v>
      </c>
      <c r="G172" s="270">
        <v>2.3199525892292458E-3</v>
      </c>
      <c r="H172" s="270">
        <v>2.290785589050221E-3</v>
      </c>
      <c r="I172" s="272"/>
      <c r="J172" s="272"/>
      <c r="K172" s="272"/>
      <c r="L172" s="272"/>
      <c r="M172" s="272"/>
      <c r="N172" s="272"/>
      <c r="O172" s="272"/>
      <c r="P172" s="272"/>
      <c r="Q172" s="272"/>
    </row>
    <row r="173" spans="1:27" x14ac:dyDescent="0.3">
      <c r="A173" s="482"/>
      <c r="B173" s="195" t="s">
        <v>378</v>
      </c>
      <c r="C173" s="270">
        <v>8.518621576910089E-4</v>
      </c>
      <c r="D173" s="270">
        <v>8.5245839203867111E-4</v>
      </c>
      <c r="E173" s="270">
        <v>8.5004824617303102E-4</v>
      </c>
      <c r="F173" s="270">
        <v>8.5667531321656791E-4</v>
      </c>
      <c r="G173" s="270">
        <v>8.6140251463985313E-4</v>
      </c>
      <c r="H173" s="270">
        <v>8.5100823581407768E-4</v>
      </c>
      <c r="I173" s="272"/>
      <c r="J173" s="272"/>
      <c r="K173" s="272"/>
      <c r="L173" s="272"/>
      <c r="M173" s="272"/>
      <c r="N173" s="272"/>
      <c r="O173" s="272"/>
      <c r="P173" s="272"/>
      <c r="Q173" s="272"/>
    </row>
    <row r="174" spans="1:27" x14ac:dyDescent="0.3">
      <c r="A174" s="482"/>
      <c r="B174" s="195" t="s">
        <v>377</v>
      </c>
      <c r="C174" s="270">
        <v>4.057119920185364E-2</v>
      </c>
      <c r="D174" s="270">
        <v>4.0595254508499476E-2</v>
      </c>
      <c r="E174" s="270">
        <v>4.0848402769411256E-2</v>
      </c>
      <c r="F174" s="270">
        <v>4.1005558984916701E-2</v>
      </c>
      <c r="G174" s="270">
        <v>4.1184169007310645E-2</v>
      </c>
      <c r="H174" s="270">
        <v>4.0607609052433463E-2</v>
      </c>
      <c r="I174" s="272"/>
      <c r="J174" s="272"/>
      <c r="K174" s="272"/>
      <c r="L174" s="272"/>
      <c r="M174" s="272"/>
      <c r="N174" s="272"/>
      <c r="O174" s="272"/>
      <c r="P174" s="272"/>
      <c r="Q174" s="272"/>
    </row>
    <row r="175" spans="1:27" x14ac:dyDescent="0.3">
      <c r="A175" s="482"/>
      <c r="B175" s="195" t="s">
        <v>376</v>
      </c>
      <c r="C175" s="270">
        <v>5.0354056940717477E-2</v>
      </c>
      <c r="D175" s="270">
        <v>4.9982935364164219E-2</v>
      </c>
      <c r="E175" s="270">
        <v>4.9641452037153727E-2</v>
      </c>
      <c r="F175" s="270">
        <v>4.9728890477224577E-2</v>
      </c>
      <c r="G175" s="270">
        <v>4.99036902226336E-2</v>
      </c>
      <c r="H175" s="270">
        <v>4.9203502817573228E-2</v>
      </c>
      <c r="I175" s="272"/>
      <c r="J175" s="272"/>
      <c r="K175" s="272"/>
      <c r="L175" s="272"/>
      <c r="M175" s="272"/>
      <c r="N175" s="272"/>
      <c r="O175" s="272"/>
      <c r="P175" s="272"/>
      <c r="Q175" s="272"/>
    </row>
    <row r="176" spans="1:27" x14ac:dyDescent="0.3">
      <c r="A176" s="276"/>
      <c r="B176" s="195" t="s">
        <v>365</v>
      </c>
      <c r="C176" s="270"/>
      <c r="D176" s="270"/>
      <c r="E176" s="270"/>
      <c r="F176" s="270"/>
      <c r="G176" s="270"/>
      <c r="H176" s="270"/>
      <c r="I176" s="272"/>
      <c r="J176" s="272"/>
      <c r="K176" s="272"/>
      <c r="L176" s="272"/>
      <c r="M176" s="272"/>
      <c r="N176" s="272"/>
      <c r="O176" s="272"/>
      <c r="P176" s="272"/>
      <c r="Q176" s="272"/>
    </row>
    <row r="177" spans="1:27" s="267" customFormat="1" ht="14.1" customHeight="1" x14ac:dyDescent="0.3">
      <c r="B177" s="269"/>
      <c r="C177" s="268"/>
      <c r="D177" s="268"/>
      <c r="E177" s="268"/>
      <c r="F177" s="268"/>
      <c r="G177" s="268"/>
      <c r="H177" s="275"/>
      <c r="I177" s="268"/>
      <c r="J177" s="268"/>
      <c r="K177" s="268"/>
      <c r="L177" s="268"/>
      <c r="Z177"/>
      <c r="AA177"/>
    </row>
    <row r="178" spans="1:27" s="267" customFormat="1" ht="14.1" customHeight="1" x14ac:dyDescent="0.3">
      <c r="B178" s="269"/>
      <c r="C178" s="268"/>
      <c r="D178" s="268"/>
      <c r="E178" s="268"/>
      <c r="F178" s="268"/>
      <c r="G178" s="268"/>
      <c r="H178" s="275"/>
      <c r="I178" s="268"/>
      <c r="J178" s="268"/>
      <c r="K178" s="268"/>
      <c r="L178" s="268"/>
      <c r="Z178"/>
      <c r="AA178"/>
    </row>
    <row r="179" spans="1:27" x14ac:dyDescent="0.3">
      <c r="A179" s="201" t="s">
        <v>389</v>
      </c>
      <c r="B179" s="274" t="s">
        <v>371</v>
      </c>
      <c r="C179" s="201">
        <v>2015</v>
      </c>
      <c r="D179" s="201">
        <v>2016</v>
      </c>
      <c r="E179" s="201">
        <v>2017</v>
      </c>
      <c r="F179" s="201">
        <v>2018</v>
      </c>
      <c r="G179" s="201">
        <v>2019</v>
      </c>
      <c r="H179" s="168">
        <v>2020</v>
      </c>
      <c r="I179" s="160"/>
      <c r="J179" s="160"/>
      <c r="K179" s="160"/>
      <c r="L179" s="160"/>
      <c r="M179" s="160"/>
      <c r="N179" s="160"/>
      <c r="O179" s="160"/>
      <c r="P179" s="160"/>
      <c r="Q179" s="160"/>
    </row>
    <row r="180" spans="1:27" s="62" customFormat="1" x14ac:dyDescent="0.3">
      <c r="A180" s="200" t="s">
        <v>370</v>
      </c>
      <c r="B180" s="200" t="s">
        <v>369</v>
      </c>
      <c r="C180" s="6" t="s">
        <v>339</v>
      </c>
      <c r="D180" s="6" t="s">
        <v>339</v>
      </c>
      <c r="E180" s="6" t="s">
        <v>339</v>
      </c>
      <c r="F180" s="6" t="s">
        <v>339</v>
      </c>
      <c r="G180" s="6" t="s">
        <v>339</v>
      </c>
      <c r="H180" s="6" t="s">
        <v>339</v>
      </c>
      <c r="I180" s="88"/>
      <c r="J180" s="88"/>
      <c r="K180" s="88"/>
      <c r="L180" s="88"/>
      <c r="M180" s="88"/>
      <c r="N180" s="88"/>
      <c r="O180" s="88"/>
      <c r="P180" s="88"/>
      <c r="Q180" s="88"/>
    </row>
    <row r="181" spans="1:27" x14ac:dyDescent="0.3">
      <c r="A181" s="483" t="s">
        <v>282</v>
      </c>
      <c r="B181" s="195" t="s">
        <v>367</v>
      </c>
      <c r="C181" s="270">
        <v>6.3018211440710042E-2</v>
      </c>
      <c r="D181" s="270">
        <v>6.223020213784957E-2</v>
      </c>
      <c r="E181" s="270">
        <v>6.350413667918213E-2</v>
      </c>
      <c r="F181" s="270">
        <v>6.2208219192099977E-2</v>
      </c>
      <c r="G181" s="270">
        <v>6.5804737611036543E-2</v>
      </c>
      <c r="H181" s="270">
        <v>6.6004509483980137E-2</v>
      </c>
      <c r="I181" s="272"/>
      <c r="J181" s="272"/>
      <c r="K181" s="272"/>
      <c r="L181" s="272"/>
      <c r="M181" s="272"/>
      <c r="N181" s="272"/>
      <c r="O181" s="272"/>
      <c r="P181" s="272"/>
      <c r="Q181" s="272"/>
    </row>
    <row r="182" spans="1:27" x14ac:dyDescent="0.3">
      <c r="A182" s="484"/>
      <c r="B182" s="195" t="s">
        <v>366</v>
      </c>
      <c r="C182" s="270">
        <v>0.69961426790391001</v>
      </c>
      <c r="D182" s="270">
        <v>0.69985912608006817</v>
      </c>
      <c r="E182" s="270">
        <v>0.69962453016207682</v>
      </c>
      <c r="F182" s="270">
        <v>0.69986994364224497</v>
      </c>
      <c r="G182" s="270">
        <v>0.69919563916771921</v>
      </c>
      <c r="H182" s="270">
        <v>0.69911973873978417</v>
      </c>
      <c r="I182" s="272"/>
      <c r="J182" s="272"/>
      <c r="K182" s="272"/>
      <c r="L182" s="272"/>
      <c r="M182" s="272"/>
      <c r="N182" s="272"/>
      <c r="O182" s="272"/>
      <c r="P182" s="272"/>
      <c r="Q182" s="272"/>
    </row>
    <row r="183" spans="1:27" x14ac:dyDescent="0.3">
      <c r="A183" s="484"/>
      <c r="B183" s="195" t="s">
        <v>383</v>
      </c>
      <c r="C183" s="270">
        <v>0</v>
      </c>
      <c r="D183" s="270">
        <v>0</v>
      </c>
      <c r="E183" s="270">
        <v>0</v>
      </c>
      <c r="F183" s="270">
        <v>0</v>
      </c>
      <c r="G183" s="270">
        <v>0</v>
      </c>
      <c r="H183" s="270">
        <v>0</v>
      </c>
      <c r="I183" s="272"/>
      <c r="J183" s="272"/>
      <c r="K183" s="272"/>
      <c r="L183" s="272"/>
      <c r="M183" s="272"/>
      <c r="N183" s="272"/>
      <c r="O183" s="272"/>
      <c r="P183" s="272"/>
      <c r="Q183" s="272"/>
    </row>
    <row r="184" spans="1:27" x14ac:dyDescent="0.3">
      <c r="A184" s="484"/>
      <c r="B184" s="195" t="s">
        <v>382</v>
      </c>
      <c r="C184" s="270">
        <v>0</v>
      </c>
      <c r="D184" s="270">
        <v>0</v>
      </c>
      <c r="E184" s="270">
        <v>0</v>
      </c>
      <c r="F184" s="270">
        <v>0</v>
      </c>
      <c r="G184" s="270">
        <v>0</v>
      </c>
      <c r="H184" s="270">
        <v>0</v>
      </c>
      <c r="I184" s="272"/>
      <c r="J184" s="272"/>
      <c r="K184" s="272"/>
      <c r="L184" s="272"/>
      <c r="M184" s="272"/>
      <c r="N184" s="272"/>
      <c r="O184" s="272"/>
      <c r="P184" s="272"/>
      <c r="Q184" s="272"/>
    </row>
    <row r="185" spans="1:27" x14ac:dyDescent="0.3">
      <c r="A185" s="484"/>
      <c r="B185" s="195" t="s">
        <v>381</v>
      </c>
      <c r="C185" s="270">
        <v>0</v>
      </c>
      <c r="D185" s="270">
        <v>0</v>
      </c>
      <c r="E185" s="270">
        <v>0</v>
      </c>
      <c r="F185" s="270">
        <v>0</v>
      </c>
      <c r="G185" s="270">
        <v>0</v>
      </c>
      <c r="H185" s="270">
        <v>0</v>
      </c>
      <c r="I185" s="272"/>
      <c r="J185" s="272"/>
      <c r="K185" s="272"/>
      <c r="L185" s="272"/>
      <c r="M185" s="272"/>
      <c r="N185" s="272"/>
      <c r="O185" s="272"/>
      <c r="P185" s="272"/>
      <c r="Q185" s="272"/>
    </row>
    <row r="186" spans="1:27" x14ac:dyDescent="0.3">
      <c r="A186" s="484"/>
      <c r="B186" s="195" t="s">
        <v>380</v>
      </c>
      <c r="C186" s="270">
        <v>0</v>
      </c>
      <c r="D186" s="270">
        <v>0</v>
      </c>
      <c r="E186" s="270">
        <v>0</v>
      </c>
      <c r="F186" s="270">
        <v>0</v>
      </c>
      <c r="G186" s="270">
        <v>0</v>
      </c>
      <c r="H186" s="270">
        <v>0</v>
      </c>
      <c r="I186" s="272"/>
      <c r="J186" s="272"/>
      <c r="K186" s="272"/>
      <c r="L186" s="272"/>
      <c r="M186" s="272"/>
      <c r="N186" s="272"/>
      <c r="O186" s="272"/>
      <c r="P186" s="272"/>
      <c r="Q186" s="272"/>
    </row>
    <row r="187" spans="1:27" x14ac:dyDescent="0.3">
      <c r="A187" s="484"/>
      <c r="B187" s="195" t="s">
        <v>379</v>
      </c>
      <c r="C187" s="270">
        <v>0</v>
      </c>
      <c r="D187" s="270">
        <v>0</v>
      </c>
      <c r="E187" s="270">
        <v>0</v>
      </c>
      <c r="F187" s="270">
        <v>0</v>
      </c>
      <c r="G187" s="270">
        <v>0</v>
      </c>
      <c r="H187" s="270">
        <v>0</v>
      </c>
      <c r="I187" s="272"/>
      <c r="J187" s="272"/>
      <c r="K187" s="272"/>
      <c r="L187" s="272"/>
      <c r="M187" s="272"/>
      <c r="N187" s="272"/>
      <c r="O187" s="272"/>
      <c r="P187" s="272"/>
      <c r="Q187" s="272"/>
    </row>
    <row r="188" spans="1:27" x14ac:dyDescent="0.3">
      <c r="A188" s="484"/>
      <c r="B188" s="195" t="s">
        <v>378</v>
      </c>
      <c r="C188" s="270">
        <v>0</v>
      </c>
      <c r="D188" s="270">
        <v>0</v>
      </c>
      <c r="E188" s="270">
        <v>0</v>
      </c>
      <c r="F188" s="270">
        <v>0</v>
      </c>
      <c r="G188" s="270">
        <v>0</v>
      </c>
      <c r="H188" s="270">
        <v>0</v>
      </c>
      <c r="I188" s="272"/>
      <c r="J188" s="272"/>
      <c r="K188" s="272"/>
      <c r="L188" s="272"/>
      <c r="M188" s="272"/>
      <c r="N188" s="272"/>
      <c r="O188" s="272"/>
      <c r="P188" s="272"/>
      <c r="Q188" s="272"/>
    </row>
    <row r="189" spans="1:27" x14ac:dyDescent="0.3">
      <c r="A189" s="484"/>
      <c r="B189" s="195" t="s">
        <v>377</v>
      </c>
      <c r="C189" s="270">
        <v>0.92779176373738226</v>
      </c>
      <c r="D189" s="270">
        <v>0.92430211247063421</v>
      </c>
      <c r="E189" s="270">
        <v>0.92499268730934769</v>
      </c>
      <c r="F189" s="270">
        <v>0.92502344581067464</v>
      </c>
      <c r="G189" s="270">
        <v>0.92508620502880723</v>
      </c>
      <c r="H189" s="270">
        <v>0.92508857713293402</v>
      </c>
      <c r="I189" s="272"/>
      <c r="J189" s="272"/>
      <c r="K189" s="272"/>
      <c r="L189" s="272"/>
      <c r="M189" s="272"/>
      <c r="N189" s="272"/>
      <c r="O189" s="272"/>
      <c r="P189" s="272"/>
      <c r="Q189" s="272"/>
    </row>
    <row r="190" spans="1:27" x14ac:dyDescent="0.3">
      <c r="A190" s="484"/>
      <c r="B190" s="195" t="s">
        <v>376</v>
      </c>
      <c r="C190" s="270">
        <v>0.80001650482766207</v>
      </c>
      <c r="D190" s="270">
        <v>0.80001650482766207</v>
      </c>
      <c r="E190" s="270">
        <v>0.80001650482766207</v>
      </c>
      <c r="F190" s="270">
        <v>0.80001650482766207</v>
      </c>
      <c r="G190" s="270">
        <v>0.80001650482766207</v>
      </c>
      <c r="H190" s="270">
        <v>0.80001650482766207</v>
      </c>
      <c r="I190" s="272"/>
      <c r="J190" s="272"/>
      <c r="K190" s="272"/>
      <c r="L190" s="272"/>
      <c r="M190" s="272"/>
      <c r="N190" s="272"/>
      <c r="O190" s="272"/>
      <c r="P190" s="272"/>
      <c r="Q190" s="272"/>
    </row>
    <row r="191" spans="1:27" s="267" customFormat="1" ht="14.1" customHeight="1" x14ac:dyDescent="0.3">
      <c r="A191" s="485"/>
      <c r="B191" s="195" t="s">
        <v>365</v>
      </c>
      <c r="C191" s="270">
        <v>0.80001650482766207</v>
      </c>
      <c r="D191" s="270">
        <v>0.80001650482766207</v>
      </c>
      <c r="E191" s="270">
        <v>0.80001650482766207</v>
      </c>
      <c r="F191" s="270">
        <v>0.80001650482766207</v>
      </c>
      <c r="G191" s="270">
        <v>0.80001650482766207</v>
      </c>
      <c r="H191" s="270">
        <v>0.80001650482766207</v>
      </c>
      <c r="I191" s="268"/>
      <c r="J191" s="268"/>
      <c r="K191" s="268"/>
      <c r="L191" s="268"/>
      <c r="Z191"/>
      <c r="AA191"/>
    </row>
    <row r="192" spans="1:27" s="267" customFormat="1" ht="14.1" customHeight="1" x14ac:dyDescent="0.3">
      <c r="B192" s="269"/>
      <c r="C192" s="268"/>
      <c r="D192" s="268"/>
      <c r="E192" s="268"/>
      <c r="F192" s="268"/>
      <c r="G192" s="268"/>
      <c r="H192" s="268"/>
      <c r="I192" s="268"/>
      <c r="J192" s="268"/>
      <c r="K192" s="268"/>
      <c r="L192" s="268"/>
      <c r="Z192"/>
      <c r="AA192"/>
    </row>
    <row r="193" spans="1:14" ht="14.1" customHeight="1" x14ac:dyDescent="0.3">
      <c r="K193" s="266"/>
    </row>
    <row r="194" spans="1:14" x14ac:dyDescent="0.3">
      <c r="A194" s="201" t="s">
        <v>388</v>
      </c>
      <c r="B194" s="244" t="s">
        <v>371</v>
      </c>
      <c r="C194" s="265">
        <v>2015</v>
      </c>
      <c r="D194" s="265">
        <v>2016</v>
      </c>
      <c r="E194" s="265">
        <v>2017</v>
      </c>
      <c r="F194" s="265">
        <v>2018</v>
      </c>
      <c r="G194" s="180">
        <v>2019</v>
      </c>
      <c r="H194" s="264">
        <v>2020</v>
      </c>
      <c r="I194" s="160"/>
      <c r="J194" s="160"/>
      <c r="K194" s="160"/>
      <c r="L194" s="160"/>
      <c r="M194" s="160"/>
      <c r="N194" s="160"/>
    </row>
    <row r="195" spans="1:14" s="62" customFormat="1" x14ac:dyDescent="0.3">
      <c r="A195" s="200" t="s">
        <v>385</v>
      </c>
      <c r="B195" s="243" t="s">
        <v>384</v>
      </c>
      <c r="C195" s="6" t="s">
        <v>299</v>
      </c>
      <c r="D195" s="6" t="s">
        <v>299</v>
      </c>
      <c r="E195" s="263" t="s">
        <v>299</v>
      </c>
      <c r="F195" s="6" t="s">
        <v>299</v>
      </c>
      <c r="G195" s="6" t="s">
        <v>299</v>
      </c>
      <c r="H195" s="262" t="s">
        <v>299</v>
      </c>
      <c r="I195" s="98"/>
      <c r="J195" s="98"/>
      <c r="K195" s="98"/>
      <c r="L195" s="98"/>
      <c r="M195" s="88"/>
      <c r="N195" s="88"/>
    </row>
    <row r="196" spans="1:14" x14ac:dyDescent="0.3">
      <c r="A196" s="489" t="s">
        <v>282</v>
      </c>
      <c r="B196" s="195" t="s">
        <v>367</v>
      </c>
      <c r="C196" s="257">
        <v>640425.1</v>
      </c>
      <c r="D196" s="249">
        <v>762503.1</v>
      </c>
      <c r="E196" s="172">
        <v>947890.7</v>
      </c>
      <c r="F196" s="249">
        <v>976346</v>
      </c>
      <c r="G196" s="249">
        <v>987789.32</v>
      </c>
      <c r="H196" s="261">
        <v>1026105.19</v>
      </c>
      <c r="I196" s="239"/>
      <c r="J196" s="239"/>
      <c r="K196" s="239"/>
      <c r="L196" s="239"/>
      <c r="M196" s="173"/>
      <c r="N196" s="173"/>
    </row>
    <row r="197" spans="1:14" x14ac:dyDescent="0.3">
      <c r="A197" s="490"/>
      <c r="B197" s="195" t="s">
        <v>366</v>
      </c>
      <c r="C197" s="257">
        <v>113428</v>
      </c>
      <c r="D197" s="249">
        <v>184641.54</v>
      </c>
      <c r="E197" s="172">
        <v>215309.8</v>
      </c>
      <c r="F197" s="249">
        <v>193687.51</v>
      </c>
      <c r="G197" s="249">
        <v>198372.58</v>
      </c>
      <c r="H197" s="256">
        <v>207017.99</v>
      </c>
      <c r="I197" s="239"/>
      <c r="J197" s="239"/>
      <c r="K197" s="239"/>
      <c r="L197" s="239"/>
      <c r="M197" s="173"/>
      <c r="N197" s="173"/>
    </row>
    <row r="198" spans="1:14" x14ac:dyDescent="0.3">
      <c r="A198" s="490"/>
      <c r="B198" s="195" t="s">
        <v>383</v>
      </c>
      <c r="C198" s="257">
        <v>753297.8</v>
      </c>
      <c r="D198" s="249">
        <v>783000.27</v>
      </c>
      <c r="E198" s="172">
        <v>796579.5</v>
      </c>
      <c r="F198" s="249">
        <v>792246.82</v>
      </c>
      <c r="G198" s="249">
        <v>796321.53</v>
      </c>
      <c r="H198" s="256">
        <v>891098.3</v>
      </c>
      <c r="I198" s="239"/>
      <c r="J198" s="239"/>
      <c r="K198" s="239"/>
      <c r="L198" s="239"/>
      <c r="M198" s="173"/>
      <c r="N198" s="173"/>
    </row>
    <row r="199" spans="1:14" x14ac:dyDescent="0.3">
      <c r="A199" s="490"/>
      <c r="B199" s="195" t="s">
        <v>382</v>
      </c>
      <c r="C199" s="257">
        <v>63298.39</v>
      </c>
      <c r="D199" s="257">
        <v>77292.600000000006</v>
      </c>
      <c r="E199" s="257">
        <v>83042.39</v>
      </c>
      <c r="F199" s="257">
        <v>83298.48</v>
      </c>
      <c r="G199" s="249">
        <v>84698.17</v>
      </c>
      <c r="H199" s="256">
        <v>118625.60000000001</v>
      </c>
      <c r="I199" s="239"/>
      <c r="J199" s="239"/>
      <c r="K199" s="239"/>
      <c r="L199" s="239"/>
      <c r="M199" s="173"/>
      <c r="N199" s="173"/>
    </row>
    <row r="200" spans="1:14" x14ac:dyDescent="0.3">
      <c r="A200" s="490"/>
      <c r="B200" s="195" t="s">
        <v>381</v>
      </c>
      <c r="C200" s="257">
        <v>573275.99</v>
      </c>
      <c r="D200" s="257">
        <v>584275.17000000004</v>
      </c>
      <c r="E200" s="257">
        <v>593255.78</v>
      </c>
      <c r="F200" s="257">
        <v>613275.99</v>
      </c>
      <c r="G200" s="249">
        <v>633284.23</v>
      </c>
      <c r="H200" s="256">
        <v>665493.6</v>
      </c>
      <c r="I200" s="239"/>
      <c r="J200" s="239"/>
      <c r="K200" s="239"/>
      <c r="L200" s="239"/>
      <c r="M200" s="173"/>
      <c r="N200" s="173"/>
    </row>
    <row r="201" spans="1:14" x14ac:dyDescent="0.3">
      <c r="A201" s="490"/>
      <c r="B201" s="195" t="s">
        <v>380</v>
      </c>
      <c r="C201" s="260">
        <v>142515.5</v>
      </c>
      <c r="D201" s="259">
        <v>152514.1</v>
      </c>
      <c r="E201" s="172">
        <v>158129.9</v>
      </c>
      <c r="F201" s="172">
        <v>158629.35999999999</v>
      </c>
      <c r="G201" s="172">
        <v>167129.20000000001</v>
      </c>
      <c r="H201" s="258">
        <v>180106.39</v>
      </c>
      <c r="I201" s="239"/>
      <c r="K201" s="239"/>
      <c r="L201" s="239"/>
      <c r="M201" s="173"/>
      <c r="N201" s="173"/>
    </row>
    <row r="202" spans="1:14" x14ac:dyDescent="0.3">
      <c r="A202" s="490"/>
      <c r="B202" s="195" t="s">
        <v>379</v>
      </c>
      <c r="C202" s="257">
        <v>801610.29</v>
      </c>
      <c r="D202" s="257">
        <v>841610.34</v>
      </c>
      <c r="E202" s="172">
        <v>854605.6</v>
      </c>
      <c r="F202" s="172">
        <v>884135.6</v>
      </c>
      <c r="G202" s="172">
        <v>884865.6</v>
      </c>
      <c r="H202" s="256">
        <v>889607.39</v>
      </c>
      <c r="I202" s="239"/>
      <c r="J202" s="239"/>
      <c r="K202" s="239"/>
      <c r="L202" s="239"/>
      <c r="M202" s="173"/>
      <c r="N202" s="173"/>
    </row>
    <row r="203" spans="1:14" x14ac:dyDescent="0.3">
      <c r="A203" s="490"/>
      <c r="B203" s="195" t="s">
        <v>378</v>
      </c>
      <c r="C203" s="257">
        <v>84737.5</v>
      </c>
      <c r="D203" s="257">
        <v>85741.5</v>
      </c>
      <c r="E203" s="172">
        <v>86737.5</v>
      </c>
      <c r="F203" s="172">
        <v>87432.5</v>
      </c>
      <c r="G203" s="172">
        <v>88737.5</v>
      </c>
      <c r="H203" s="256">
        <v>89944.5</v>
      </c>
      <c r="I203" s="239"/>
      <c r="J203" s="239"/>
      <c r="K203" s="239"/>
      <c r="L203" s="239"/>
      <c r="M203" s="173"/>
      <c r="N203" s="173"/>
    </row>
    <row r="204" spans="1:14" x14ac:dyDescent="0.3">
      <c r="A204" s="490"/>
      <c r="B204" s="195" t="s">
        <v>377</v>
      </c>
      <c r="C204" s="257">
        <v>18536.3</v>
      </c>
      <c r="D204" s="257">
        <v>18642.3</v>
      </c>
      <c r="E204" s="172">
        <v>29053.5</v>
      </c>
      <c r="F204" s="172">
        <v>49163.3</v>
      </c>
      <c r="G204" s="172">
        <v>67290.5</v>
      </c>
      <c r="H204" s="256">
        <v>85557.4</v>
      </c>
      <c r="I204" s="239"/>
      <c r="J204" s="239"/>
      <c r="K204" s="239"/>
      <c r="L204" s="239"/>
      <c r="M204" s="173"/>
      <c r="N204" s="173"/>
    </row>
    <row r="205" spans="1:14" x14ac:dyDescent="0.3">
      <c r="A205" s="490"/>
      <c r="B205" s="195" t="s">
        <v>376</v>
      </c>
      <c r="C205" s="255">
        <v>147737.20000000001</v>
      </c>
      <c r="D205" s="255">
        <v>157737.5</v>
      </c>
      <c r="E205" s="254">
        <v>167281.79</v>
      </c>
      <c r="F205" s="254">
        <v>168679.79</v>
      </c>
      <c r="G205" s="254">
        <v>169327.19</v>
      </c>
      <c r="H205" s="253">
        <v>170268.6</v>
      </c>
      <c r="I205" s="239"/>
      <c r="J205" s="239"/>
      <c r="K205" s="239"/>
      <c r="L205" s="239"/>
      <c r="M205" s="173"/>
      <c r="N205" s="173"/>
    </row>
    <row r="206" spans="1:14" x14ac:dyDescent="0.3">
      <c r="A206" s="491"/>
      <c r="B206" s="195" t="s">
        <v>365</v>
      </c>
      <c r="C206" s="255">
        <v>713.6</v>
      </c>
      <c r="D206" s="255">
        <v>863.4</v>
      </c>
      <c r="E206" s="254">
        <v>975.9</v>
      </c>
      <c r="F206" s="254">
        <v>986.9</v>
      </c>
      <c r="G206" s="254">
        <v>992.3</v>
      </c>
      <c r="H206" s="253">
        <v>1069.5999999999999</v>
      </c>
      <c r="I206" s="239"/>
      <c r="J206" s="239"/>
      <c r="K206" s="239"/>
      <c r="L206" s="239"/>
      <c r="M206" s="173"/>
      <c r="N206" s="173"/>
    </row>
    <row r="207" spans="1:14" x14ac:dyDescent="0.3">
      <c r="A207" s="160"/>
      <c r="B207" s="160"/>
      <c r="C207" s="252"/>
      <c r="D207" s="252"/>
      <c r="E207" s="252"/>
      <c r="F207" s="252"/>
      <c r="G207" s="252"/>
      <c r="H207" s="252"/>
      <c r="I207" s="239"/>
      <c r="J207" s="239"/>
      <c r="K207" s="239"/>
      <c r="L207" s="239"/>
      <c r="M207" s="173"/>
      <c r="N207" s="173"/>
    </row>
    <row r="208" spans="1:14" x14ac:dyDescent="0.3">
      <c r="A208" s="160"/>
      <c r="B208" s="160"/>
      <c r="C208" s="252"/>
      <c r="D208" s="252"/>
      <c r="E208" s="252"/>
      <c r="F208" s="252"/>
      <c r="G208" s="252"/>
      <c r="H208" s="252"/>
      <c r="I208" s="239"/>
      <c r="J208" s="239"/>
      <c r="K208" s="239"/>
      <c r="L208" s="239"/>
      <c r="M208" s="173"/>
      <c r="N208" s="173"/>
    </row>
    <row r="210" spans="1:14" x14ac:dyDescent="0.3">
      <c r="A210" s="201" t="s">
        <v>387</v>
      </c>
      <c r="B210" s="244" t="s">
        <v>371</v>
      </c>
      <c r="C210" s="201">
        <v>2015</v>
      </c>
      <c r="D210" s="201">
        <v>2016</v>
      </c>
      <c r="E210" s="201">
        <v>2017</v>
      </c>
      <c r="F210" s="201">
        <v>2018</v>
      </c>
      <c r="G210" s="201">
        <v>2019</v>
      </c>
      <c r="H210" s="168">
        <v>2020</v>
      </c>
      <c r="I210" s="160"/>
      <c r="J210" s="160"/>
      <c r="K210" s="160"/>
      <c r="L210" s="160"/>
      <c r="M210" s="160"/>
      <c r="N210" s="160"/>
    </row>
    <row r="211" spans="1:14" s="62" customFormat="1" x14ac:dyDescent="0.3">
      <c r="A211" s="251" t="s">
        <v>385</v>
      </c>
      <c r="B211" s="243" t="s">
        <v>384</v>
      </c>
      <c r="C211" s="7" t="s">
        <v>373</v>
      </c>
      <c r="D211" s="7" t="s">
        <v>373</v>
      </c>
      <c r="E211" s="7" t="s">
        <v>373</v>
      </c>
      <c r="F211" s="7" t="s">
        <v>373</v>
      </c>
      <c r="G211" s="7" t="s">
        <v>373</v>
      </c>
      <c r="H211" s="7" t="s">
        <v>373</v>
      </c>
      <c r="I211" s="98"/>
      <c r="J211" s="98"/>
      <c r="K211" s="98"/>
      <c r="L211" s="98"/>
      <c r="M211" s="88"/>
      <c r="N211" s="88"/>
    </row>
    <row r="212" spans="1:14" x14ac:dyDescent="0.3">
      <c r="A212" s="489" t="s">
        <v>282</v>
      </c>
      <c r="B212" s="247" t="s">
        <v>367</v>
      </c>
      <c r="C212" s="246">
        <f t="shared" ref="C212:H222" si="5">C196*C228</f>
        <v>1656246.8288945188</v>
      </c>
      <c r="D212" s="246">
        <f t="shared" si="5"/>
        <v>2035355.0950345532</v>
      </c>
      <c r="E212" s="246">
        <f t="shared" si="5"/>
        <v>2650587.648650554</v>
      </c>
      <c r="F212" s="246">
        <f t="shared" si="5"/>
        <v>2795287.7058509835</v>
      </c>
      <c r="G212" s="246">
        <f t="shared" si="5"/>
        <v>2818172.14456008</v>
      </c>
      <c r="H212" s="246">
        <f t="shared" si="5"/>
        <v>2903973.4079996068</v>
      </c>
      <c r="I212" s="250"/>
      <c r="J212" s="241"/>
      <c r="K212" s="241"/>
      <c r="L212" s="241"/>
      <c r="M212" s="245"/>
      <c r="N212" s="245"/>
    </row>
    <row r="213" spans="1:14" x14ac:dyDescent="0.3">
      <c r="A213" s="490"/>
      <c r="B213" s="247" t="s">
        <v>366</v>
      </c>
      <c r="C213" s="246">
        <f t="shared" si="5"/>
        <v>246906.55999999907</v>
      </c>
      <c r="D213" s="246">
        <f t="shared" si="5"/>
        <v>387704.54438350553</v>
      </c>
      <c r="E213" s="246">
        <f t="shared" si="5"/>
        <v>506252.95964917133</v>
      </c>
      <c r="F213" s="246">
        <f t="shared" si="5"/>
        <v>452712.12746207585</v>
      </c>
      <c r="G213" s="246">
        <f t="shared" si="5"/>
        <v>467540.31344363943</v>
      </c>
      <c r="H213" s="246">
        <f t="shared" si="5"/>
        <v>486014.11932030838</v>
      </c>
      <c r="I213" s="250"/>
      <c r="J213" s="241"/>
      <c r="K213" s="241"/>
      <c r="L213" s="241"/>
      <c r="M213" s="245"/>
      <c r="N213" s="245"/>
    </row>
    <row r="214" spans="1:14" x14ac:dyDescent="0.3">
      <c r="A214" s="490"/>
      <c r="B214" s="247" t="s">
        <v>383</v>
      </c>
      <c r="C214" s="246">
        <f t="shared" si="5"/>
        <v>705425.7</v>
      </c>
      <c r="D214" s="246">
        <f t="shared" si="5"/>
        <v>680996.36888443562</v>
      </c>
      <c r="E214" s="246">
        <f t="shared" si="5"/>
        <v>854173.93077588535</v>
      </c>
      <c r="F214" s="246">
        <f t="shared" si="5"/>
        <v>813201.72229620034</v>
      </c>
      <c r="G214" s="246">
        <f t="shared" si="5"/>
        <v>835920.10196104192</v>
      </c>
      <c r="H214" s="246">
        <f t="shared" si="5"/>
        <v>955526.64563764085</v>
      </c>
      <c r="I214" s="240"/>
      <c r="J214" s="241"/>
      <c r="K214" s="241"/>
      <c r="L214" s="241"/>
      <c r="M214" s="245"/>
      <c r="N214" s="245"/>
    </row>
    <row r="215" spans="1:14" x14ac:dyDescent="0.3">
      <c r="A215" s="490"/>
      <c r="B215" s="247" t="s">
        <v>382</v>
      </c>
      <c r="C215" s="246">
        <f t="shared" si="5"/>
        <v>587143.56770380156</v>
      </c>
      <c r="D215" s="246">
        <f t="shared" si="5"/>
        <v>589742.53800000006</v>
      </c>
      <c r="E215" s="246">
        <f t="shared" si="5"/>
        <v>725684.84781622677</v>
      </c>
      <c r="F215" s="246">
        <f t="shared" si="5"/>
        <v>709703.04959999991</v>
      </c>
      <c r="G215" s="246">
        <f t="shared" si="5"/>
        <v>646247.03709999996</v>
      </c>
      <c r="H215" s="246">
        <f t="shared" si="5"/>
        <v>920433.99999999988</v>
      </c>
      <c r="I215" s="240"/>
      <c r="J215" s="241"/>
      <c r="K215" s="241"/>
      <c r="L215" s="241"/>
      <c r="M215" s="245"/>
      <c r="N215" s="245"/>
    </row>
    <row r="216" spans="1:14" x14ac:dyDescent="0.3">
      <c r="A216" s="490"/>
      <c r="B216" s="247" t="s">
        <v>381</v>
      </c>
      <c r="C216" s="246">
        <f t="shared" si="5"/>
        <v>608340.18534488732</v>
      </c>
      <c r="D216" s="246">
        <f t="shared" si="5"/>
        <v>606975.44035721768</v>
      </c>
      <c r="E216" s="246">
        <f t="shared" si="5"/>
        <v>607540.25014823838</v>
      </c>
      <c r="F216" s="246">
        <f t="shared" si="5"/>
        <v>650786.76925605815</v>
      </c>
      <c r="G216" s="246">
        <f t="shared" si="5"/>
        <v>652528.80061316956</v>
      </c>
      <c r="H216" s="246">
        <f t="shared" si="5"/>
        <v>694827.29137693439</v>
      </c>
      <c r="I216" s="241"/>
      <c r="J216" s="241"/>
      <c r="K216" s="241"/>
      <c r="L216" s="241"/>
      <c r="M216" s="245"/>
      <c r="N216" s="245"/>
    </row>
    <row r="217" spans="1:14" x14ac:dyDescent="0.3">
      <c r="A217" s="490"/>
      <c r="B217" s="247" t="s">
        <v>380</v>
      </c>
      <c r="C217" s="246">
        <f t="shared" si="5"/>
        <v>73506.45</v>
      </c>
      <c r="D217" s="246">
        <f t="shared" si="5"/>
        <v>81368.93730738356</v>
      </c>
      <c r="E217" s="246">
        <f t="shared" si="5"/>
        <v>81476.215323761266</v>
      </c>
      <c r="F217" s="246">
        <f t="shared" si="5"/>
        <v>83403.928309010589</v>
      </c>
      <c r="G217" s="246">
        <f t="shared" si="5"/>
        <v>89166.348534549703</v>
      </c>
      <c r="H217" s="246">
        <f t="shared" si="5"/>
        <v>92799.571825602397</v>
      </c>
      <c r="I217" s="241"/>
      <c r="J217" s="241"/>
      <c r="K217" s="241"/>
      <c r="L217" s="241"/>
      <c r="M217" s="245"/>
      <c r="N217" s="245"/>
    </row>
    <row r="218" spans="1:14" x14ac:dyDescent="0.3">
      <c r="A218" s="490"/>
      <c r="B218" s="247" t="s">
        <v>379</v>
      </c>
      <c r="C218" s="246">
        <f t="shared" si="5"/>
        <v>695198.9</v>
      </c>
      <c r="D218" s="246">
        <f t="shared" si="5"/>
        <v>782808.66130276362</v>
      </c>
      <c r="E218" s="246">
        <f t="shared" si="5"/>
        <v>819600.91174581845</v>
      </c>
      <c r="F218" s="246">
        <f t="shared" si="5"/>
        <v>819817.35570505168</v>
      </c>
      <c r="G218" s="246">
        <f t="shared" si="5"/>
        <v>840739.07235772919</v>
      </c>
      <c r="H218" s="246">
        <f t="shared" si="5"/>
        <v>853169.02667127142</v>
      </c>
      <c r="I218" s="241"/>
      <c r="J218" s="241"/>
      <c r="K218" s="241"/>
      <c r="L218" s="241"/>
      <c r="M218" s="245"/>
      <c r="N218" s="245"/>
    </row>
    <row r="219" spans="1:14" x14ac:dyDescent="0.3">
      <c r="A219" s="490"/>
      <c r="B219" s="247" t="s">
        <v>378</v>
      </c>
      <c r="C219" s="246">
        <f t="shared" si="5"/>
        <v>14905.824130215102</v>
      </c>
      <c r="D219" s="246">
        <f t="shared" si="5"/>
        <v>11225.243283080099</v>
      </c>
      <c r="E219" s="246">
        <f t="shared" si="5"/>
        <v>9279.8314040759778</v>
      </c>
      <c r="F219" s="246">
        <f t="shared" si="5"/>
        <v>12756.91546484768</v>
      </c>
      <c r="G219" s="246">
        <f t="shared" si="5"/>
        <v>13392.228418645773</v>
      </c>
      <c r="H219" s="246">
        <f t="shared" si="5"/>
        <v>15019.610432038204</v>
      </c>
      <c r="I219" s="241"/>
      <c r="J219" s="241"/>
      <c r="K219" s="241"/>
      <c r="L219" s="241"/>
      <c r="M219" s="245"/>
      <c r="N219" s="245"/>
    </row>
    <row r="220" spans="1:14" x14ac:dyDescent="0.3">
      <c r="A220" s="490"/>
      <c r="B220" s="247" t="s">
        <v>377</v>
      </c>
      <c r="C220" s="246">
        <f t="shared" si="5"/>
        <v>130787.49999999993</v>
      </c>
      <c r="D220" s="246">
        <f t="shared" si="5"/>
        <v>145040.01994310497</v>
      </c>
      <c r="E220" s="246">
        <f t="shared" si="5"/>
        <v>228938.48623336415</v>
      </c>
      <c r="F220" s="246">
        <f t="shared" si="5"/>
        <v>396047.25735664612</v>
      </c>
      <c r="G220" s="246">
        <f t="shared" si="5"/>
        <v>577363.05136713281</v>
      </c>
      <c r="H220" s="246">
        <f t="shared" si="5"/>
        <v>751184.86140645458</v>
      </c>
      <c r="I220" s="241"/>
      <c r="J220" s="241"/>
      <c r="K220" s="241"/>
      <c r="L220" s="241"/>
      <c r="M220" s="245"/>
      <c r="N220" s="245"/>
    </row>
    <row r="221" spans="1:14" x14ac:dyDescent="0.3">
      <c r="A221" s="490"/>
      <c r="B221" s="247" t="s">
        <v>376</v>
      </c>
      <c r="C221" s="246">
        <f t="shared" si="5"/>
        <v>147451.9</v>
      </c>
      <c r="D221" s="246">
        <f t="shared" si="5"/>
        <v>167370.76975899661</v>
      </c>
      <c r="E221" s="246">
        <f t="shared" si="5"/>
        <v>193668.55766660039</v>
      </c>
      <c r="F221" s="246">
        <f t="shared" si="5"/>
        <v>197322.78000991646</v>
      </c>
      <c r="G221" s="246">
        <f t="shared" si="5"/>
        <v>196600.97880776844</v>
      </c>
      <c r="H221" s="246">
        <f t="shared" si="5"/>
        <v>202234.56040000007</v>
      </c>
      <c r="I221" s="241"/>
      <c r="J221" s="241"/>
      <c r="K221" s="241"/>
      <c r="L221" s="241"/>
      <c r="M221" s="245"/>
      <c r="N221" s="245"/>
    </row>
    <row r="222" spans="1:14" x14ac:dyDescent="0.3">
      <c r="A222" s="491"/>
      <c r="B222" s="247" t="s">
        <v>365</v>
      </c>
      <c r="C222" s="246">
        <f t="shared" si="5"/>
        <v>28939.887640449459</v>
      </c>
      <c r="D222" s="246">
        <f t="shared" si="5"/>
        <v>39124.943554599857</v>
      </c>
      <c r="E222" s="246">
        <f t="shared" si="5"/>
        <v>43479.180558282918</v>
      </c>
      <c r="F222" s="246">
        <f t="shared" si="5"/>
        <v>44711.282724719124</v>
      </c>
      <c r="G222" s="246">
        <f t="shared" si="5"/>
        <v>45263.732957180298</v>
      </c>
      <c r="H222" s="246">
        <f t="shared" si="5"/>
        <v>48830.347811394</v>
      </c>
    </row>
    <row r="223" spans="1:14" x14ac:dyDescent="0.3">
      <c r="B223" s="160"/>
      <c r="C223" s="241"/>
      <c r="D223" s="241"/>
      <c r="E223" s="241"/>
      <c r="F223" s="241"/>
      <c r="G223" s="241"/>
      <c r="H223" s="241"/>
    </row>
    <row r="224" spans="1:14" x14ac:dyDescent="0.3">
      <c r="C224" s="241"/>
      <c r="D224" s="241"/>
      <c r="E224" s="241"/>
      <c r="F224" s="241"/>
      <c r="G224" s="241"/>
      <c r="H224" s="241"/>
    </row>
    <row r="226" spans="1:15" ht="14.55" customHeight="1" x14ac:dyDescent="0.3">
      <c r="A226" s="201" t="s">
        <v>386</v>
      </c>
      <c r="B226" s="244" t="s">
        <v>371</v>
      </c>
      <c r="C226" s="201">
        <v>2015</v>
      </c>
      <c r="D226" s="201">
        <v>2016</v>
      </c>
      <c r="E226" s="201">
        <v>2017</v>
      </c>
      <c r="F226" s="201">
        <v>2018</v>
      </c>
      <c r="G226" s="201">
        <v>2019</v>
      </c>
      <c r="H226" s="168">
        <v>2020</v>
      </c>
      <c r="I226" s="160"/>
      <c r="J226" s="160"/>
      <c r="K226" s="160"/>
      <c r="L226" s="160"/>
      <c r="M226" s="160"/>
      <c r="N226" s="160"/>
    </row>
    <row r="227" spans="1:15" s="62" customFormat="1" x14ac:dyDescent="0.3">
      <c r="A227" s="200" t="s">
        <v>385</v>
      </c>
      <c r="B227" s="243" t="s">
        <v>384</v>
      </c>
      <c r="C227" s="7" t="s">
        <v>368</v>
      </c>
      <c r="D227" s="7" t="s">
        <v>368</v>
      </c>
      <c r="E227" s="7" t="s">
        <v>368</v>
      </c>
      <c r="F227" s="7" t="s">
        <v>368</v>
      </c>
      <c r="G227" s="7" t="s">
        <v>368</v>
      </c>
      <c r="H227" s="7" t="s">
        <v>368</v>
      </c>
      <c r="I227" s="240"/>
      <c r="J227" s="98"/>
      <c r="K227" s="98"/>
      <c r="L227" s="98"/>
      <c r="M227" s="88"/>
      <c r="N227" s="88"/>
    </row>
    <row r="228" spans="1:15" x14ac:dyDescent="0.3">
      <c r="A228" s="487" t="s">
        <v>282</v>
      </c>
      <c r="B228" s="195" t="s">
        <v>367</v>
      </c>
      <c r="C228" s="242">
        <v>2.5861678889452002</v>
      </c>
      <c r="D228" s="242">
        <v>2.6693073051565999</v>
      </c>
      <c r="E228" s="249">
        <v>2.796300932850754</v>
      </c>
      <c r="F228" s="242">
        <v>2.8630093285074998</v>
      </c>
      <c r="G228" s="242">
        <v>2.8530093285075</v>
      </c>
      <c r="H228" s="242">
        <v>2.8300932850749998</v>
      </c>
      <c r="I228"/>
      <c r="J228" s="241"/>
      <c r="K228" s="241"/>
      <c r="L228" s="241"/>
      <c r="M228" s="241"/>
      <c r="N228" s="241"/>
      <c r="O228" s="241"/>
    </row>
    <row r="229" spans="1:15" x14ac:dyDescent="0.3">
      <c r="A229" s="487"/>
      <c r="B229" s="195" t="s">
        <v>366</v>
      </c>
      <c r="C229" s="242">
        <v>2.1767690517332499</v>
      </c>
      <c r="D229" s="242">
        <v>2.0997687973329593</v>
      </c>
      <c r="E229" s="242">
        <v>2.3512769026266866</v>
      </c>
      <c r="F229" s="242">
        <v>2.33733258</v>
      </c>
      <c r="G229" s="242">
        <v>2.3568797332960001</v>
      </c>
      <c r="H229" s="242">
        <v>2.3476902626689999</v>
      </c>
      <c r="I229"/>
      <c r="J229" s="241"/>
      <c r="K229" s="241"/>
      <c r="L229" s="241"/>
      <c r="M229" s="241"/>
      <c r="N229" s="241"/>
      <c r="O229" s="241"/>
    </row>
    <row r="230" spans="1:15" x14ac:dyDescent="0.3">
      <c r="A230" s="487"/>
      <c r="B230" s="195" t="s">
        <v>383</v>
      </c>
      <c r="C230" s="242">
        <v>0.93644996706481809</v>
      </c>
      <c r="D230" s="242">
        <v>0.86972686342041183</v>
      </c>
      <c r="E230" s="249">
        <v>1.0723021754588027</v>
      </c>
      <c r="F230" s="242">
        <v>1.02644996706481</v>
      </c>
      <c r="G230" s="242">
        <v>1.04972686342041</v>
      </c>
      <c r="H230" s="242">
        <v>1.0723021754588027</v>
      </c>
      <c r="I230" s="250"/>
      <c r="J230" s="241"/>
      <c r="M230" s="88"/>
      <c r="N230" s="88"/>
    </row>
    <row r="231" spans="1:15" x14ac:dyDescent="0.3">
      <c r="A231" s="487"/>
      <c r="B231" s="195" t="s">
        <v>382</v>
      </c>
      <c r="C231" s="242">
        <v>9.2758057148657578</v>
      </c>
      <c r="D231" s="242">
        <v>7.63</v>
      </c>
      <c r="E231" s="249">
        <v>8.738727869178943</v>
      </c>
      <c r="F231" s="242">
        <v>8.52</v>
      </c>
      <c r="G231" s="242">
        <v>7.63</v>
      </c>
      <c r="H231" s="242">
        <v>7.7591514816363398</v>
      </c>
      <c r="I231" s="241"/>
      <c r="J231" s="241"/>
      <c r="M231" s="88"/>
      <c r="N231" s="88"/>
    </row>
    <row r="232" spans="1:15" x14ac:dyDescent="0.3">
      <c r="A232" s="487"/>
      <c r="B232" s="195" t="s">
        <v>381</v>
      </c>
      <c r="C232" s="242">
        <v>1.0611645977793127</v>
      </c>
      <c r="D232" s="242">
        <v>1.038852019601</v>
      </c>
      <c r="E232" s="249">
        <v>1.0240780968846832</v>
      </c>
      <c r="F232" s="242">
        <v>1.06116459777931</v>
      </c>
      <c r="G232" s="242">
        <v>1.0303885201960099</v>
      </c>
      <c r="H232" s="242">
        <v>1.0440780968846799</v>
      </c>
      <c r="I232" s="241"/>
      <c r="J232" s="241"/>
      <c r="M232" s="88"/>
      <c r="N232" s="88"/>
    </row>
    <row r="233" spans="1:15" x14ac:dyDescent="0.3">
      <c r="A233" s="487"/>
      <c r="B233" s="195" t="s">
        <v>380</v>
      </c>
      <c r="C233" s="242">
        <v>0.515778634604657</v>
      </c>
      <c r="D233" s="242">
        <v>0.53351747351479994</v>
      </c>
      <c r="E233" s="249">
        <v>0.51524863623996009</v>
      </c>
      <c r="F233" s="242">
        <v>0.52577863460465701</v>
      </c>
      <c r="G233" s="242">
        <v>0.53351747351479994</v>
      </c>
      <c r="H233" s="242">
        <v>0.51524863623996009</v>
      </c>
      <c r="I233" s="241"/>
      <c r="J233" s="241"/>
      <c r="M233" s="88"/>
      <c r="N233" s="88"/>
    </row>
    <row r="234" spans="1:15" x14ac:dyDescent="0.3">
      <c r="A234" s="487"/>
      <c r="B234" s="195" t="s">
        <v>379</v>
      </c>
      <c r="C234" s="242">
        <v>0.86725296403068874</v>
      </c>
      <c r="D234" s="242">
        <v>0.9301319436055927</v>
      </c>
      <c r="E234" s="249">
        <v>0.95903994982693586</v>
      </c>
      <c r="F234" s="242">
        <v>0.92725296403068902</v>
      </c>
      <c r="G234" s="242">
        <v>0.95013194360559305</v>
      </c>
      <c r="H234" s="242">
        <v>0.95903994982693586</v>
      </c>
      <c r="I234" s="241"/>
      <c r="J234" s="241"/>
      <c r="M234" s="88"/>
      <c r="N234" s="88"/>
    </row>
    <row r="235" spans="1:15" x14ac:dyDescent="0.3">
      <c r="A235" s="487"/>
      <c r="B235" s="195" t="s">
        <v>378</v>
      </c>
      <c r="C235" s="242">
        <v>0.17590587555940523</v>
      </c>
      <c r="D235" s="242">
        <v>0.13091960466145447</v>
      </c>
      <c r="E235" s="249">
        <v>0.10698753600318175</v>
      </c>
      <c r="F235" s="242">
        <v>0.14590587555940501</v>
      </c>
      <c r="G235" s="242">
        <v>0.15091960466145399</v>
      </c>
      <c r="H235" s="242">
        <v>0.166987536003182</v>
      </c>
      <c r="I235" s="240"/>
      <c r="J235" s="241"/>
      <c r="M235" s="88"/>
      <c r="N235" s="88"/>
    </row>
    <row r="236" spans="1:15" x14ac:dyDescent="0.3">
      <c r="A236" s="487"/>
      <c r="B236" s="195" t="s">
        <v>377</v>
      </c>
      <c r="C236" s="242">
        <v>7.0557500687839498</v>
      </c>
      <c r="D236" s="242">
        <v>7.7801569518302447</v>
      </c>
      <c r="E236" s="249">
        <v>7.8798935148386304</v>
      </c>
      <c r="F236" s="242">
        <v>8.0557500687839525</v>
      </c>
      <c r="G236" s="242">
        <v>8.5801569518302401</v>
      </c>
      <c r="H236" s="242">
        <v>8.7798935148386299</v>
      </c>
      <c r="I236" s="240"/>
      <c r="J236" s="241"/>
      <c r="M236" s="88"/>
      <c r="N236" s="88"/>
    </row>
    <row r="237" spans="1:15" x14ac:dyDescent="0.3">
      <c r="A237" s="488"/>
      <c r="B237" s="195" t="s">
        <v>376</v>
      </c>
      <c r="C237" s="242">
        <v>0.99806886823359309</v>
      </c>
      <c r="D237" s="242">
        <v>1.06107152553449</v>
      </c>
      <c r="E237" s="242">
        <v>1.1577384344500401</v>
      </c>
      <c r="F237" s="242">
        <v>1.16980688682335</v>
      </c>
      <c r="G237" s="242">
        <v>1.1610715255344899</v>
      </c>
      <c r="H237" s="242">
        <v>1.1877384344500399</v>
      </c>
      <c r="I237" s="241"/>
      <c r="J237" s="241"/>
      <c r="M237" s="88"/>
      <c r="N237" s="88"/>
    </row>
    <row r="238" spans="1:15" x14ac:dyDescent="0.3">
      <c r="A238" s="248"/>
      <c r="B238" s="247" t="s">
        <v>365</v>
      </c>
      <c r="C238" s="242">
        <v>40.554775280898902</v>
      </c>
      <c r="D238" s="242">
        <v>45.314968212415863</v>
      </c>
      <c r="E238" s="242">
        <v>44.552905582829098</v>
      </c>
      <c r="F238" s="242">
        <v>45.304775280898902</v>
      </c>
      <c r="G238" s="242">
        <v>45.614968212415903</v>
      </c>
      <c r="H238" s="242">
        <v>45.652905582829099</v>
      </c>
    </row>
    <row r="241" spans="1:14" x14ac:dyDescent="0.3">
      <c r="A241" s="201" t="s">
        <v>375</v>
      </c>
      <c r="B241" s="244" t="s">
        <v>371</v>
      </c>
      <c r="C241" s="201">
        <v>2015</v>
      </c>
      <c r="D241" s="201">
        <v>2016</v>
      </c>
      <c r="E241" s="201">
        <v>2017</v>
      </c>
      <c r="F241" s="201">
        <v>2018</v>
      </c>
      <c r="G241" s="201">
        <v>2019</v>
      </c>
      <c r="H241" s="168">
        <v>2020</v>
      </c>
      <c r="I241" s="160"/>
      <c r="J241" s="160"/>
      <c r="K241" s="160"/>
      <c r="L241" s="160"/>
      <c r="M241" s="160"/>
      <c r="N241" s="160"/>
    </row>
    <row r="242" spans="1:14" s="62" customFormat="1" x14ac:dyDescent="0.3">
      <c r="A242" s="200" t="s">
        <v>370</v>
      </c>
      <c r="B242" s="243" t="s">
        <v>369</v>
      </c>
      <c r="C242" s="7" t="s">
        <v>299</v>
      </c>
      <c r="D242" s="7" t="s">
        <v>299</v>
      </c>
      <c r="E242" s="7" t="s">
        <v>299</v>
      </c>
      <c r="F242" s="7" t="s">
        <v>299</v>
      </c>
      <c r="G242" s="7" t="s">
        <v>299</v>
      </c>
      <c r="H242" s="7" t="s">
        <v>299</v>
      </c>
      <c r="I242" s="98"/>
      <c r="J242" s="98"/>
      <c r="K242" s="98"/>
      <c r="L242" s="98"/>
      <c r="M242" s="88"/>
      <c r="N242" s="88"/>
    </row>
    <row r="243" spans="1:14" x14ac:dyDescent="0.3">
      <c r="A243" s="486" t="s">
        <v>282</v>
      </c>
      <c r="B243" s="195" t="s">
        <v>367</v>
      </c>
      <c r="C243" s="242">
        <v>63.9</v>
      </c>
      <c r="D243" s="242">
        <v>66.8</v>
      </c>
      <c r="E243" s="242">
        <v>68.25</v>
      </c>
      <c r="F243" s="242">
        <v>68.28</v>
      </c>
      <c r="G243" s="242">
        <v>69.8</v>
      </c>
      <c r="H243" s="242">
        <v>70.2</v>
      </c>
      <c r="I243" s="239"/>
      <c r="J243" s="239"/>
      <c r="K243" s="239"/>
      <c r="L243" s="239"/>
      <c r="M243" s="173"/>
      <c r="N243" s="173"/>
    </row>
    <row r="244" spans="1:14" x14ac:dyDescent="0.3">
      <c r="A244" s="486"/>
      <c r="B244" s="195" t="s">
        <v>366</v>
      </c>
      <c r="C244" s="242">
        <v>124743.2</v>
      </c>
      <c r="D244" s="242">
        <v>128196.7</v>
      </c>
      <c r="E244" s="242">
        <v>131617.1</v>
      </c>
      <c r="F244" s="242">
        <v>132418.1</v>
      </c>
      <c r="G244" s="242">
        <v>133417.5</v>
      </c>
      <c r="H244" s="242">
        <v>135817.1</v>
      </c>
      <c r="I244" s="239"/>
      <c r="J244" s="239"/>
      <c r="K244" s="239"/>
      <c r="L244" s="239"/>
      <c r="M244" s="173"/>
      <c r="N244" s="173"/>
    </row>
    <row r="245" spans="1:14" x14ac:dyDescent="0.3">
      <c r="A245" s="486"/>
      <c r="B245" s="195" t="s">
        <v>365</v>
      </c>
      <c r="C245" s="242">
        <v>809.2</v>
      </c>
      <c r="D245" s="242">
        <v>957.9</v>
      </c>
      <c r="E245" s="242">
        <v>1171.5</v>
      </c>
      <c r="F245" s="242">
        <v>1284.5999999999999</v>
      </c>
      <c r="G245" s="242">
        <v>1571</v>
      </c>
      <c r="H245" s="242">
        <v>1571.5</v>
      </c>
      <c r="I245" s="239"/>
      <c r="J245" s="239"/>
      <c r="K245" s="239"/>
      <c r="L245" s="239"/>
      <c r="M245" s="173"/>
      <c r="N245" s="173"/>
    </row>
    <row r="246" spans="1:14" x14ac:dyDescent="0.3">
      <c r="C246" s="241"/>
      <c r="D246" s="241"/>
      <c r="E246" s="241"/>
      <c r="F246" s="241"/>
      <c r="G246" s="241"/>
      <c r="H246" s="241"/>
    </row>
    <row r="247" spans="1:14" x14ac:dyDescent="0.3">
      <c r="A247" s="201" t="s">
        <v>374</v>
      </c>
      <c r="B247" s="244" t="s">
        <v>371</v>
      </c>
      <c r="C247" s="201">
        <v>2015</v>
      </c>
      <c r="D247" s="201">
        <v>2016</v>
      </c>
      <c r="E247" s="201">
        <v>2017</v>
      </c>
      <c r="F247" s="201">
        <v>2018</v>
      </c>
      <c r="G247" s="201">
        <v>2019</v>
      </c>
      <c r="H247" s="168">
        <v>2020</v>
      </c>
      <c r="I247" s="160"/>
      <c r="J247" s="160"/>
      <c r="K247" s="160"/>
      <c r="L247" s="160"/>
      <c r="M247" s="160"/>
      <c r="N247" s="160"/>
    </row>
    <row r="248" spans="1:14" s="62" customFormat="1" x14ac:dyDescent="0.3">
      <c r="A248" s="200" t="s">
        <v>370</v>
      </c>
      <c r="B248" s="243" t="s">
        <v>369</v>
      </c>
      <c r="C248" s="7" t="s">
        <v>373</v>
      </c>
      <c r="D248" s="7" t="s">
        <v>373</v>
      </c>
      <c r="E248" s="7" t="s">
        <v>373</v>
      </c>
      <c r="F248" s="7" t="s">
        <v>373</v>
      </c>
      <c r="G248" s="7" t="s">
        <v>373</v>
      </c>
      <c r="H248" s="7" t="s">
        <v>373</v>
      </c>
      <c r="I248" s="98"/>
      <c r="J248" s="98"/>
      <c r="K248" s="98"/>
      <c r="L248" s="98"/>
      <c r="M248" s="88"/>
      <c r="N248" s="88"/>
    </row>
    <row r="249" spans="1:14" x14ac:dyDescent="0.3">
      <c r="A249" s="486" t="s">
        <v>282</v>
      </c>
      <c r="B249" s="195" t="s">
        <v>367</v>
      </c>
      <c r="C249" s="246">
        <v>129801.80048000001</v>
      </c>
      <c r="D249" s="246">
        <v>130974</v>
      </c>
      <c r="E249" s="246">
        <v>136056.80048000001</v>
      </c>
      <c r="F249" s="246">
        <v>132080</v>
      </c>
      <c r="G249" s="246">
        <v>138100</v>
      </c>
      <c r="H249" s="246">
        <v>120667.29988999999</v>
      </c>
      <c r="I249" s="241"/>
      <c r="J249" s="241"/>
      <c r="K249" s="241"/>
      <c r="L249" s="241"/>
      <c r="M249" s="245"/>
      <c r="N249" s="245"/>
    </row>
    <row r="250" spans="1:14" x14ac:dyDescent="0.3">
      <c r="A250" s="486"/>
      <c r="B250" s="195" t="s">
        <v>366</v>
      </c>
      <c r="C250" s="246">
        <v>13080.47</v>
      </c>
      <c r="D250" s="246">
        <v>13108.48</v>
      </c>
      <c r="E250" s="246">
        <v>13542.099968</v>
      </c>
      <c r="F250" s="246">
        <v>13558.9</v>
      </c>
      <c r="G250" s="246">
        <v>13656.3</v>
      </c>
      <c r="H250" s="246">
        <v>13781.500074</v>
      </c>
      <c r="I250" s="240"/>
      <c r="J250" s="241"/>
      <c r="K250" s="241"/>
      <c r="L250" s="241"/>
      <c r="M250" s="245"/>
      <c r="N250" s="245"/>
    </row>
    <row r="251" spans="1:14" x14ac:dyDescent="0.3">
      <c r="A251" s="486"/>
      <c r="B251" s="195" t="s">
        <v>365</v>
      </c>
      <c r="C251" s="246">
        <f t="shared" ref="C251:H251" si="6">C245*C258</f>
        <v>51816.543814360528</v>
      </c>
      <c r="D251" s="246">
        <f t="shared" si="6"/>
        <v>61798.722209805019</v>
      </c>
      <c r="E251" s="246">
        <f t="shared" si="6"/>
        <v>74976</v>
      </c>
      <c r="F251" s="246">
        <f t="shared" si="6"/>
        <v>82419.913946153174</v>
      </c>
      <c r="G251" s="246">
        <f t="shared" si="6"/>
        <v>100588.07978983596</v>
      </c>
      <c r="H251" s="246">
        <f t="shared" si="6"/>
        <v>101955.46713090978</v>
      </c>
      <c r="I251" s="240"/>
      <c r="J251" s="241"/>
      <c r="K251" s="241"/>
      <c r="L251" s="241"/>
      <c r="M251" s="245"/>
      <c r="N251" s="245"/>
    </row>
    <row r="252" spans="1:14" x14ac:dyDescent="0.3">
      <c r="C252" s="241"/>
      <c r="D252" s="241"/>
      <c r="E252" s="241"/>
      <c r="F252" s="241"/>
      <c r="G252" s="241"/>
      <c r="H252" s="241"/>
    </row>
    <row r="254" spans="1:14" ht="14.55" customHeight="1" x14ac:dyDescent="0.3">
      <c r="A254" s="201" t="s">
        <v>372</v>
      </c>
      <c r="B254" s="244" t="s">
        <v>371</v>
      </c>
      <c r="C254" s="201">
        <v>2015</v>
      </c>
      <c r="D254" s="201">
        <v>2016</v>
      </c>
      <c r="E254" s="201">
        <v>2017</v>
      </c>
      <c r="F254" s="201">
        <v>2018</v>
      </c>
      <c r="G254" s="201">
        <v>2019</v>
      </c>
      <c r="H254" s="168">
        <v>2020</v>
      </c>
      <c r="I254" s="160"/>
      <c r="J254" s="160"/>
      <c r="K254" s="160"/>
      <c r="L254" s="160"/>
      <c r="M254" s="160"/>
      <c r="N254" s="160"/>
    </row>
    <row r="255" spans="1:14" s="62" customFormat="1" x14ac:dyDescent="0.3">
      <c r="A255" s="200" t="s">
        <v>370</v>
      </c>
      <c r="B255" s="243" t="s">
        <v>369</v>
      </c>
      <c r="C255" s="7" t="s">
        <v>368</v>
      </c>
      <c r="D255" s="7" t="s">
        <v>368</v>
      </c>
      <c r="E255" s="7" t="s">
        <v>368</v>
      </c>
      <c r="F255" s="7" t="s">
        <v>368</v>
      </c>
      <c r="G255" s="7" t="s">
        <v>368</v>
      </c>
      <c r="H255" s="7" t="s">
        <v>368</v>
      </c>
      <c r="I255" s="98"/>
      <c r="J255" s="98"/>
      <c r="K255" s="98"/>
      <c r="L255" s="98"/>
      <c r="M255" s="88"/>
      <c r="N255" s="88"/>
    </row>
    <row r="256" spans="1:14" x14ac:dyDescent="0.3">
      <c r="A256" s="486" t="s">
        <v>282</v>
      </c>
      <c r="B256" s="195" t="s">
        <v>367</v>
      </c>
      <c r="C256" s="242">
        <v>6.4589771311592061</v>
      </c>
      <c r="D256" s="242">
        <v>6.5172445193274662</v>
      </c>
      <c r="E256" s="242">
        <v>6.5815677151143088</v>
      </c>
      <c r="F256" s="242">
        <v>6.5441569567093714</v>
      </c>
      <c r="G256" s="242">
        <v>6.5103276613498204</v>
      </c>
      <c r="H256" s="242">
        <v>5.5292368268151302</v>
      </c>
      <c r="I256" s="241"/>
      <c r="J256" s="241"/>
      <c r="M256" s="88"/>
      <c r="N256" s="88"/>
    </row>
    <row r="257" spans="1:17" x14ac:dyDescent="0.3">
      <c r="A257" s="486"/>
      <c r="B257" s="195" t="s">
        <v>366</v>
      </c>
      <c r="C257" s="242">
        <v>6.500387623865703</v>
      </c>
      <c r="D257" s="242">
        <v>6.485461678895315</v>
      </c>
      <c r="E257" s="242">
        <v>6.4302469105987594</v>
      </c>
      <c r="F257" s="242">
        <v>6.3867901420657942</v>
      </c>
      <c r="G257" s="242">
        <v>6.4329118932770566</v>
      </c>
      <c r="H257" s="242">
        <v>6.4887095907567138</v>
      </c>
      <c r="I257" s="241"/>
      <c r="J257" s="241"/>
      <c r="M257" s="88"/>
      <c r="N257" s="88"/>
    </row>
    <row r="258" spans="1:17" x14ac:dyDescent="0.3">
      <c r="A258" s="486"/>
      <c r="B258" s="195" t="s">
        <v>365</v>
      </c>
      <c r="C258" s="242">
        <v>64.034285484874601</v>
      </c>
      <c r="D258" s="242">
        <v>64.514795082790499</v>
      </c>
      <c r="E258" s="242">
        <v>64</v>
      </c>
      <c r="F258" s="242">
        <v>64.159982832129202</v>
      </c>
      <c r="G258" s="242">
        <v>64.028058427648602</v>
      </c>
      <c r="H258" s="242">
        <v>64.877802819541699</v>
      </c>
      <c r="I258" s="241"/>
      <c r="J258" s="241"/>
      <c r="M258" s="88"/>
      <c r="N258" s="88"/>
    </row>
    <row r="260" spans="1:17" x14ac:dyDescent="0.3">
      <c r="B260" s="160"/>
      <c r="C260" s="241"/>
      <c r="E260" s="240"/>
    </row>
    <row r="261" spans="1:17" x14ac:dyDescent="0.3">
      <c r="B261" s="160"/>
      <c r="C261" s="239"/>
      <c r="D261" s="239"/>
      <c r="E261" s="239"/>
      <c r="M261" s="98"/>
      <c r="N261" s="98"/>
      <c r="O261" s="98"/>
      <c r="P261" s="98"/>
      <c r="Q261" s="98"/>
    </row>
    <row r="262" spans="1:17" x14ac:dyDescent="0.3">
      <c r="B262" s="160"/>
      <c r="C262" s="239"/>
      <c r="F262" s="239"/>
    </row>
    <row r="263" spans="1:17" x14ac:dyDescent="0.3">
      <c r="F263" s="239"/>
    </row>
    <row r="264" spans="1:17" x14ac:dyDescent="0.3">
      <c r="F264" s="239"/>
    </row>
    <row r="265" spans="1:17" x14ac:dyDescent="0.3">
      <c r="B265" s="160"/>
      <c r="F265" s="239"/>
    </row>
    <row r="266" spans="1:17" x14ac:dyDescent="0.3">
      <c r="F266" s="239"/>
    </row>
    <row r="267" spans="1:17" x14ac:dyDescent="0.3">
      <c r="F267" s="239"/>
    </row>
    <row r="268" spans="1:17" x14ac:dyDescent="0.3">
      <c r="F268" s="239"/>
    </row>
    <row r="269" spans="1:17" x14ac:dyDescent="0.3">
      <c r="B269" s="160"/>
      <c r="F269" s="239"/>
    </row>
    <row r="270" spans="1:17" x14ac:dyDescent="0.3">
      <c r="F270" s="239"/>
    </row>
  </sheetData>
  <mergeCells count="11">
    <mergeCell ref="A256:A258"/>
    <mergeCell ref="A228:A237"/>
    <mergeCell ref="A243:A245"/>
    <mergeCell ref="A249:A251"/>
    <mergeCell ref="A196:A206"/>
    <mergeCell ref="A212:A222"/>
    <mergeCell ref="A144:A148"/>
    <mergeCell ref="A166:A175"/>
    <mergeCell ref="A181:A191"/>
    <mergeCell ref="A152:A162"/>
    <mergeCell ref="A130:A140"/>
  </mergeCell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AD16-7D26-4A3C-B76A-E503235EC7B6}">
  <dimension ref="A2:AZ115"/>
  <sheetViews>
    <sheetView topLeftCell="A67" zoomScale="80" zoomScaleNormal="80" workbookViewId="0">
      <selection activeCell="H93" sqref="H93"/>
    </sheetView>
  </sheetViews>
  <sheetFormatPr baseColWidth="10" defaultColWidth="11.5546875" defaultRowHeight="14.4" x14ac:dyDescent="0.3"/>
  <cols>
    <col min="1" max="1" width="73.21875" style="88" customWidth="1"/>
    <col min="2" max="29" width="17.5546875" style="88" customWidth="1"/>
    <col min="30" max="30" width="19.5546875" style="88" customWidth="1"/>
    <col min="31" max="31" width="22.5546875" style="88" customWidth="1"/>
    <col min="32" max="32" width="20.21875" style="88" customWidth="1"/>
    <col min="33" max="33" width="23.21875" style="88" customWidth="1"/>
    <col min="34" max="34" width="21.5546875" style="88" customWidth="1"/>
    <col min="35" max="35" width="20.21875" style="88" customWidth="1"/>
    <col min="36" max="36" width="21" style="88" customWidth="1"/>
    <col min="37" max="37" width="20.44140625" style="88" customWidth="1"/>
    <col min="38" max="38" width="19.77734375" style="88" customWidth="1"/>
    <col min="39" max="39" width="19.5546875" style="88" customWidth="1"/>
    <col min="40" max="40" width="20" style="88" customWidth="1"/>
    <col min="41" max="41" width="21.21875" style="88" customWidth="1"/>
    <col min="42" max="42" width="19.77734375" style="88" customWidth="1"/>
    <col min="43" max="43" width="20.21875" style="88" customWidth="1"/>
    <col min="44" max="44" width="19.77734375" style="88" customWidth="1"/>
    <col min="45" max="45" width="19.5546875" style="88" customWidth="1"/>
    <col min="46" max="46" width="20.5546875" style="88" customWidth="1"/>
    <col min="47" max="47" width="20.21875" style="88" customWidth="1"/>
    <col min="48" max="48" width="18.77734375" style="88" customWidth="1"/>
    <col min="49" max="49" width="19.21875" style="88" customWidth="1"/>
    <col min="50" max="50" width="21.5546875" style="88" customWidth="1"/>
    <col min="51" max="51" width="12" style="88" bestFit="1" customWidth="1"/>
    <col min="52" max="16384" width="11.5546875" style="88"/>
  </cols>
  <sheetData>
    <row r="2" spans="1:15" x14ac:dyDescent="0.3">
      <c r="A2" s="168" t="s">
        <v>507</v>
      </c>
      <c r="B2" s="195" t="s">
        <v>367</v>
      </c>
      <c r="C2" s="195" t="s">
        <v>366</v>
      </c>
      <c r="D2" s="195" t="s">
        <v>383</v>
      </c>
      <c r="E2" s="195" t="s">
        <v>382</v>
      </c>
      <c r="F2" s="195" t="s">
        <v>381</v>
      </c>
      <c r="G2" s="195" t="s">
        <v>380</v>
      </c>
      <c r="H2" s="195" t="s">
        <v>379</v>
      </c>
      <c r="I2" s="195" t="s">
        <v>378</v>
      </c>
      <c r="J2" s="195" t="s">
        <v>377</v>
      </c>
      <c r="K2" s="195" t="s">
        <v>376</v>
      </c>
      <c r="L2" s="168" t="s">
        <v>365</v>
      </c>
      <c r="M2" s="168" t="s">
        <v>491</v>
      </c>
      <c r="N2" s="160"/>
      <c r="O2" s="160"/>
    </row>
    <row r="3" spans="1:15" x14ac:dyDescent="0.3">
      <c r="A3" s="200" t="s">
        <v>506</v>
      </c>
      <c r="B3" s="6" t="s">
        <v>339</v>
      </c>
      <c r="C3" s="6" t="s">
        <v>339</v>
      </c>
      <c r="D3" s="6" t="s">
        <v>339</v>
      </c>
      <c r="E3" s="6" t="s">
        <v>339</v>
      </c>
      <c r="F3" s="6" t="s">
        <v>339</v>
      </c>
      <c r="G3" s="6" t="s">
        <v>339</v>
      </c>
      <c r="H3" s="6" t="s">
        <v>339</v>
      </c>
      <c r="I3" s="6" t="s">
        <v>339</v>
      </c>
      <c r="J3" s="6" t="s">
        <v>339</v>
      </c>
      <c r="K3" s="6" t="s">
        <v>339</v>
      </c>
      <c r="L3" s="6" t="s">
        <v>339</v>
      </c>
      <c r="M3" s="6" t="s">
        <v>339</v>
      </c>
    </row>
    <row r="4" spans="1:15" x14ac:dyDescent="0.3">
      <c r="A4" s="178" t="s">
        <v>482</v>
      </c>
      <c r="B4" s="213">
        <v>0.29955487224194144</v>
      </c>
      <c r="C4" s="213">
        <v>0.37866984867202508</v>
      </c>
      <c r="D4" s="213">
        <v>0.38695300345589129</v>
      </c>
      <c r="E4" s="213">
        <v>0</v>
      </c>
      <c r="F4" s="213">
        <v>0</v>
      </c>
      <c r="G4" s="213">
        <v>0</v>
      </c>
      <c r="H4" s="213">
        <v>0</v>
      </c>
      <c r="I4" s="213">
        <v>0</v>
      </c>
      <c r="J4" s="213">
        <v>0</v>
      </c>
      <c r="K4" s="213">
        <v>0</v>
      </c>
      <c r="L4" s="213">
        <v>0</v>
      </c>
      <c r="M4" s="172">
        <f t="shared" ref="M4:M17" si="0">SUM(B4:L4)</f>
        <v>1.0651777243698577</v>
      </c>
      <c r="N4" s="164"/>
      <c r="O4" s="164"/>
    </row>
    <row r="5" spans="1:15" x14ac:dyDescent="0.3">
      <c r="A5" s="178" t="s">
        <v>481</v>
      </c>
      <c r="B5" s="213">
        <v>0</v>
      </c>
      <c r="C5" s="213">
        <v>0</v>
      </c>
      <c r="D5" s="213">
        <v>0</v>
      </c>
      <c r="E5" s="213">
        <v>1.1356270169832945</v>
      </c>
      <c r="F5" s="213">
        <v>0</v>
      </c>
      <c r="G5" s="213">
        <v>0</v>
      </c>
      <c r="H5" s="213">
        <v>0</v>
      </c>
      <c r="I5" s="213">
        <v>0</v>
      </c>
      <c r="J5" s="213">
        <v>0</v>
      </c>
      <c r="K5" s="213">
        <v>0</v>
      </c>
      <c r="L5" s="213">
        <v>0</v>
      </c>
      <c r="M5" s="172">
        <f t="shared" si="0"/>
        <v>1.1356270169832945</v>
      </c>
      <c r="N5" s="164"/>
      <c r="O5" s="164"/>
    </row>
    <row r="6" spans="1:15" x14ac:dyDescent="0.3">
      <c r="A6" s="178" t="s">
        <v>480</v>
      </c>
      <c r="B6" s="213">
        <v>0</v>
      </c>
      <c r="C6" s="213">
        <v>0</v>
      </c>
      <c r="D6" s="213">
        <v>0</v>
      </c>
      <c r="E6" s="213">
        <v>0</v>
      </c>
      <c r="F6" s="213">
        <v>0.420629436105046</v>
      </c>
      <c r="G6" s="213">
        <v>0.81369898220287395</v>
      </c>
      <c r="H6" s="213">
        <v>0</v>
      </c>
      <c r="I6" s="213">
        <v>0</v>
      </c>
      <c r="J6" s="213">
        <v>0</v>
      </c>
      <c r="K6" s="213">
        <v>0</v>
      </c>
      <c r="L6" s="213">
        <v>0</v>
      </c>
      <c r="M6" s="172">
        <f t="shared" si="0"/>
        <v>1.23432841830792</v>
      </c>
      <c r="N6" s="164"/>
      <c r="O6" s="164"/>
    </row>
    <row r="7" spans="1:15" x14ac:dyDescent="0.3">
      <c r="A7" s="178" t="s">
        <v>479</v>
      </c>
      <c r="B7" s="213">
        <v>1.3893233720091624E-5</v>
      </c>
      <c r="C7" s="213">
        <v>4.2517754826846587E-6</v>
      </c>
      <c r="D7" s="213">
        <v>1.3441697092604285E-5</v>
      </c>
      <c r="E7" s="213">
        <v>8.021966362885585E-6</v>
      </c>
      <c r="F7" s="213">
        <v>3.9831608667674041E-11</v>
      </c>
      <c r="G7" s="213">
        <v>0</v>
      </c>
      <c r="H7" s="213">
        <v>1.668889742235075E-8</v>
      </c>
      <c r="I7" s="213">
        <v>3.9316268625396877E-5</v>
      </c>
      <c r="J7" s="213">
        <v>1.0160561526248668</v>
      </c>
      <c r="K7" s="213">
        <v>0</v>
      </c>
      <c r="L7" s="213">
        <v>0</v>
      </c>
      <c r="M7" s="172">
        <f t="shared" si="0"/>
        <v>1.0161350942948795</v>
      </c>
      <c r="N7" s="164"/>
      <c r="O7" s="164"/>
    </row>
    <row r="8" spans="1:15" x14ac:dyDescent="0.3">
      <c r="A8" s="178" t="s">
        <v>478</v>
      </c>
      <c r="B8" s="213">
        <v>0</v>
      </c>
      <c r="C8" s="213">
        <v>0</v>
      </c>
      <c r="D8" s="213">
        <v>0</v>
      </c>
      <c r="E8" s="213">
        <v>0</v>
      </c>
      <c r="F8" s="213">
        <v>2.6907844455426157E-3</v>
      </c>
      <c r="G8" s="213">
        <v>0</v>
      </c>
      <c r="H8" s="213">
        <v>1.1274017570312693</v>
      </c>
      <c r="I8" s="213">
        <v>0</v>
      </c>
      <c r="J8" s="213">
        <v>0</v>
      </c>
      <c r="K8" s="213">
        <v>0</v>
      </c>
      <c r="L8" s="213">
        <v>0</v>
      </c>
      <c r="M8" s="172">
        <f t="shared" si="0"/>
        <v>1.1300925414768119</v>
      </c>
      <c r="N8" s="164"/>
      <c r="O8" s="164"/>
    </row>
    <row r="9" spans="1:15" x14ac:dyDescent="0.3">
      <c r="A9" s="178" t="s">
        <v>477</v>
      </c>
      <c r="B9" s="213">
        <f t="shared" ref="B9:L9" si="1">B13</f>
        <v>1.1183394600144465</v>
      </c>
      <c r="C9" s="213">
        <f t="shared" si="1"/>
        <v>0.26077553253738806</v>
      </c>
      <c r="D9" s="213">
        <f t="shared" si="1"/>
        <v>0.78765283260160568</v>
      </c>
      <c r="E9" s="213">
        <f t="shared" si="1"/>
        <v>0.30769752609135242</v>
      </c>
      <c r="F9" s="213">
        <f t="shared" si="1"/>
        <v>0.39439059967572715</v>
      </c>
      <c r="G9" s="213">
        <f t="shared" si="1"/>
        <v>5.147730834867386E-2</v>
      </c>
      <c r="H9" s="213">
        <f t="shared" si="1"/>
        <v>0.22106230162421153</v>
      </c>
      <c r="I9" s="213">
        <f t="shared" si="1"/>
        <v>1.5047877716746749</v>
      </c>
      <c r="J9" s="213">
        <f t="shared" si="1"/>
        <v>0.16888457289023182</v>
      </c>
      <c r="K9" s="213">
        <f t="shared" si="1"/>
        <v>0</v>
      </c>
      <c r="L9" s="213">
        <f t="shared" si="1"/>
        <v>0</v>
      </c>
      <c r="M9" s="172">
        <f t="shared" si="0"/>
        <v>4.8150679054583119</v>
      </c>
      <c r="N9" s="164"/>
      <c r="O9" s="164"/>
    </row>
    <row r="10" spans="1:15" x14ac:dyDescent="0.3">
      <c r="A10" s="178" t="s">
        <v>476</v>
      </c>
      <c r="B10" s="213">
        <f>0.1*B12</f>
        <v>0.15522181768358098</v>
      </c>
      <c r="C10" s="213">
        <f t="shared" ref="C10:L10" si="2">0.1975*C12</f>
        <v>8.2297959674705434E-2</v>
      </c>
      <c r="D10" s="213">
        <f t="shared" si="2"/>
        <v>0.22356896875768348</v>
      </c>
      <c r="E10" s="213">
        <f t="shared" si="2"/>
        <v>8.5735470160474211E-2</v>
      </c>
      <c r="F10" s="213">
        <f t="shared" si="2"/>
        <v>0.10583871302773339</v>
      </c>
      <c r="G10" s="213">
        <f t="shared" si="2"/>
        <v>1.2303648479815896E-2</v>
      </c>
      <c r="H10" s="213">
        <f t="shared" si="2"/>
        <v>7.0920558495338168E-2</v>
      </c>
      <c r="I10" s="213">
        <f t="shared" si="2"/>
        <v>0.5172808090989286</v>
      </c>
      <c r="J10" s="213">
        <f t="shared" si="2"/>
        <v>4.9697048241431695E-2</v>
      </c>
      <c r="K10" s="213">
        <f t="shared" si="2"/>
        <v>0</v>
      </c>
      <c r="L10" s="213">
        <f t="shared" si="2"/>
        <v>0</v>
      </c>
      <c r="M10" s="172">
        <f t="shared" si="0"/>
        <v>1.3028649936196917</v>
      </c>
      <c r="N10" s="164"/>
      <c r="O10" s="164"/>
    </row>
    <row r="11" spans="1:15" x14ac:dyDescent="0.3">
      <c r="A11" s="178" t="s">
        <v>475</v>
      </c>
      <c r="B11" s="213">
        <f t="shared" ref="B11:L11" si="3">B13</f>
        <v>1.1183394600144465</v>
      </c>
      <c r="C11" s="213">
        <f t="shared" si="3"/>
        <v>0.26077553253738806</v>
      </c>
      <c r="D11" s="213">
        <f t="shared" si="3"/>
        <v>0.78765283260160568</v>
      </c>
      <c r="E11" s="213">
        <f t="shared" si="3"/>
        <v>0.30769752609135242</v>
      </c>
      <c r="F11" s="213">
        <f t="shared" si="3"/>
        <v>0.39439059967572715</v>
      </c>
      <c r="G11" s="213">
        <f t="shared" si="3"/>
        <v>5.147730834867386E-2</v>
      </c>
      <c r="H11" s="213">
        <f t="shared" si="3"/>
        <v>0.22106230162421153</v>
      </c>
      <c r="I11" s="213">
        <f t="shared" si="3"/>
        <v>1.5047877716746749</v>
      </c>
      <c r="J11" s="213">
        <f t="shared" si="3"/>
        <v>0.16888457289023182</v>
      </c>
      <c r="K11" s="213">
        <f t="shared" si="3"/>
        <v>0</v>
      </c>
      <c r="L11" s="213">
        <f t="shared" si="3"/>
        <v>0</v>
      </c>
      <c r="M11" s="172">
        <f t="shared" si="0"/>
        <v>4.8150679054583119</v>
      </c>
      <c r="N11" s="164"/>
      <c r="O11" s="164"/>
    </row>
    <row r="12" spans="1:15" x14ac:dyDescent="0.3">
      <c r="A12" s="178" t="s">
        <v>474</v>
      </c>
      <c r="B12" s="213">
        <v>1.5522181768358096</v>
      </c>
      <c r="C12" s="213">
        <v>0.41669852999850848</v>
      </c>
      <c r="D12" s="213">
        <v>1.1319947785199163</v>
      </c>
      <c r="E12" s="213">
        <v>0.43410364638214788</v>
      </c>
      <c r="F12" s="213">
        <v>0.53589221786194119</v>
      </c>
      <c r="G12" s="213">
        <v>6.2296954328181747E-2</v>
      </c>
      <c r="H12" s="213">
        <v>0.35909143541943378</v>
      </c>
      <c r="I12" s="213">
        <v>2.6191433372097648</v>
      </c>
      <c r="J12" s="213">
        <v>0.25163062400724906</v>
      </c>
      <c r="K12" s="213">
        <v>0</v>
      </c>
      <c r="L12" s="213">
        <v>0</v>
      </c>
      <c r="M12" s="172">
        <f t="shared" si="0"/>
        <v>7.363069700562952</v>
      </c>
      <c r="N12" s="164"/>
      <c r="O12" s="164"/>
    </row>
    <row r="13" spans="1:15" x14ac:dyDescent="0.3">
      <c r="A13" s="178" t="s">
        <v>473</v>
      </c>
      <c r="B13" s="213">
        <v>1.1183394600144465</v>
      </c>
      <c r="C13" s="213">
        <v>0.26077553253738806</v>
      </c>
      <c r="D13" s="213">
        <v>0.78765283260160568</v>
      </c>
      <c r="E13" s="213">
        <v>0.30769752609135242</v>
      </c>
      <c r="F13" s="213">
        <v>0.39439059967572715</v>
      </c>
      <c r="G13" s="213">
        <v>5.147730834867386E-2</v>
      </c>
      <c r="H13" s="213">
        <v>0.22106230162421153</v>
      </c>
      <c r="I13" s="213">
        <v>1.5047877716746749</v>
      </c>
      <c r="J13" s="213">
        <v>0.16888457289023182</v>
      </c>
      <c r="K13" s="213">
        <v>0</v>
      </c>
      <c r="L13" s="213">
        <v>0</v>
      </c>
      <c r="M13" s="172">
        <f t="shared" si="0"/>
        <v>4.8150679054583119</v>
      </c>
      <c r="N13" s="164"/>
      <c r="O13" s="164"/>
    </row>
    <row r="14" spans="1:15" x14ac:dyDescent="0.3">
      <c r="A14" s="178" t="s">
        <v>472</v>
      </c>
      <c r="B14" s="213">
        <v>0</v>
      </c>
      <c r="C14" s="213">
        <v>0</v>
      </c>
      <c r="D14" s="213">
        <v>0</v>
      </c>
      <c r="E14" s="213">
        <v>0</v>
      </c>
      <c r="F14" s="213">
        <v>0</v>
      </c>
      <c r="G14" s="213">
        <v>0</v>
      </c>
      <c r="H14" s="213">
        <v>0</v>
      </c>
      <c r="I14" s="213">
        <v>0</v>
      </c>
      <c r="J14" s="213">
        <v>0</v>
      </c>
      <c r="K14" s="213">
        <v>0</v>
      </c>
      <c r="L14" s="213">
        <v>0</v>
      </c>
      <c r="M14" s="172">
        <f t="shared" si="0"/>
        <v>0</v>
      </c>
      <c r="N14" s="164"/>
      <c r="O14" s="164"/>
    </row>
    <row r="15" spans="1:15" x14ac:dyDescent="0.3">
      <c r="A15" s="178" t="s">
        <v>471</v>
      </c>
      <c r="B15" s="213">
        <v>5.4415080109870891E-3</v>
      </c>
      <c r="C15" s="213">
        <v>2.0420650635239132E-4</v>
      </c>
      <c r="D15" s="213">
        <v>1.5471717978658836E-3</v>
      </c>
      <c r="E15" s="213">
        <v>1.6341902411361769E-4</v>
      </c>
      <c r="F15" s="213">
        <v>0</v>
      </c>
      <c r="G15" s="213">
        <v>0</v>
      </c>
      <c r="H15" s="213">
        <v>0</v>
      </c>
      <c r="I15" s="213">
        <v>1.1322569716412481</v>
      </c>
      <c r="J15" s="213">
        <v>0</v>
      </c>
      <c r="K15" s="213">
        <v>0</v>
      </c>
      <c r="L15" s="213">
        <v>0</v>
      </c>
      <c r="M15" s="172">
        <f t="shared" si="0"/>
        <v>1.1396132769805671</v>
      </c>
      <c r="N15" s="164"/>
      <c r="O15" s="164"/>
    </row>
    <row r="16" spans="1:15" x14ac:dyDescent="0.3">
      <c r="A16" s="178" t="s">
        <v>470</v>
      </c>
      <c r="B16" s="213">
        <v>0.1440449690253876</v>
      </c>
      <c r="C16" s="213">
        <v>4.4082384277501031E-2</v>
      </c>
      <c r="D16" s="213">
        <v>0.13936343981263261</v>
      </c>
      <c r="E16" s="213">
        <v>8.3171702106580175E-2</v>
      </c>
      <c r="F16" s="213">
        <v>4.1297389451306434E-7</v>
      </c>
      <c r="G16" s="213">
        <v>0</v>
      </c>
      <c r="H16" s="213">
        <v>1.730303945577424E-4</v>
      </c>
      <c r="I16" s="213">
        <v>0.40763085185482389</v>
      </c>
      <c r="J16" s="213">
        <v>0.38700114816485848</v>
      </c>
      <c r="K16" s="213">
        <v>0</v>
      </c>
      <c r="L16" s="213">
        <v>0</v>
      </c>
      <c r="M16" s="172">
        <f t="shared" si="0"/>
        <v>1.205467938610236</v>
      </c>
      <c r="N16" s="164"/>
      <c r="O16" s="164"/>
    </row>
    <row r="17" spans="1:29" x14ac:dyDescent="0.3">
      <c r="A17" s="178" t="s">
        <v>469</v>
      </c>
      <c r="B17" s="213">
        <v>1.330665682228997E-5</v>
      </c>
      <c r="C17" s="213">
        <v>3.1933379903173624E-6</v>
      </c>
      <c r="D17" s="213">
        <v>2.889513370164593E-4</v>
      </c>
      <c r="E17" s="213">
        <v>3.5548913180539582E-6</v>
      </c>
      <c r="F17" s="213">
        <v>8.5974054818669635E-4</v>
      </c>
      <c r="G17" s="213">
        <v>5.9472768224713471E-7</v>
      </c>
      <c r="H17" s="213">
        <v>0.35831294544526926</v>
      </c>
      <c r="I17" s="213">
        <v>1.7385115353354815E-5</v>
      </c>
      <c r="J17" s="213">
        <v>1.9511573900093464E-6</v>
      </c>
      <c r="K17" s="213">
        <v>0</v>
      </c>
      <c r="L17" s="213">
        <v>0</v>
      </c>
      <c r="M17" s="172">
        <f t="shared" si="0"/>
        <v>0.35950162321702867</v>
      </c>
      <c r="N17" s="164"/>
      <c r="O17" s="164"/>
    </row>
    <row r="18" spans="1:29" x14ac:dyDescent="0.3">
      <c r="B18" s="289"/>
      <c r="C18" s="289"/>
      <c r="D18" s="289"/>
      <c r="E18" s="289"/>
      <c r="F18" s="289"/>
      <c r="G18" s="289"/>
      <c r="H18" s="289"/>
      <c r="I18" s="289"/>
      <c r="J18" s="289"/>
      <c r="K18" s="289"/>
      <c r="L18" s="289"/>
      <c r="M18" s="289"/>
      <c r="N18" s="289"/>
      <c r="O18" s="289"/>
      <c r="P18" s="289"/>
      <c r="Q18" s="289"/>
    </row>
    <row r="19" spans="1:29" x14ac:dyDescent="0.3">
      <c r="A19" s="160"/>
      <c r="B19" s="219"/>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row>
    <row r="20" spans="1:29" ht="28.8" x14ac:dyDescent="0.3">
      <c r="A20" s="168" t="s">
        <v>505</v>
      </c>
      <c r="B20" s="201" t="s">
        <v>504</v>
      </c>
      <c r="C20" s="168" t="s">
        <v>503</v>
      </c>
      <c r="D20" s="168" t="s">
        <v>492</v>
      </c>
      <c r="E20" s="168" t="s">
        <v>492</v>
      </c>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row>
    <row r="21" spans="1:29" x14ac:dyDescent="0.3">
      <c r="A21" s="200" t="s">
        <v>370</v>
      </c>
      <c r="B21" s="6" t="s">
        <v>502</v>
      </c>
      <c r="C21" s="6" t="s">
        <v>502</v>
      </c>
      <c r="D21" s="6" t="s">
        <v>339</v>
      </c>
      <c r="E21" s="6" t="s">
        <v>339</v>
      </c>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row>
    <row r="22" spans="1:29" x14ac:dyDescent="0.3">
      <c r="A22" s="178" t="s">
        <v>282</v>
      </c>
      <c r="B22" s="167">
        <f>B26*E22</f>
        <v>4663.2</v>
      </c>
      <c r="C22" s="167">
        <f>$B$27*D22</f>
        <v>14313.1</v>
      </c>
      <c r="D22" s="176">
        <v>4.1000000000000002E-2</v>
      </c>
      <c r="E22" s="176">
        <v>0.02</v>
      </c>
      <c r="F22" s="71"/>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row>
    <row r="23" spans="1:29" x14ac:dyDescent="0.3">
      <c r="B23" s="262"/>
      <c r="C23" s="6" t="s">
        <v>491</v>
      </c>
      <c r="D23" s="6">
        <f>SUM(D22:D22)</f>
        <v>4.1000000000000002E-2</v>
      </c>
      <c r="E23" s="6">
        <f>SUM(E22:E22)</f>
        <v>0.02</v>
      </c>
      <c r="F23" s="71"/>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row>
    <row r="24" spans="1:29" x14ac:dyDescent="0.3">
      <c r="A24" s="160"/>
      <c r="B24" s="168" t="s">
        <v>302</v>
      </c>
      <c r="F24" s="71"/>
    </row>
    <row r="25" spans="1:29" x14ac:dyDescent="0.3">
      <c r="A25" s="95"/>
      <c r="B25" s="314" t="s">
        <v>502</v>
      </c>
      <c r="H25" s="236"/>
    </row>
    <row r="26" spans="1:29" x14ac:dyDescent="0.3">
      <c r="A26" s="168" t="s">
        <v>501</v>
      </c>
      <c r="B26" s="167">
        <v>233160</v>
      </c>
    </row>
    <row r="27" spans="1:29" x14ac:dyDescent="0.3">
      <c r="A27" s="201" t="s">
        <v>500</v>
      </c>
      <c r="B27" s="167">
        <v>349100</v>
      </c>
    </row>
    <row r="30" spans="1:29" ht="13.5" customHeight="1" x14ac:dyDescent="0.3">
      <c r="A30" s="201" t="s">
        <v>499</v>
      </c>
      <c r="B30" s="160"/>
      <c r="C30" s="160"/>
      <c r="D30" s="160"/>
      <c r="E30" s="160"/>
      <c r="F30"/>
      <c r="G30"/>
      <c r="H30"/>
      <c r="I30"/>
      <c r="J30"/>
      <c r="K30"/>
      <c r="L30"/>
      <c r="M30"/>
      <c r="N30"/>
      <c r="O30"/>
      <c r="P30"/>
      <c r="Q30"/>
      <c r="R30"/>
      <c r="S30"/>
      <c r="T30"/>
      <c r="U30"/>
    </row>
    <row r="31" spans="1:29" x14ac:dyDescent="0.3">
      <c r="A31" s="476" t="s">
        <v>498</v>
      </c>
      <c r="B31" s="179" t="s">
        <v>296</v>
      </c>
      <c r="C31" s="168">
        <v>2015</v>
      </c>
      <c r="D31" s="168">
        <v>2016</v>
      </c>
      <c r="E31" s="168">
        <v>2017</v>
      </c>
      <c r="F31" s="168">
        <v>2018</v>
      </c>
      <c r="G31" s="168">
        <v>2019</v>
      </c>
      <c r="H31" s="168">
        <v>2020</v>
      </c>
      <c r="I31" s="160"/>
      <c r="J31" s="160"/>
      <c r="K31" s="160"/>
      <c r="L31" s="160"/>
      <c r="M31" s="160"/>
      <c r="N31" s="160"/>
      <c r="O31" s="160"/>
      <c r="P31" s="160"/>
      <c r="Q31" s="160"/>
      <c r="R31" s="160"/>
      <c r="S31" s="160"/>
      <c r="T31" s="160"/>
      <c r="U31" s="160"/>
    </row>
    <row r="32" spans="1:29" x14ac:dyDescent="0.3">
      <c r="A32" s="492"/>
      <c r="B32" s="179" t="s">
        <v>295</v>
      </c>
      <c r="C32" s="78" t="s">
        <v>373</v>
      </c>
      <c r="D32" s="78" t="s">
        <v>373</v>
      </c>
      <c r="E32" s="78" t="s">
        <v>373</v>
      </c>
      <c r="F32" s="78" t="s">
        <v>373</v>
      </c>
      <c r="G32" s="78" t="s">
        <v>373</v>
      </c>
      <c r="H32" s="78" t="s">
        <v>373</v>
      </c>
      <c r="I32" s="87"/>
      <c r="J32" s="87"/>
      <c r="K32" s="87"/>
      <c r="L32" s="87"/>
      <c r="M32" s="87"/>
      <c r="N32" s="87"/>
      <c r="O32" s="87"/>
      <c r="P32" s="87"/>
      <c r="Q32" s="87"/>
      <c r="R32" s="87"/>
      <c r="S32" s="87"/>
      <c r="T32" s="87"/>
      <c r="U32" s="87"/>
    </row>
    <row r="33" spans="1:21" x14ac:dyDescent="0.3">
      <c r="A33" s="195" t="s">
        <v>367</v>
      </c>
      <c r="B33" s="178" t="s">
        <v>282</v>
      </c>
      <c r="C33" s="246">
        <v>1786048.6293745188</v>
      </c>
      <c r="D33" s="246">
        <v>2166329.0950345532</v>
      </c>
      <c r="E33" s="249">
        <v>2786644.4491305542</v>
      </c>
      <c r="F33" s="246">
        <v>2927367.7058509835</v>
      </c>
      <c r="G33" s="246">
        <v>2956272.14456008</v>
      </c>
      <c r="H33" s="246">
        <v>3024640.7078896067</v>
      </c>
      <c r="I33" s="164"/>
      <c r="J33" s="164"/>
      <c r="K33" s="164"/>
      <c r="L33" s="164"/>
      <c r="M33" s="164"/>
      <c r="N33" s="164"/>
      <c r="O33" s="166"/>
      <c r="P33" s="166"/>
      <c r="Q33" s="166"/>
      <c r="R33" s="166"/>
      <c r="S33" s="166"/>
      <c r="T33" s="166"/>
      <c r="U33" s="166"/>
    </row>
    <row r="34" spans="1:21" x14ac:dyDescent="0.3">
      <c r="A34" s="195" t="s">
        <v>366</v>
      </c>
      <c r="B34" s="178" t="s">
        <v>282</v>
      </c>
      <c r="C34" s="246">
        <v>259987.02999999907</v>
      </c>
      <c r="D34" s="246">
        <v>400813.02438350552</v>
      </c>
      <c r="E34" s="249">
        <v>519795.05961717136</v>
      </c>
      <c r="F34" s="246">
        <v>466271.02746207587</v>
      </c>
      <c r="G34" s="246">
        <v>481196.61344363942</v>
      </c>
      <c r="H34" s="246">
        <v>499795.61939430836</v>
      </c>
      <c r="I34" s="164"/>
      <c r="J34" s="164"/>
      <c r="K34" s="164"/>
      <c r="L34" s="164"/>
      <c r="M34" s="164"/>
      <c r="N34" s="164"/>
      <c r="O34" s="166"/>
      <c r="P34" s="166"/>
      <c r="Q34" s="166"/>
      <c r="R34" s="166"/>
      <c r="S34" s="166"/>
      <c r="T34" s="166"/>
      <c r="U34" s="166"/>
    </row>
    <row r="35" spans="1:21" x14ac:dyDescent="0.3">
      <c r="A35" s="195" t="s">
        <v>383</v>
      </c>
      <c r="B35" s="178" t="s">
        <v>282</v>
      </c>
      <c r="C35" s="246">
        <v>705425.7</v>
      </c>
      <c r="D35" s="246">
        <v>680996.36888443562</v>
      </c>
      <c r="E35" s="313">
        <v>854173.93077588535</v>
      </c>
      <c r="F35" s="246">
        <v>813201.72229620034</v>
      </c>
      <c r="G35" s="246">
        <v>835920.10196104192</v>
      </c>
      <c r="H35" s="246">
        <v>955526.64563764085</v>
      </c>
      <c r="I35" s="164"/>
      <c r="J35" s="164"/>
      <c r="K35" s="164"/>
      <c r="L35" s="164"/>
      <c r="M35" s="164"/>
      <c r="N35" s="164"/>
      <c r="O35" s="166"/>
      <c r="P35" s="312"/>
      <c r="Q35" s="312"/>
      <c r="R35" s="312"/>
      <c r="S35" s="312"/>
      <c r="T35" s="312"/>
      <c r="U35" s="312"/>
    </row>
    <row r="36" spans="1:21" x14ac:dyDescent="0.3">
      <c r="A36" s="195" t="s">
        <v>382</v>
      </c>
      <c r="B36" s="178" t="s">
        <v>282</v>
      </c>
      <c r="C36" s="246">
        <v>587143.56770380156</v>
      </c>
      <c r="D36" s="246">
        <v>589742.53800000006</v>
      </c>
      <c r="E36" s="313">
        <v>725684.84781622677</v>
      </c>
      <c r="F36" s="246">
        <v>709703.04959999991</v>
      </c>
      <c r="G36" s="246">
        <v>646247.03709999996</v>
      </c>
      <c r="H36" s="246">
        <v>920433.99999999988</v>
      </c>
      <c r="I36" s="164"/>
      <c r="J36" s="164"/>
      <c r="K36" s="164"/>
      <c r="L36" s="164"/>
      <c r="M36" s="164"/>
      <c r="N36" s="164"/>
      <c r="O36" s="312"/>
      <c r="P36" s="312"/>
      <c r="Q36" s="312"/>
      <c r="R36" s="312"/>
      <c r="S36" s="312"/>
      <c r="T36" s="312"/>
      <c r="U36" s="312"/>
    </row>
    <row r="37" spans="1:21" x14ac:dyDescent="0.3">
      <c r="A37" s="195" t="s">
        <v>381</v>
      </c>
      <c r="B37" s="178" t="s">
        <v>282</v>
      </c>
      <c r="C37" s="246">
        <v>608340.18534488732</v>
      </c>
      <c r="D37" s="246">
        <v>606975.44035721768</v>
      </c>
      <c r="E37" s="280">
        <v>607540.25014823838</v>
      </c>
      <c r="F37" s="246">
        <v>650786.76925605815</v>
      </c>
      <c r="G37" s="246">
        <v>652528.80061316956</v>
      </c>
      <c r="H37" s="246">
        <v>694827.29137693439</v>
      </c>
      <c r="I37" s="164"/>
      <c r="J37" s="164"/>
      <c r="K37" s="164"/>
      <c r="L37" s="164"/>
      <c r="M37" s="164"/>
      <c r="N37" s="164"/>
      <c r="O37" s="166"/>
      <c r="P37" s="312"/>
      <c r="Q37" s="312"/>
      <c r="R37" s="312"/>
      <c r="S37" s="312"/>
      <c r="T37" s="312"/>
      <c r="U37" s="312"/>
    </row>
    <row r="38" spans="1:21" x14ac:dyDescent="0.3">
      <c r="A38" s="195" t="s">
        <v>380</v>
      </c>
      <c r="B38" s="178" t="s">
        <v>282</v>
      </c>
      <c r="C38" s="246">
        <v>73506.45</v>
      </c>
      <c r="D38" s="246">
        <v>81368.93730738356</v>
      </c>
      <c r="E38" s="280">
        <v>81476.215323761266</v>
      </c>
      <c r="F38" s="246">
        <v>83403.928309010589</v>
      </c>
      <c r="G38" s="246">
        <v>89166.348534549703</v>
      </c>
      <c r="H38" s="246">
        <v>92799.571825602397</v>
      </c>
      <c r="I38" s="164"/>
      <c r="J38" s="164"/>
      <c r="K38" s="164"/>
      <c r="L38" s="164"/>
      <c r="M38" s="164"/>
      <c r="N38" s="164"/>
      <c r="O38" s="166"/>
      <c r="P38" s="312"/>
      <c r="Q38" s="312"/>
      <c r="R38" s="312"/>
      <c r="S38" s="312"/>
      <c r="T38" s="312"/>
      <c r="U38" s="312"/>
    </row>
    <row r="39" spans="1:21" x14ac:dyDescent="0.3">
      <c r="A39" s="195" t="s">
        <v>379</v>
      </c>
      <c r="B39" s="178" t="s">
        <v>282</v>
      </c>
      <c r="C39" s="246">
        <v>695198.9</v>
      </c>
      <c r="D39" s="246">
        <v>782808.66130276362</v>
      </c>
      <c r="E39" s="313">
        <v>819600.91174581845</v>
      </c>
      <c r="F39" s="246">
        <v>819817.35570505168</v>
      </c>
      <c r="G39" s="246">
        <v>840739.07235772919</v>
      </c>
      <c r="H39" s="246">
        <v>853169.02667127142</v>
      </c>
      <c r="I39" s="164"/>
      <c r="J39" s="164"/>
      <c r="K39" s="164"/>
      <c r="L39" s="164"/>
      <c r="M39" s="164"/>
      <c r="N39" s="164"/>
      <c r="O39" s="166"/>
      <c r="P39" s="312"/>
      <c r="Q39" s="312"/>
      <c r="R39" s="312"/>
      <c r="S39" s="312"/>
      <c r="T39" s="312"/>
      <c r="U39" s="312"/>
    </row>
    <row r="40" spans="1:21" x14ac:dyDescent="0.3">
      <c r="A40" s="195" t="s">
        <v>378</v>
      </c>
      <c r="B40" s="178" t="s">
        <v>282</v>
      </c>
      <c r="C40" s="246">
        <v>14905.824130215102</v>
      </c>
      <c r="D40" s="246">
        <v>11225.243283080099</v>
      </c>
      <c r="E40" s="280">
        <v>9279.8314040759778</v>
      </c>
      <c r="F40" s="246">
        <v>12756.91546484768</v>
      </c>
      <c r="G40" s="246">
        <v>13392.228418645773</v>
      </c>
      <c r="H40" s="246">
        <v>15019.610432038204</v>
      </c>
      <c r="I40" s="164"/>
      <c r="J40" s="164"/>
      <c r="K40" s="164"/>
      <c r="L40" s="164"/>
      <c r="M40" s="164"/>
      <c r="N40" s="164"/>
      <c r="O40" s="166"/>
      <c r="P40" s="312"/>
      <c r="Q40" s="312"/>
      <c r="R40" s="312"/>
      <c r="S40" s="312"/>
      <c r="T40" s="312"/>
      <c r="U40" s="312"/>
    </row>
    <row r="41" spans="1:21" x14ac:dyDescent="0.3">
      <c r="A41" s="195" t="s">
        <v>377</v>
      </c>
      <c r="B41" s="178" t="s">
        <v>282</v>
      </c>
      <c r="C41" s="246">
        <v>130787.49999999993</v>
      </c>
      <c r="D41" s="246">
        <v>145040.01994310497</v>
      </c>
      <c r="E41" s="280">
        <v>228938.48623336415</v>
      </c>
      <c r="F41" s="280">
        <v>396047.25735664612</v>
      </c>
      <c r="G41" s="280">
        <v>577363.05136713281</v>
      </c>
      <c r="H41" s="280">
        <v>751184.86140645458</v>
      </c>
      <c r="I41" s="164"/>
      <c r="J41" s="164"/>
      <c r="K41" s="164"/>
      <c r="L41" s="164"/>
      <c r="M41" s="164"/>
      <c r="N41" s="164"/>
      <c r="O41" s="312"/>
      <c r="P41" s="312"/>
      <c r="Q41" s="312"/>
      <c r="R41" s="312"/>
      <c r="S41" s="312"/>
      <c r="T41" s="312"/>
      <c r="U41" s="312"/>
    </row>
    <row r="42" spans="1:21" x14ac:dyDescent="0.3">
      <c r="A42" s="195" t="s">
        <v>376</v>
      </c>
      <c r="B42" s="178" t="s">
        <v>282</v>
      </c>
      <c r="C42" s="246">
        <v>147451.9</v>
      </c>
      <c r="D42" s="246">
        <v>167370.76975899661</v>
      </c>
      <c r="E42" s="246">
        <v>193668.55766660039</v>
      </c>
      <c r="F42" s="246">
        <v>197322.78000991646</v>
      </c>
      <c r="G42" s="246">
        <v>196600.97880776844</v>
      </c>
      <c r="H42" s="246">
        <v>202234.56040000007</v>
      </c>
      <c r="I42" s="164"/>
      <c r="J42" s="164"/>
      <c r="K42" s="164"/>
      <c r="L42" s="164"/>
      <c r="M42" s="164"/>
      <c r="N42" s="164"/>
      <c r="O42" s="312"/>
      <c r="P42" s="312"/>
      <c r="Q42" s="312"/>
      <c r="R42" s="312"/>
      <c r="S42" s="312"/>
      <c r="T42" s="312"/>
      <c r="U42" s="312"/>
    </row>
    <row r="43" spans="1:21" x14ac:dyDescent="0.3">
      <c r="A43" s="195" t="s">
        <v>365</v>
      </c>
      <c r="B43" s="178" t="s">
        <v>282</v>
      </c>
      <c r="C43" s="246">
        <v>80756.431454809994</v>
      </c>
      <c r="D43" s="246">
        <v>100923.66576440487</v>
      </c>
      <c r="E43" s="246">
        <v>118455.18055828291</v>
      </c>
      <c r="F43" s="246">
        <v>127131.1966708723</v>
      </c>
      <c r="G43" s="246">
        <v>145851.81274701626</v>
      </c>
      <c r="H43" s="246">
        <v>150785.81494230378</v>
      </c>
      <c r="I43" s="164"/>
      <c r="J43" s="164"/>
      <c r="K43" s="164"/>
      <c r="L43" s="164"/>
      <c r="M43" s="164"/>
      <c r="N43" s="164"/>
      <c r="O43" s="312"/>
      <c r="P43" s="312"/>
      <c r="Q43" s="312"/>
      <c r="R43" s="312"/>
      <c r="S43" s="312"/>
      <c r="T43" s="312"/>
      <c r="U43" s="312"/>
    </row>
    <row r="45" spans="1:21" x14ac:dyDescent="0.3">
      <c r="A45" s="219"/>
      <c r="B45" s="164"/>
      <c r="C45" s="245"/>
      <c r="D45" s="245"/>
      <c r="E45" s="245"/>
      <c r="F45" s="245"/>
      <c r="G45" s="245"/>
      <c r="H45" s="245"/>
    </row>
    <row r="46" spans="1:21" ht="31.5" customHeight="1" x14ac:dyDescent="0.3">
      <c r="A46" s="168" t="s">
        <v>497</v>
      </c>
      <c r="B46" s="168" t="s">
        <v>492</v>
      </c>
    </row>
    <row r="47" spans="1:21" x14ac:dyDescent="0.3">
      <c r="A47" s="31" t="s">
        <v>496</v>
      </c>
      <c r="B47" s="6" t="s">
        <v>339</v>
      </c>
    </row>
    <row r="48" spans="1:21" x14ac:dyDescent="0.3">
      <c r="A48" s="195" t="s">
        <v>367</v>
      </c>
      <c r="B48" s="213">
        <v>1</v>
      </c>
    </row>
    <row r="49" spans="1:52" x14ac:dyDescent="0.3">
      <c r="A49" s="195" t="s">
        <v>366</v>
      </c>
      <c r="B49" s="213">
        <v>0.74</v>
      </c>
    </row>
    <row r="50" spans="1:52" x14ac:dyDescent="0.3">
      <c r="A50" s="195" t="s">
        <v>383</v>
      </c>
      <c r="B50" s="213">
        <v>0.8</v>
      </c>
    </row>
    <row r="51" spans="1:52" x14ac:dyDescent="0.3">
      <c r="A51" s="195" t="s">
        <v>382</v>
      </c>
      <c r="B51" s="213">
        <v>0.84</v>
      </c>
    </row>
    <row r="52" spans="1:52" x14ac:dyDescent="0.3">
      <c r="A52" s="195" t="s">
        <v>381</v>
      </c>
      <c r="B52" s="213">
        <v>0.82</v>
      </c>
    </row>
    <row r="53" spans="1:52" x14ac:dyDescent="0.3">
      <c r="A53" s="195" t="s">
        <v>380</v>
      </c>
      <c r="B53" s="213">
        <v>0.82</v>
      </c>
    </row>
    <row r="54" spans="1:52" x14ac:dyDescent="0.3">
      <c r="A54" s="195" t="s">
        <v>379</v>
      </c>
      <c r="B54" s="213">
        <v>0.78</v>
      </c>
      <c r="D54" s="245"/>
      <c r="E54" s="245"/>
      <c r="F54" s="245"/>
      <c r="G54" s="245"/>
      <c r="H54" s="245"/>
      <c r="I54" s="245"/>
    </row>
    <row r="55" spans="1:52" x14ac:dyDescent="0.3">
      <c r="A55" s="195" t="s">
        <v>378</v>
      </c>
      <c r="B55" s="213">
        <v>0.82</v>
      </c>
    </row>
    <row r="56" spans="1:52" x14ac:dyDescent="0.3">
      <c r="A56" s="195" t="s">
        <v>377</v>
      </c>
      <c r="B56" s="213">
        <v>0.8</v>
      </c>
    </row>
    <row r="57" spans="1:52" x14ac:dyDescent="0.3">
      <c r="A57" s="195" t="s">
        <v>376</v>
      </c>
      <c r="B57" s="213">
        <v>0.78</v>
      </c>
    </row>
    <row r="58" spans="1:52" x14ac:dyDescent="0.3">
      <c r="A58" s="195" t="s">
        <v>365</v>
      </c>
      <c r="B58" s="213">
        <v>0.82</v>
      </c>
    </row>
    <row r="59" spans="1:52" x14ac:dyDescent="0.3">
      <c r="A59" s="160"/>
    </row>
    <row r="60" spans="1:52" x14ac:dyDescent="0.3">
      <c r="A60" s="295"/>
      <c r="B60" s="302"/>
      <c r="C60" s="302"/>
      <c r="D60" s="302"/>
      <c r="E60" s="302"/>
      <c r="F60" s="302"/>
      <c r="G60" s="302"/>
      <c r="H60" s="302"/>
      <c r="I60" s="302"/>
      <c r="J60" s="302"/>
      <c r="K60" s="302"/>
      <c r="L60" s="302"/>
      <c r="M60" s="302"/>
      <c r="N60" s="302"/>
      <c r="O60" s="302"/>
      <c r="P60" s="302"/>
      <c r="Q60" s="302"/>
      <c r="R60" s="302"/>
      <c r="S60" s="302"/>
      <c r="T60" s="302"/>
    </row>
    <row r="61" spans="1:52" x14ac:dyDescent="0.3">
      <c r="B61" s="168" t="s">
        <v>302</v>
      </c>
    </row>
    <row r="62" spans="1:52" x14ac:dyDescent="0.3">
      <c r="B62" s="244" t="s">
        <v>495</v>
      </c>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1"/>
      <c r="AV62" s="311"/>
      <c r="AW62" s="311"/>
      <c r="AX62" s="311"/>
      <c r="AY62" s="311"/>
      <c r="AZ62" s="311"/>
    </row>
    <row r="63" spans="1:52" x14ac:dyDescent="0.3">
      <c r="A63" s="168" t="s">
        <v>494</v>
      </c>
      <c r="B63" s="309">
        <v>1.0720378229349213E-8</v>
      </c>
      <c r="C63" s="311"/>
    </row>
    <row r="64" spans="1:52" x14ac:dyDescent="0.3">
      <c r="A64" s="152"/>
    </row>
    <row r="65" spans="1:21" x14ac:dyDescent="0.3">
      <c r="A65" s="168" t="s">
        <v>493</v>
      </c>
      <c r="B65" s="168" t="s">
        <v>492</v>
      </c>
    </row>
    <row r="66" spans="1:21" x14ac:dyDescent="0.3">
      <c r="A66" s="310" t="s">
        <v>489</v>
      </c>
      <c r="B66" s="88" t="s">
        <v>339</v>
      </c>
    </row>
    <row r="67" spans="1:21" x14ac:dyDescent="0.3">
      <c r="A67" s="195" t="s">
        <v>367</v>
      </c>
      <c r="B67" s="309">
        <v>8.740788065467112E-6</v>
      </c>
    </row>
    <row r="68" spans="1:21" x14ac:dyDescent="0.3">
      <c r="A68" s="195" t="s">
        <v>366</v>
      </c>
      <c r="B68" s="309">
        <v>0.75784765302223001</v>
      </c>
    </row>
    <row r="69" spans="1:21" x14ac:dyDescent="0.3">
      <c r="A69" s="195" t="s">
        <v>383</v>
      </c>
      <c r="B69" s="309">
        <v>6.4904847583341724E-2</v>
      </c>
    </row>
    <row r="70" spans="1:21" x14ac:dyDescent="0.3">
      <c r="A70" s="195" t="s">
        <v>382</v>
      </c>
      <c r="B70" s="309">
        <v>7.4866789879464796E-6</v>
      </c>
    </row>
    <row r="71" spans="1:21" x14ac:dyDescent="0.3">
      <c r="A71" s="195" t="s">
        <v>381</v>
      </c>
      <c r="B71" s="309">
        <v>2.0000000000000001E-4</v>
      </c>
    </row>
    <row r="72" spans="1:21" x14ac:dyDescent="0.3">
      <c r="A72" s="195" t="s">
        <v>380</v>
      </c>
      <c r="B72" s="309">
        <v>0</v>
      </c>
    </row>
    <row r="73" spans="1:21" x14ac:dyDescent="0.3">
      <c r="A73" s="195" t="s">
        <v>379</v>
      </c>
      <c r="B73" s="309">
        <v>7.0509560589187087E-2</v>
      </c>
    </row>
    <row r="74" spans="1:21" x14ac:dyDescent="0.3">
      <c r="A74" s="195" t="s">
        <v>378</v>
      </c>
      <c r="B74" s="309">
        <v>9.8783991326014814E-2</v>
      </c>
    </row>
    <row r="75" spans="1:21" x14ac:dyDescent="0.3">
      <c r="A75" s="195" t="s">
        <v>377</v>
      </c>
      <c r="B75" s="309">
        <v>5.0000000000000001E-3</v>
      </c>
    </row>
    <row r="76" spans="1:21" x14ac:dyDescent="0.3">
      <c r="A76" s="195" t="s">
        <v>376</v>
      </c>
      <c r="B76" s="309">
        <v>1E-4</v>
      </c>
    </row>
    <row r="77" spans="1:21" x14ac:dyDescent="0.3">
      <c r="A77" s="195" t="s">
        <v>365</v>
      </c>
      <c r="B77" s="308">
        <v>1E-4</v>
      </c>
    </row>
    <row r="78" spans="1:21" x14ac:dyDescent="0.3">
      <c r="A78" s="195" t="s">
        <v>491</v>
      </c>
      <c r="B78" s="308">
        <f>SUM(B67:B77)</f>
        <v>0.99746227998782699</v>
      </c>
    </row>
    <row r="80" spans="1:21" x14ac:dyDescent="0.3">
      <c r="A80" s="168" t="s">
        <v>490</v>
      </c>
      <c r="B80" s="87"/>
      <c r="C80" s="307"/>
      <c r="D80" s="87"/>
      <c r="E80" s="306"/>
      <c r="F80"/>
      <c r="G80"/>
      <c r="H80"/>
      <c r="I80"/>
      <c r="J80"/>
      <c r="K80"/>
      <c r="L80"/>
      <c r="M80"/>
      <c r="N80"/>
      <c r="O80"/>
      <c r="P80"/>
      <c r="Q80"/>
      <c r="R80"/>
      <c r="S80"/>
      <c r="T80"/>
      <c r="U80"/>
    </row>
    <row r="81" spans="1:21" x14ac:dyDescent="0.3">
      <c r="A81" s="477" t="s">
        <v>489</v>
      </c>
      <c r="B81" s="179" t="s">
        <v>296</v>
      </c>
      <c r="C81" s="168">
        <v>2015</v>
      </c>
      <c r="D81" s="168">
        <v>2016</v>
      </c>
      <c r="E81" s="271">
        <v>2017</v>
      </c>
      <c r="F81" s="305">
        <v>2018</v>
      </c>
      <c r="G81" s="305">
        <v>2019</v>
      </c>
      <c r="H81" s="168">
        <v>2020</v>
      </c>
      <c r="I81" s="160"/>
      <c r="J81" s="160"/>
      <c r="K81" s="160"/>
      <c r="L81" s="160"/>
      <c r="M81" s="160"/>
      <c r="N81" s="160"/>
      <c r="O81" s="160"/>
      <c r="P81" s="160"/>
      <c r="Q81" s="160"/>
      <c r="R81" s="160"/>
      <c r="S81" s="160"/>
      <c r="T81" s="160"/>
      <c r="U81" s="160"/>
    </row>
    <row r="82" spans="1:21" x14ac:dyDescent="0.3">
      <c r="A82" s="477"/>
      <c r="B82" s="179" t="s">
        <v>295</v>
      </c>
      <c r="C82" s="78" t="s">
        <v>373</v>
      </c>
      <c r="D82" s="78" t="s">
        <v>373</v>
      </c>
      <c r="E82" s="78" t="s">
        <v>373</v>
      </c>
      <c r="F82" s="78" t="s">
        <v>373</v>
      </c>
      <c r="G82" s="78" t="s">
        <v>373</v>
      </c>
      <c r="H82" s="78" t="s">
        <v>373</v>
      </c>
      <c r="I82" s="87"/>
      <c r="J82" s="87"/>
      <c r="K82" s="87"/>
      <c r="L82" s="87"/>
      <c r="M82" s="87"/>
      <c r="N82" s="87"/>
      <c r="O82" s="87"/>
      <c r="P82" s="87"/>
      <c r="Q82" s="87"/>
      <c r="R82" s="87"/>
      <c r="S82" s="87"/>
      <c r="T82" s="87"/>
      <c r="U82" s="87"/>
    </row>
    <row r="83" spans="1:21" ht="15" thickBot="1" x14ac:dyDescent="0.35">
      <c r="A83" s="273" t="s">
        <v>488</v>
      </c>
      <c r="B83" s="178" t="s">
        <v>282</v>
      </c>
      <c r="C83" s="303">
        <v>4894853.3037138721</v>
      </c>
      <c r="D83" s="303">
        <v>5527712.5618096413</v>
      </c>
      <c r="E83" s="303">
        <v>6720682.8199719787</v>
      </c>
      <c r="F83" s="303">
        <v>6975750.8940355089</v>
      </c>
      <c r="G83" s="303">
        <v>7182933.8101209374</v>
      </c>
      <c r="H83" s="303">
        <v>7924013.4428812517</v>
      </c>
      <c r="I83" s="166"/>
      <c r="J83" s="166"/>
      <c r="K83" s="166"/>
      <c r="L83" s="166"/>
      <c r="M83" s="166"/>
      <c r="N83" s="166"/>
      <c r="O83" s="166"/>
      <c r="P83" s="166"/>
      <c r="Q83" s="166"/>
      <c r="R83" s="166"/>
      <c r="S83" s="166"/>
      <c r="T83" s="166"/>
      <c r="U83" s="166"/>
    </row>
    <row r="84" spans="1:21" ht="15" thickBot="1" x14ac:dyDescent="0.35">
      <c r="A84" s="304" t="s">
        <v>487</v>
      </c>
      <c r="B84" s="178" t="s">
        <v>282</v>
      </c>
      <c r="C84" s="303">
        <v>48948.533037138724</v>
      </c>
      <c r="D84" s="303">
        <v>55277.125618096412</v>
      </c>
      <c r="E84" s="303">
        <v>67206.828199719792</v>
      </c>
      <c r="F84" s="303">
        <v>69757.508940355096</v>
      </c>
      <c r="G84" s="303">
        <v>71829.338101209374</v>
      </c>
      <c r="H84" s="303">
        <v>79240.134428812526</v>
      </c>
      <c r="I84" s="166"/>
      <c r="J84" s="166"/>
      <c r="K84" s="166"/>
      <c r="L84" s="166"/>
      <c r="M84" s="166"/>
      <c r="N84" s="166"/>
      <c r="O84" s="166"/>
      <c r="P84" s="166"/>
      <c r="Q84" s="166"/>
      <c r="R84" s="166"/>
      <c r="S84" s="166"/>
      <c r="T84" s="166"/>
      <c r="U84" s="166"/>
    </row>
    <row r="85" spans="1:21" x14ac:dyDescent="0.3">
      <c r="A85" s="304" t="s">
        <v>486</v>
      </c>
      <c r="B85" s="178" t="s">
        <v>282</v>
      </c>
      <c r="C85" s="303">
        <v>2894.85330371387</v>
      </c>
      <c r="D85" s="303">
        <v>4527.7125618096397</v>
      </c>
      <c r="E85" s="303">
        <v>5720.6828199719803</v>
      </c>
      <c r="F85" s="303">
        <v>5975.7508940355101</v>
      </c>
      <c r="G85" s="303">
        <v>6182.9338101209396</v>
      </c>
      <c r="H85" s="303">
        <v>8924.0134428812507</v>
      </c>
      <c r="I85" s="166"/>
      <c r="J85" s="166"/>
      <c r="K85" s="166"/>
      <c r="L85" s="166"/>
      <c r="M85" s="166"/>
      <c r="N85" s="166"/>
      <c r="O85" s="166"/>
      <c r="P85" s="166"/>
      <c r="Q85" s="166"/>
      <c r="R85" s="166"/>
      <c r="S85" s="166"/>
      <c r="T85" s="166"/>
      <c r="U85" s="166"/>
    </row>
    <row r="87" spans="1:21" x14ac:dyDescent="0.3">
      <c r="C87" s="302"/>
      <c r="D87" s="302"/>
      <c r="E87" s="302"/>
      <c r="F87" s="302"/>
      <c r="G87" s="302"/>
      <c r="H87" s="302"/>
      <c r="I87" s="302"/>
      <c r="J87" s="174"/>
      <c r="K87" s="302"/>
      <c r="L87" s="302"/>
      <c r="M87" s="302"/>
      <c r="N87" s="302"/>
      <c r="O87" s="302"/>
      <c r="P87" s="302"/>
      <c r="Q87" s="302"/>
      <c r="R87" s="302"/>
      <c r="S87" s="302"/>
      <c r="T87" s="302"/>
    </row>
    <row r="88" spans="1:21" x14ac:dyDescent="0.3">
      <c r="A88" s="274"/>
      <c r="B88" s="302"/>
      <c r="J88" s="173"/>
    </row>
    <row r="89" spans="1:21" x14ac:dyDescent="0.3">
      <c r="A89" s="493" t="s">
        <v>485</v>
      </c>
      <c r="B89" s="301" t="s">
        <v>482</v>
      </c>
      <c r="C89" s="301" t="s">
        <v>481</v>
      </c>
      <c r="D89" s="301" t="s">
        <v>480</v>
      </c>
      <c r="E89" s="301" t="s">
        <v>479</v>
      </c>
      <c r="F89" s="301" t="s">
        <v>478</v>
      </c>
      <c r="G89" s="301" t="s">
        <v>477</v>
      </c>
      <c r="H89" s="301" t="s">
        <v>476</v>
      </c>
      <c r="I89" s="301" t="s">
        <v>475</v>
      </c>
      <c r="J89" s="301" t="s">
        <v>474</v>
      </c>
      <c r="K89" s="301" t="s">
        <v>473</v>
      </c>
      <c r="L89" s="301" t="s">
        <v>472</v>
      </c>
      <c r="M89" s="301" t="s">
        <v>471</v>
      </c>
      <c r="N89" s="301" t="s">
        <v>470</v>
      </c>
      <c r="O89" s="301" t="s">
        <v>469</v>
      </c>
    </row>
    <row r="90" spans="1:21" x14ac:dyDescent="0.3">
      <c r="A90" s="494"/>
      <c r="B90" s="300" t="s">
        <v>463</v>
      </c>
      <c r="C90" s="300" t="s">
        <v>463</v>
      </c>
      <c r="D90" s="300" t="s">
        <v>463</v>
      </c>
      <c r="E90" s="300" t="s">
        <v>463</v>
      </c>
      <c r="F90" s="300" t="s">
        <v>463</v>
      </c>
      <c r="G90" s="300" t="s">
        <v>463</v>
      </c>
      <c r="H90" s="300" t="s">
        <v>463</v>
      </c>
      <c r="I90" s="300" t="s">
        <v>463</v>
      </c>
      <c r="J90" s="300" t="s">
        <v>463</v>
      </c>
      <c r="K90" s="300" t="s">
        <v>463</v>
      </c>
      <c r="L90" s="300" t="s">
        <v>463</v>
      </c>
      <c r="M90" s="300" t="s">
        <v>463</v>
      </c>
      <c r="N90" s="300" t="s">
        <v>463</v>
      </c>
      <c r="O90" s="300" t="s">
        <v>463</v>
      </c>
      <c r="P90" s="164"/>
      <c r="Q90" s="164"/>
      <c r="R90" s="164"/>
    </row>
    <row r="91" spans="1:21" x14ac:dyDescent="0.3">
      <c r="A91" s="207" t="s">
        <v>282</v>
      </c>
      <c r="B91" s="234">
        <v>1</v>
      </c>
      <c r="C91" s="234">
        <v>1</v>
      </c>
      <c r="D91" s="234">
        <v>1</v>
      </c>
      <c r="E91" s="234">
        <v>1</v>
      </c>
      <c r="F91" s="234">
        <v>1</v>
      </c>
      <c r="G91" s="234">
        <v>1</v>
      </c>
      <c r="H91" s="234">
        <v>1</v>
      </c>
      <c r="I91" s="234">
        <v>1</v>
      </c>
      <c r="J91" s="234">
        <v>1</v>
      </c>
      <c r="K91" s="234">
        <v>1</v>
      </c>
      <c r="L91" s="234">
        <v>1</v>
      </c>
      <c r="M91" s="234">
        <v>1</v>
      </c>
      <c r="N91" s="234">
        <v>1</v>
      </c>
      <c r="O91" s="234">
        <v>1</v>
      </c>
      <c r="P91" s="218"/>
      <c r="Q91" s="218"/>
      <c r="R91" s="218"/>
    </row>
    <row r="92" spans="1:21" x14ac:dyDescent="0.3">
      <c r="A92" s="219"/>
    </row>
    <row r="94" spans="1:21" x14ac:dyDescent="0.3">
      <c r="A94" s="168" t="s">
        <v>484</v>
      </c>
    </row>
    <row r="95" spans="1:21" ht="28.8" x14ac:dyDescent="0.3">
      <c r="A95" s="31" t="s">
        <v>483</v>
      </c>
      <c r="B95" s="168" t="s">
        <v>482</v>
      </c>
      <c r="C95" s="168" t="s">
        <v>481</v>
      </c>
      <c r="D95" s="168" t="s">
        <v>480</v>
      </c>
      <c r="E95" s="168" t="s">
        <v>479</v>
      </c>
      <c r="F95" s="168" t="s">
        <v>478</v>
      </c>
      <c r="G95" s="168" t="s">
        <v>477</v>
      </c>
      <c r="H95" s="168" t="s">
        <v>476</v>
      </c>
      <c r="I95" s="168" t="s">
        <v>475</v>
      </c>
      <c r="J95" s="168" t="s">
        <v>474</v>
      </c>
      <c r="K95" s="168" t="s">
        <v>473</v>
      </c>
      <c r="L95" s="168" t="s">
        <v>472</v>
      </c>
      <c r="M95" s="168" t="s">
        <v>471</v>
      </c>
      <c r="N95" s="168" t="s">
        <v>470</v>
      </c>
      <c r="O95" s="168" t="s">
        <v>469</v>
      </c>
    </row>
    <row r="96" spans="1:21" x14ac:dyDescent="0.3">
      <c r="A96" s="207" t="s">
        <v>468</v>
      </c>
      <c r="B96" s="299">
        <v>3000</v>
      </c>
      <c r="C96" s="297">
        <v>850</v>
      </c>
      <c r="D96" s="297">
        <v>3500</v>
      </c>
      <c r="E96" s="297">
        <v>430</v>
      </c>
      <c r="F96" s="297">
        <v>8810</v>
      </c>
      <c r="G96" s="297">
        <v>8970</v>
      </c>
      <c r="H96" s="297">
        <v>580</v>
      </c>
      <c r="I96" s="297">
        <v>1430</v>
      </c>
      <c r="J96" s="298">
        <v>1855</v>
      </c>
      <c r="K96" s="298">
        <v>1861</v>
      </c>
      <c r="L96" s="297">
        <v>1300</v>
      </c>
      <c r="M96" s="297">
        <v>3570</v>
      </c>
      <c r="N96" s="297">
        <v>587</v>
      </c>
      <c r="O96" s="297">
        <v>1190</v>
      </c>
    </row>
    <row r="97" spans="1:15" x14ac:dyDescent="0.3">
      <c r="A97" s="207" t="s">
        <v>467</v>
      </c>
      <c r="B97" s="297">
        <v>0.09</v>
      </c>
      <c r="C97" s="297">
        <v>0.01</v>
      </c>
      <c r="D97" s="297">
        <v>0.22</v>
      </c>
      <c r="E97" s="297">
        <v>0.01</v>
      </c>
      <c r="F97" s="297">
        <v>0</v>
      </c>
      <c r="G97" s="297">
        <v>0.01</v>
      </c>
      <c r="H97" s="297">
        <v>0.04</v>
      </c>
      <c r="I97" s="297">
        <v>0.13</v>
      </c>
      <c r="J97" s="298">
        <v>0.17499999999999999</v>
      </c>
      <c r="K97" s="298">
        <v>0.14499999999999999</v>
      </c>
      <c r="L97" s="297">
        <v>0.21</v>
      </c>
      <c r="M97" s="297">
        <v>0</v>
      </c>
      <c r="N97" s="297">
        <v>5.7999999999999996E-3</v>
      </c>
      <c r="O97" s="297">
        <v>0.12</v>
      </c>
    </row>
    <row r="98" spans="1:15" x14ac:dyDescent="0.3">
      <c r="A98" s="207" t="s">
        <v>466</v>
      </c>
      <c r="B98" s="297">
        <v>2.5000000000000001E-2</v>
      </c>
      <c r="C98" s="297">
        <v>0</v>
      </c>
      <c r="D98" s="297">
        <v>0.14599999999999999</v>
      </c>
      <c r="E98" s="297">
        <v>0</v>
      </c>
      <c r="F98" s="297">
        <v>0.99</v>
      </c>
      <c r="G98" s="297">
        <v>0.91</v>
      </c>
      <c r="H98" s="297">
        <v>0.04</v>
      </c>
      <c r="I98" s="297">
        <v>0.09</v>
      </c>
      <c r="J98" s="298">
        <v>0.16999999999999998</v>
      </c>
      <c r="K98" s="298">
        <v>0.15866666666666668</v>
      </c>
      <c r="L98" s="297">
        <v>0.04</v>
      </c>
      <c r="M98" s="297">
        <v>0</v>
      </c>
      <c r="N98" s="297">
        <v>0</v>
      </c>
      <c r="O98" s="297">
        <v>0.06</v>
      </c>
    </row>
    <row r="99" spans="1:15" x14ac:dyDescent="0.3">
      <c r="A99" s="207" t="s">
        <v>465</v>
      </c>
      <c r="B99" s="297">
        <v>0.66749999999999998</v>
      </c>
      <c r="C99" s="297">
        <v>0.19</v>
      </c>
      <c r="D99" s="297">
        <v>0.33</v>
      </c>
      <c r="E99" s="297">
        <v>0.21375</v>
      </c>
      <c r="F99" s="297">
        <v>0</v>
      </c>
      <c r="G99" s="297">
        <v>0</v>
      </c>
      <c r="H99" s="297">
        <v>0.02</v>
      </c>
      <c r="I99" s="297">
        <v>0.02</v>
      </c>
      <c r="J99" s="298">
        <v>0</v>
      </c>
      <c r="K99" s="298">
        <v>3.3333333333333335E-3</v>
      </c>
      <c r="L99" s="297">
        <v>6.0000000000000001E-3</v>
      </c>
      <c r="M99" s="297">
        <v>0.89</v>
      </c>
      <c r="N99" s="297">
        <v>0.03</v>
      </c>
      <c r="O99" s="297">
        <v>0.19</v>
      </c>
    </row>
    <row r="101" spans="1:15" x14ac:dyDescent="0.3">
      <c r="A101" s="168" t="s">
        <v>464</v>
      </c>
      <c r="B101" s="168" t="s">
        <v>461</v>
      </c>
      <c r="C101" s="168" t="s">
        <v>460</v>
      </c>
      <c r="D101" s="168" t="s">
        <v>459</v>
      </c>
      <c r="E101" s="168" t="s">
        <v>458</v>
      </c>
      <c r="F101" s="168" t="s">
        <v>457</v>
      </c>
      <c r="G101" s="168" t="s">
        <v>456</v>
      </c>
      <c r="H101" s="168" t="s">
        <v>455</v>
      </c>
      <c r="I101" s="168" t="s">
        <v>454</v>
      </c>
    </row>
    <row r="102" spans="1:15" x14ac:dyDescent="0.3">
      <c r="A102" s="90" t="s">
        <v>451</v>
      </c>
      <c r="B102" s="6" t="s">
        <v>453</v>
      </c>
      <c r="C102" s="6" t="s">
        <v>463</v>
      </c>
      <c r="D102" s="6" t="s">
        <v>463</v>
      </c>
      <c r="E102" s="6" t="s">
        <v>443</v>
      </c>
      <c r="F102" s="6" t="s">
        <v>463</v>
      </c>
      <c r="G102" s="6" t="s">
        <v>443</v>
      </c>
      <c r="H102" s="6" t="s">
        <v>443</v>
      </c>
      <c r="I102" s="6" t="s">
        <v>443</v>
      </c>
    </row>
    <row r="103" spans="1:15" x14ac:dyDescent="0.3">
      <c r="A103" s="207" t="s">
        <v>282</v>
      </c>
      <c r="B103" s="296">
        <v>913.32</v>
      </c>
      <c r="C103" s="296">
        <v>22.81</v>
      </c>
      <c r="D103" s="296">
        <v>125.47</v>
      </c>
      <c r="E103" s="296">
        <v>25</v>
      </c>
      <c r="F103" s="296">
        <v>15.21</v>
      </c>
      <c r="G103" s="296">
        <v>0</v>
      </c>
      <c r="H103" s="296">
        <v>0</v>
      </c>
      <c r="I103" s="296">
        <v>0</v>
      </c>
    </row>
    <row r="105" spans="1:15" x14ac:dyDescent="0.3">
      <c r="A105" s="168" t="s">
        <v>462</v>
      </c>
      <c r="B105" s="168" t="s">
        <v>461</v>
      </c>
      <c r="C105" s="168" t="s">
        <v>460</v>
      </c>
      <c r="D105" s="168" t="s">
        <v>459</v>
      </c>
      <c r="E105" s="168" t="s">
        <v>458</v>
      </c>
      <c r="F105" s="168" t="s">
        <v>457</v>
      </c>
      <c r="G105" s="168" t="s">
        <v>456</v>
      </c>
      <c r="H105" s="168" t="s">
        <v>455</v>
      </c>
      <c r="I105" s="168" t="s">
        <v>454</v>
      </c>
      <c r="K105" s="272"/>
      <c r="L105" s="272"/>
      <c r="M105" s="272"/>
      <c r="N105" s="272"/>
    </row>
    <row r="106" spans="1:15" x14ac:dyDescent="0.3">
      <c r="A106" s="90" t="s">
        <v>445</v>
      </c>
      <c r="B106" s="6" t="s">
        <v>453</v>
      </c>
      <c r="C106" s="6" t="s">
        <v>443</v>
      </c>
      <c r="D106" s="6" t="s">
        <v>443</v>
      </c>
      <c r="E106" s="6" t="s">
        <v>443</v>
      </c>
      <c r="F106" s="6" t="s">
        <v>443</v>
      </c>
      <c r="G106" s="6" t="s">
        <v>443</v>
      </c>
      <c r="H106" s="6" t="s">
        <v>443</v>
      </c>
      <c r="I106" s="6" t="s">
        <v>443</v>
      </c>
    </row>
    <row r="107" spans="1:15" x14ac:dyDescent="0.3">
      <c r="A107" s="178" t="s">
        <v>282</v>
      </c>
      <c r="B107" s="296">
        <v>1141.6500000000001</v>
      </c>
      <c r="C107" s="296">
        <v>34.22</v>
      </c>
      <c r="D107" s="296">
        <v>171.09</v>
      </c>
      <c r="E107" s="296">
        <v>30</v>
      </c>
      <c r="F107" s="296">
        <v>30.42</v>
      </c>
      <c r="G107" s="296">
        <v>0</v>
      </c>
      <c r="H107" s="296">
        <v>0</v>
      </c>
      <c r="I107" s="296">
        <v>0</v>
      </c>
    </row>
    <row r="109" spans="1:15" x14ac:dyDescent="0.3">
      <c r="A109" s="168" t="s">
        <v>452</v>
      </c>
      <c r="B109" s="168" t="s">
        <v>449</v>
      </c>
      <c r="C109" s="168" t="s">
        <v>448</v>
      </c>
      <c r="D109" s="168" t="s">
        <v>447</v>
      </c>
      <c r="E109" s="168" t="s">
        <v>446</v>
      </c>
    </row>
    <row r="110" spans="1:15" x14ac:dyDescent="0.3">
      <c r="A110" s="90" t="s">
        <v>451</v>
      </c>
      <c r="B110" s="6" t="s">
        <v>444</v>
      </c>
      <c r="C110" s="6" t="s">
        <v>443</v>
      </c>
      <c r="D110" s="6" t="s">
        <v>443</v>
      </c>
      <c r="E110" s="6" t="s">
        <v>443</v>
      </c>
    </row>
    <row r="111" spans="1:15" x14ac:dyDescent="0.3">
      <c r="A111" s="178" t="s">
        <v>282</v>
      </c>
      <c r="B111" s="296">
        <v>913320</v>
      </c>
      <c r="C111" s="296">
        <v>34.22</v>
      </c>
      <c r="D111" s="296">
        <v>15.21</v>
      </c>
      <c r="E111" s="296">
        <v>125.47</v>
      </c>
    </row>
    <row r="113" spans="1:5" x14ac:dyDescent="0.3">
      <c r="A113" s="168" t="s">
        <v>450</v>
      </c>
      <c r="B113" s="168" t="s">
        <v>449</v>
      </c>
      <c r="C113" s="168" t="s">
        <v>448</v>
      </c>
      <c r="D113" s="168" t="s">
        <v>447</v>
      </c>
      <c r="E113" s="168" t="s">
        <v>446</v>
      </c>
    </row>
    <row r="114" spans="1:5" x14ac:dyDescent="0.3">
      <c r="A114" s="90" t="s">
        <v>445</v>
      </c>
      <c r="B114" s="6" t="s">
        <v>444</v>
      </c>
      <c r="C114" s="6" t="s">
        <v>443</v>
      </c>
      <c r="D114" s="6" t="s">
        <v>443</v>
      </c>
      <c r="E114" s="6" t="s">
        <v>443</v>
      </c>
    </row>
    <row r="115" spans="1:5" x14ac:dyDescent="0.3">
      <c r="A115" s="178" t="s">
        <v>282</v>
      </c>
      <c r="B115" s="296">
        <v>1141650</v>
      </c>
      <c r="C115" s="296">
        <v>34.22</v>
      </c>
      <c r="D115" s="296">
        <v>30.42</v>
      </c>
      <c r="E115" s="296">
        <v>171.09</v>
      </c>
    </row>
  </sheetData>
  <mergeCells count="3">
    <mergeCell ref="A31:A32"/>
    <mergeCell ref="A89:A90"/>
    <mergeCell ref="A81:A82"/>
  </mergeCells>
  <pageMargins left="0.7" right="0.7" top="0.75" bottom="0.75" header="0.3" footer="0.3"/>
  <pageSetup paperSize="9"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12C9-D51D-466D-ABBC-13B87B07DCC4}">
  <dimension ref="A2:R108"/>
  <sheetViews>
    <sheetView topLeftCell="A10" workbookViewId="0">
      <selection activeCell="D20" sqref="D20"/>
    </sheetView>
  </sheetViews>
  <sheetFormatPr baseColWidth="10" defaultColWidth="11.44140625" defaultRowHeight="14.4" x14ac:dyDescent="0.3"/>
  <cols>
    <col min="1" max="1" width="67.77734375" customWidth="1"/>
    <col min="2" max="2" width="21.44140625" customWidth="1"/>
    <col min="3" max="3" width="17.77734375" customWidth="1"/>
    <col min="4" max="4" width="20.77734375" customWidth="1"/>
    <col min="5" max="5" width="15.77734375" customWidth="1"/>
    <col min="6" max="6" width="16.44140625" customWidth="1"/>
    <col min="7" max="7" width="15.44140625" customWidth="1"/>
    <col min="8" max="8" width="17.5546875" customWidth="1"/>
    <col min="9" max="9" width="15.5546875" customWidth="1"/>
    <col min="10" max="10" width="20.21875" customWidth="1"/>
    <col min="11" max="11" width="18.44140625" customWidth="1"/>
    <col min="12" max="12" width="16.77734375" customWidth="1"/>
    <col min="13" max="13" width="16" customWidth="1"/>
    <col min="14" max="14" width="13.5546875" customWidth="1"/>
    <col min="17" max="17" width="14.77734375" customWidth="1"/>
    <col min="18" max="18" width="16.77734375" customWidth="1"/>
  </cols>
  <sheetData>
    <row r="2" spans="1:14" ht="28.8" x14ac:dyDescent="0.3">
      <c r="A2" s="168" t="s">
        <v>519</v>
      </c>
      <c r="B2" s="195" t="s">
        <v>367</v>
      </c>
      <c r="C2" s="195" t="s">
        <v>518</v>
      </c>
      <c r="D2" s="195" t="s">
        <v>383</v>
      </c>
      <c r="E2" s="195" t="s">
        <v>517</v>
      </c>
      <c r="F2" s="195" t="s">
        <v>516</v>
      </c>
      <c r="G2" s="195" t="s">
        <v>515</v>
      </c>
      <c r="H2" s="195" t="s">
        <v>514</v>
      </c>
      <c r="I2" s="195" t="s">
        <v>513</v>
      </c>
      <c r="J2" s="195" t="s">
        <v>365</v>
      </c>
      <c r="K2" s="195" t="s">
        <v>512</v>
      </c>
      <c r="L2" s="160"/>
      <c r="M2" s="160"/>
      <c r="N2" s="160"/>
    </row>
    <row r="3" spans="1:14" x14ac:dyDescent="0.3">
      <c r="A3" s="200" t="s">
        <v>421</v>
      </c>
      <c r="B3" s="6" t="s">
        <v>326</v>
      </c>
      <c r="C3" s="6" t="s">
        <v>326</v>
      </c>
      <c r="D3" s="6" t="s">
        <v>326</v>
      </c>
      <c r="E3" s="6" t="s">
        <v>326</v>
      </c>
      <c r="F3" s="6" t="s">
        <v>326</v>
      </c>
      <c r="G3" s="6" t="s">
        <v>326</v>
      </c>
      <c r="H3" s="6" t="s">
        <v>326</v>
      </c>
      <c r="I3" s="6" t="s">
        <v>326</v>
      </c>
      <c r="J3" s="6" t="s">
        <v>326</v>
      </c>
      <c r="K3" s="6" t="s">
        <v>326</v>
      </c>
      <c r="L3" s="88"/>
      <c r="M3" s="88"/>
      <c r="N3" s="88"/>
    </row>
    <row r="4" spans="1:14" x14ac:dyDescent="0.3">
      <c r="A4" s="178" t="s">
        <v>282</v>
      </c>
      <c r="B4" s="249">
        <v>0.16</v>
      </c>
      <c r="C4" s="249">
        <v>0</v>
      </c>
      <c r="D4" s="249">
        <v>0.04</v>
      </c>
      <c r="E4" s="249">
        <v>0.02</v>
      </c>
      <c r="F4" s="249">
        <v>0</v>
      </c>
      <c r="G4" s="249">
        <v>0</v>
      </c>
      <c r="H4" s="249">
        <v>0.05</v>
      </c>
      <c r="I4" s="249">
        <v>0.21</v>
      </c>
      <c r="J4" s="249">
        <v>0</v>
      </c>
      <c r="K4" s="249">
        <v>0</v>
      </c>
      <c r="L4" s="173"/>
      <c r="M4" s="173"/>
      <c r="N4" s="173"/>
    </row>
    <row r="6" spans="1:14" ht="17.55" customHeight="1" x14ac:dyDescent="0.3">
      <c r="A6" s="201" t="s">
        <v>511</v>
      </c>
      <c r="B6" s="168" t="s">
        <v>492</v>
      </c>
      <c r="C6" s="316"/>
      <c r="D6" s="88"/>
      <c r="E6" s="88"/>
      <c r="F6" s="88"/>
      <c r="G6" s="88"/>
      <c r="H6" s="88"/>
      <c r="I6" s="88"/>
      <c r="J6" s="88"/>
      <c r="K6" s="88"/>
      <c r="L6" s="88"/>
      <c r="M6" s="173"/>
      <c r="N6" s="88"/>
    </row>
    <row r="7" spans="1:14" x14ac:dyDescent="0.3">
      <c r="A7" s="200" t="s">
        <v>370</v>
      </c>
      <c r="B7" s="6" t="s">
        <v>339</v>
      </c>
      <c r="D7" s="316"/>
      <c r="E7" s="316"/>
      <c r="F7" s="88"/>
      <c r="G7" s="88"/>
      <c r="H7" s="88"/>
      <c r="I7" s="88"/>
      <c r="J7" s="88"/>
      <c r="K7" s="88"/>
      <c r="L7" s="88"/>
      <c r="M7" s="88"/>
      <c r="N7" s="88"/>
    </row>
    <row r="8" spans="1:14" x14ac:dyDescent="0.3">
      <c r="A8" s="178" t="s">
        <v>282</v>
      </c>
      <c r="B8" s="249">
        <f>0.08</f>
        <v>0.08</v>
      </c>
    </row>
    <row r="9" spans="1:14" x14ac:dyDescent="0.3">
      <c r="A9" s="88"/>
      <c r="B9" s="88"/>
      <c r="C9" s="88"/>
      <c r="D9" s="88"/>
      <c r="E9" s="88"/>
      <c r="F9" s="88"/>
      <c r="G9" s="88"/>
      <c r="H9" s="88"/>
      <c r="I9" s="88"/>
      <c r="J9" s="88"/>
      <c r="K9" s="88"/>
      <c r="L9" s="88"/>
      <c r="M9" s="173"/>
      <c r="N9" s="88"/>
    </row>
    <row r="10" spans="1:14" x14ac:dyDescent="0.3">
      <c r="A10" s="178" t="s">
        <v>510</v>
      </c>
      <c r="B10" s="168" t="s">
        <v>509</v>
      </c>
      <c r="C10" s="88"/>
      <c r="D10" s="88"/>
      <c r="E10" s="88"/>
      <c r="F10" s="88"/>
      <c r="G10" s="88"/>
      <c r="H10" s="88"/>
      <c r="I10" s="88"/>
      <c r="J10" s="88"/>
      <c r="K10" s="88"/>
      <c r="L10" s="88"/>
      <c r="M10" s="173"/>
      <c r="N10" s="88"/>
    </row>
    <row r="11" spans="1:14" x14ac:dyDescent="0.3">
      <c r="A11" s="295" t="s">
        <v>369</v>
      </c>
      <c r="B11" s="6" t="s">
        <v>339</v>
      </c>
      <c r="C11" s="88"/>
      <c r="D11" s="88"/>
      <c r="E11" s="88"/>
      <c r="F11" s="88"/>
      <c r="G11" s="88"/>
      <c r="H11" s="88"/>
      <c r="I11" s="88"/>
      <c r="J11" s="88"/>
      <c r="K11" s="88"/>
      <c r="L11" s="88"/>
      <c r="M11" s="88"/>
      <c r="N11" s="88"/>
    </row>
    <row r="12" spans="1:14" x14ac:dyDescent="0.3">
      <c r="A12" s="207" t="s">
        <v>367</v>
      </c>
      <c r="B12" s="249">
        <v>0.98905449999999984</v>
      </c>
    </row>
    <row r="13" spans="1:14" x14ac:dyDescent="0.3">
      <c r="A13" s="207" t="s">
        <v>366</v>
      </c>
      <c r="B13" s="249">
        <v>1.1907487499999998</v>
      </c>
    </row>
    <row r="14" spans="1:14" x14ac:dyDescent="0.3">
      <c r="A14" s="207" t="s">
        <v>383</v>
      </c>
      <c r="B14" s="249">
        <v>1.1499399999999997</v>
      </c>
    </row>
    <row r="15" spans="1:14" x14ac:dyDescent="0.3">
      <c r="A15" s="207" t="s">
        <v>382</v>
      </c>
      <c r="B15" s="249">
        <v>1.168149375</v>
      </c>
    </row>
    <row r="16" spans="1:14" x14ac:dyDescent="0.3">
      <c r="A16" s="207" t="s">
        <v>381</v>
      </c>
      <c r="B16" s="249">
        <v>1.2682731249999999</v>
      </c>
    </row>
    <row r="17" spans="1:18" x14ac:dyDescent="0.3">
      <c r="A17" s="207" t="s">
        <v>380</v>
      </c>
      <c r="B17" s="249">
        <v>0.77797174999999985</v>
      </c>
    </row>
    <row r="18" spans="1:18" x14ac:dyDescent="0.3">
      <c r="A18" s="207" t="s">
        <v>379</v>
      </c>
      <c r="B18" s="249">
        <v>2.9036412499999997</v>
      </c>
    </row>
    <row r="19" spans="1:18" x14ac:dyDescent="0.3">
      <c r="A19" s="207" t="s">
        <v>378</v>
      </c>
      <c r="B19" s="249">
        <v>1.9263450000000002</v>
      </c>
    </row>
    <row r="20" spans="1:18" x14ac:dyDescent="0.3">
      <c r="A20" s="207" t="s">
        <v>377</v>
      </c>
      <c r="B20" s="249">
        <v>1.1168931250000003</v>
      </c>
    </row>
    <row r="21" spans="1:18" x14ac:dyDescent="0.3">
      <c r="A21" s="207" t="s">
        <v>376</v>
      </c>
      <c r="B21" s="249">
        <v>0</v>
      </c>
    </row>
    <row r="22" spans="1:18" x14ac:dyDescent="0.3">
      <c r="A22" s="231" t="s">
        <v>365</v>
      </c>
      <c r="B22" s="249">
        <v>0</v>
      </c>
      <c r="C22" s="88"/>
      <c r="D22" s="88"/>
      <c r="E22" s="88"/>
      <c r="F22" s="88"/>
      <c r="G22" s="88"/>
      <c r="H22" s="88"/>
      <c r="I22" s="88"/>
      <c r="J22" s="88"/>
      <c r="K22" s="88"/>
      <c r="L22" s="88"/>
      <c r="M22" s="88"/>
      <c r="N22" s="88"/>
    </row>
    <row r="23" spans="1:18" x14ac:dyDescent="0.3">
      <c r="A23" s="88"/>
      <c r="B23" s="88"/>
      <c r="C23" s="88"/>
      <c r="D23" s="88"/>
      <c r="E23" s="88"/>
      <c r="F23" s="88"/>
      <c r="G23" s="88"/>
      <c r="H23" s="88"/>
      <c r="I23" s="88"/>
      <c r="J23" s="88"/>
      <c r="K23" s="88"/>
      <c r="L23" s="88"/>
      <c r="M23" s="88"/>
      <c r="N23" s="88"/>
    </row>
    <row r="24" spans="1:18" ht="14.55" customHeight="1" x14ac:dyDescent="0.3">
      <c r="B24" s="87"/>
      <c r="C24" s="87"/>
      <c r="D24" s="87"/>
      <c r="E24" s="87"/>
    </row>
    <row r="25" spans="1:18" x14ac:dyDescent="0.3">
      <c r="A25" s="168" t="s">
        <v>508</v>
      </c>
      <c r="B25" s="179" t="s">
        <v>296</v>
      </c>
      <c r="C25" s="168">
        <v>2015</v>
      </c>
      <c r="D25" s="168">
        <v>2016</v>
      </c>
      <c r="E25" s="168">
        <v>2017</v>
      </c>
      <c r="F25" s="168">
        <v>2018</v>
      </c>
      <c r="G25" s="168">
        <v>2019</v>
      </c>
      <c r="H25" s="168">
        <v>2020</v>
      </c>
      <c r="I25" s="160"/>
      <c r="J25" s="160"/>
      <c r="K25" s="160"/>
      <c r="L25" s="160"/>
      <c r="M25" s="160"/>
      <c r="N25" s="160"/>
      <c r="O25" s="160"/>
      <c r="P25" s="160"/>
      <c r="Q25" s="160"/>
      <c r="R25" s="160"/>
    </row>
    <row r="26" spans="1:18" x14ac:dyDescent="0.3">
      <c r="A26" s="179" t="s">
        <v>369</v>
      </c>
      <c r="B26" s="179" t="s">
        <v>295</v>
      </c>
      <c r="C26" s="78" t="s">
        <v>373</v>
      </c>
      <c r="D26" s="78" t="s">
        <v>373</v>
      </c>
      <c r="E26" s="78" t="s">
        <v>373</v>
      </c>
      <c r="F26" s="78" t="s">
        <v>373</v>
      </c>
      <c r="G26" s="78" t="s">
        <v>373</v>
      </c>
      <c r="H26" s="78" t="s">
        <v>373</v>
      </c>
      <c r="I26" s="87"/>
      <c r="J26" s="87"/>
      <c r="K26" s="87"/>
      <c r="L26" s="87"/>
      <c r="M26" s="87"/>
      <c r="N26" s="87"/>
      <c r="O26" s="87"/>
      <c r="P26" s="87"/>
      <c r="Q26" s="87"/>
      <c r="R26" s="87"/>
    </row>
    <row r="27" spans="1:18" x14ac:dyDescent="0.3">
      <c r="A27" s="207" t="s">
        <v>367</v>
      </c>
      <c r="B27" s="178" t="s">
        <v>282</v>
      </c>
      <c r="C27" s="317">
        <v>1656246.8288945188</v>
      </c>
      <c r="D27" s="317">
        <v>2035355.0950345532</v>
      </c>
      <c r="E27" s="317">
        <v>2650587.648650554</v>
      </c>
      <c r="F27" s="317">
        <v>2795287.7058509835</v>
      </c>
      <c r="G27" s="317">
        <v>2818172.14456008</v>
      </c>
      <c r="H27" s="317">
        <v>2903973.4079996068</v>
      </c>
      <c r="I27" s="315"/>
      <c r="J27" s="315"/>
      <c r="K27" s="315"/>
      <c r="L27" s="315"/>
      <c r="M27" s="315"/>
      <c r="N27" s="315"/>
      <c r="O27" s="315"/>
      <c r="P27" s="315"/>
      <c r="Q27" s="315"/>
      <c r="R27" s="315"/>
    </row>
    <row r="28" spans="1:18" x14ac:dyDescent="0.3">
      <c r="A28" s="207" t="s">
        <v>366</v>
      </c>
      <c r="B28" s="178" t="s">
        <v>282</v>
      </c>
      <c r="C28" s="317">
        <v>246906.55999999907</v>
      </c>
      <c r="D28" s="317">
        <v>387704.54438350553</v>
      </c>
      <c r="E28" s="317">
        <v>506252.95964917133</v>
      </c>
      <c r="F28" s="317">
        <v>452712.12746207585</v>
      </c>
      <c r="G28" s="317">
        <v>467540.31344363943</v>
      </c>
      <c r="H28" s="317">
        <v>486014.11932030838</v>
      </c>
      <c r="I28" s="315"/>
      <c r="J28" s="315"/>
      <c r="K28" s="315"/>
      <c r="L28" s="315"/>
      <c r="M28" s="315"/>
      <c r="N28" s="315"/>
      <c r="O28" s="315"/>
      <c r="P28" s="315"/>
      <c r="Q28" s="315"/>
      <c r="R28" s="315"/>
    </row>
    <row r="29" spans="1:18" x14ac:dyDescent="0.3">
      <c r="A29" s="207" t="s">
        <v>383</v>
      </c>
      <c r="B29" s="178" t="s">
        <v>282</v>
      </c>
      <c r="C29" s="317">
        <v>705425.7</v>
      </c>
      <c r="D29" s="317">
        <v>680996.36888443562</v>
      </c>
      <c r="E29" s="317">
        <v>854173.93077588535</v>
      </c>
      <c r="F29" s="317">
        <v>813201.72229620034</v>
      </c>
      <c r="G29" s="317">
        <v>835920.10196104192</v>
      </c>
      <c r="H29" s="317">
        <v>955526.64563764085</v>
      </c>
      <c r="I29" s="315"/>
      <c r="J29" s="315"/>
      <c r="K29" s="315"/>
      <c r="L29" s="315"/>
      <c r="M29" s="315"/>
      <c r="N29" s="315"/>
      <c r="O29" s="315"/>
      <c r="P29" s="315"/>
      <c r="Q29" s="315"/>
      <c r="R29" s="315"/>
    </row>
    <row r="30" spans="1:18" x14ac:dyDescent="0.3">
      <c r="A30" s="207" t="s">
        <v>382</v>
      </c>
      <c r="B30" s="178" t="s">
        <v>282</v>
      </c>
      <c r="C30" s="317">
        <v>587143.56770380156</v>
      </c>
      <c r="D30" s="317">
        <v>589742.53800000006</v>
      </c>
      <c r="E30" s="317">
        <v>725684.84781622677</v>
      </c>
      <c r="F30" s="317">
        <v>709703.04959999991</v>
      </c>
      <c r="G30" s="317">
        <v>646247.03709999996</v>
      </c>
      <c r="H30" s="317">
        <v>920433.99999999988</v>
      </c>
      <c r="I30" s="315"/>
      <c r="J30" s="315"/>
      <c r="K30" s="315"/>
      <c r="L30" s="315"/>
      <c r="M30" s="315"/>
      <c r="N30" s="315"/>
      <c r="O30" s="315"/>
      <c r="P30" s="315"/>
      <c r="Q30" s="315"/>
      <c r="R30" s="315"/>
    </row>
    <row r="31" spans="1:18" x14ac:dyDescent="0.3">
      <c r="A31" s="207" t="s">
        <v>381</v>
      </c>
      <c r="B31" s="178" t="s">
        <v>282</v>
      </c>
      <c r="C31" s="317">
        <v>608340.18534488732</v>
      </c>
      <c r="D31" s="317">
        <v>606975.44035721768</v>
      </c>
      <c r="E31" s="317">
        <v>607540.25014823838</v>
      </c>
      <c r="F31" s="317">
        <v>650786.76925605815</v>
      </c>
      <c r="G31" s="317">
        <v>652528.80061316956</v>
      </c>
      <c r="H31" s="317">
        <v>694827.29137693439</v>
      </c>
      <c r="I31" s="315"/>
      <c r="J31" s="315"/>
      <c r="K31" s="315"/>
      <c r="L31" s="315"/>
      <c r="M31" s="315"/>
      <c r="N31" s="315"/>
      <c r="O31" s="315"/>
      <c r="P31" s="315"/>
      <c r="Q31" s="315"/>
      <c r="R31" s="315"/>
    </row>
    <row r="32" spans="1:18" x14ac:dyDescent="0.3">
      <c r="A32" s="207" t="s">
        <v>380</v>
      </c>
      <c r="B32" s="178" t="s">
        <v>282</v>
      </c>
      <c r="C32" s="317">
        <v>73506.45</v>
      </c>
      <c r="D32" s="317">
        <v>81368.93730738356</v>
      </c>
      <c r="E32" s="317">
        <v>81476.215323761266</v>
      </c>
      <c r="F32" s="317">
        <v>83403.928309010589</v>
      </c>
      <c r="G32" s="317">
        <v>89166.348534549703</v>
      </c>
      <c r="H32" s="317">
        <v>92799.571825602397</v>
      </c>
      <c r="I32" s="315"/>
      <c r="J32" s="315"/>
      <c r="K32" s="315"/>
      <c r="L32" s="315"/>
      <c r="M32" s="315"/>
      <c r="N32" s="315"/>
      <c r="O32" s="315"/>
      <c r="P32" s="315"/>
      <c r="Q32" s="315"/>
      <c r="R32" s="315"/>
    </row>
    <row r="33" spans="1:18" x14ac:dyDescent="0.3">
      <c r="A33" s="207" t="s">
        <v>379</v>
      </c>
      <c r="B33" s="178" t="s">
        <v>282</v>
      </c>
      <c r="C33" s="317">
        <v>695198.9</v>
      </c>
      <c r="D33" s="317">
        <v>782808.66130276362</v>
      </c>
      <c r="E33" s="317">
        <v>819600.91174581845</v>
      </c>
      <c r="F33" s="317">
        <v>819817.35570505168</v>
      </c>
      <c r="G33" s="317">
        <v>840739.07235772919</v>
      </c>
      <c r="H33" s="317">
        <v>853169.02667127142</v>
      </c>
      <c r="I33" s="315"/>
      <c r="J33" s="315"/>
      <c r="K33" s="315"/>
      <c r="L33" s="315"/>
      <c r="M33" s="315"/>
      <c r="N33" s="315"/>
      <c r="O33" s="315"/>
      <c r="P33" s="315"/>
      <c r="Q33" s="315"/>
      <c r="R33" s="315"/>
    </row>
    <row r="34" spans="1:18" x14ac:dyDescent="0.3">
      <c r="A34" s="207" t="s">
        <v>378</v>
      </c>
      <c r="B34" s="178" t="s">
        <v>282</v>
      </c>
      <c r="C34" s="317">
        <v>14905.824130215102</v>
      </c>
      <c r="D34" s="317">
        <v>11225.243283080099</v>
      </c>
      <c r="E34" s="317">
        <v>9279.8314040759778</v>
      </c>
      <c r="F34" s="317">
        <v>12756.91546484768</v>
      </c>
      <c r="G34" s="317">
        <v>13392.228418645773</v>
      </c>
      <c r="H34" s="317">
        <v>15019.610432038204</v>
      </c>
      <c r="I34" s="315"/>
      <c r="J34" s="315"/>
      <c r="K34" s="315"/>
      <c r="L34" s="315"/>
      <c r="M34" s="315"/>
      <c r="N34" s="315"/>
      <c r="O34" s="315"/>
      <c r="P34" s="315"/>
      <c r="Q34" s="315"/>
      <c r="R34" s="315"/>
    </row>
    <row r="35" spans="1:18" x14ac:dyDescent="0.3">
      <c r="A35" s="207" t="s">
        <v>377</v>
      </c>
      <c r="B35" s="178" t="s">
        <v>282</v>
      </c>
      <c r="C35" s="317">
        <v>130787.49999999993</v>
      </c>
      <c r="D35" s="317">
        <v>145040.01994310497</v>
      </c>
      <c r="E35" s="317">
        <v>228938.48623336415</v>
      </c>
      <c r="F35" s="317">
        <v>396047.25735664612</v>
      </c>
      <c r="G35" s="317">
        <v>577363.05136713281</v>
      </c>
      <c r="H35" s="317">
        <v>751184.86140645458</v>
      </c>
      <c r="I35" s="315"/>
      <c r="J35" s="315"/>
      <c r="K35" s="315"/>
      <c r="L35" s="315"/>
      <c r="M35" s="315"/>
      <c r="N35" s="315"/>
      <c r="O35" s="315"/>
      <c r="P35" s="315"/>
      <c r="Q35" s="315"/>
      <c r="R35" s="315"/>
    </row>
    <row r="36" spans="1:18" x14ac:dyDescent="0.3">
      <c r="A36" s="207" t="s">
        <v>376</v>
      </c>
      <c r="B36" s="178" t="s">
        <v>282</v>
      </c>
      <c r="C36" s="317">
        <v>147451.9</v>
      </c>
      <c r="D36" s="317">
        <v>167370.76975899661</v>
      </c>
      <c r="E36" s="317">
        <v>193668.55766660039</v>
      </c>
      <c r="F36" s="317">
        <v>197322.78000991646</v>
      </c>
      <c r="G36" s="317">
        <v>196600.97880776844</v>
      </c>
      <c r="H36" s="317">
        <v>202234.56040000007</v>
      </c>
      <c r="I36" s="315"/>
      <c r="J36" s="315"/>
      <c r="K36" s="315"/>
      <c r="L36" s="315"/>
      <c r="M36" s="315"/>
      <c r="N36" s="315"/>
      <c r="O36" s="315"/>
      <c r="P36" s="315"/>
      <c r="Q36" s="315"/>
      <c r="R36" s="315"/>
    </row>
    <row r="37" spans="1:18" x14ac:dyDescent="0.3">
      <c r="A37" s="207" t="s">
        <v>365</v>
      </c>
      <c r="B37" s="178" t="s">
        <v>282</v>
      </c>
      <c r="C37" s="317">
        <v>28939.887640449459</v>
      </c>
      <c r="D37" s="317">
        <v>39124.943554599857</v>
      </c>
      <c r="E37" s="317">
        <v>43479.180558282918</v>
      </c>
      <c r="F37" s="317">
        <v>44711.282724719124</v>
      </c>
      <c r="G37" s="317">
        <v>45263.732957180298</v>
      </c>
      <c r="H37" s="317">
        <v>48830.347811394</v>
      </c>
      <c r="I37" s="315"/>
      <c r="J37" s="315"/>
      <c r="K37" s="315"/>
      <c r="L37" s="315"/>
      <c r="M37" s="315"/>
      <c r="N37" s="315"/>
      <c r="O37" s="315"/>
      <c r="P37" s="315"/>
      <c r="Q37" s="315"/>
      <c r="R37" s="240"/>
    </row>
    <row r="38" spans="1:18" x14ac:dyDescent="0.3">
      <c r="A38" s="219"/>
      <c r="B38" s="316"/>
      <c r="C38" s="315"/>
      <c r="D38" s="315"/>
      <c r="E38" s="315"/>
      <c r="F38" s="315"/>
      <c r="G38" s="315"/>
      <c r="H38" s="315"/>
      <c r="I38" s="315"/>
      <c r="J38" s="315"/>
      <c r="K38" s="315"/>
      <c r="L38" s="315"/>
      <c r="M38" s="315"/>
      <c r="N38" s="315"/>
      <c r="O38" s="315"/>
      <c r="P38" s="315"/>
      <c r="Q38" s="315"/>
      <c r="R38" s="240"/>
    </row>
    <row r="39" spans="1:18" x14ac:dyDescent="0.3">
      <c r="A39" s="219"/>
      <c r="B39" s="316"/>
      <c r="C39" s="315"/>
      <c r="D39" s="315"/>
      <c r="E39" s="315"/>
      <c r="F39" s="315"/>
      <c r="G39" s="315"/>
      <c r="H39" s="315"/>
      <c r="I39" s="315"/>
      <c r="J39" s="315"/>
      <c r="K39" s="315"/>
      <c r="L39" s="315"/>
      <c r="M39" s="315"/>
      <c r="N39" s="315"/>
      <c r="O39" s="315"/>
      <c r="P39" s="315"/>
      <c r="Q39" s="315"/>
      <c r="R39" s="240"/>
    </row>
    <row r="40" spans="1:18" x14ac:dyDescent="0.3">
      <c r="A40" s="219"/>
      <c r="B40" s="316"/>
      <c r="C40" s="315"/>
      <c r="D40" s="315"/>
      <c r="E40" s="315"/>
      <c r="F40" s="315"/>
      <c r="G40" s="315"/>
      <c r="H40" s="315"/>
      <c r="I40" s="315"/>
      <c r="J40" s="315"/>
      <c r="K40" s="315"/>
      <c r="L40" s="315"/>
      <c r="M40" s="315"/>
      <c r="N40" s="315"/>
      <c r="O40" s="315"/>
      <c r="P40" s="315"/>
      <c r="Q40" s="315"/>
      <c r="R40" s="240"/>
    </row>
    <row r="41" spans="1:18" x14ac:dyDescent="0.3">
      <c r="A41" s="219"/>
      <c r="B41" s="316"/>
      <c r="C41" s="315"/>
      <c r="D41" s="315"/>
      <c r="E41" s="315"/>
      <c r="F41" s="315"/>
      <c r="G41" s="315"/>
      <c r="H41" s="315"/>
      <c r="I41" s="315"/>
      <c r="J41" s="315"/>
      <c r="K41" s="315"/>
      <c r="L41" s="315"/>
      <c r="M41" s="315"/>
      <c r="N41" s="315"/>
      <c r="O41" s="315"/>
      <c r="P41" s="315"/>
      <c r="Q41" s="315"/>
      <c r="R41" s="240"/>
    </row>
    <row r="42" spans="1:18" x14ac:dyDescent="0.3">
      <c r="A42" s="219"/>
      <c r="B42" s="316"/>
      <c r="C42" s="315"/>
      <c r="D42" s="315"/>
      <c r="E42" s="315"/>
      <c r="F42" s="315"/>
      <c r="G42" s="315"/>
      <c r="H42" s="315"/>
      <c r="I42" s="315"/>
      <c r="J42" s="315"/>
      <c r="K42" s="315"/>
      <c r="L42" s="315"/>
      <c r="M42" s="315"/>
      <c r="N42" s="315"/>
      <c r="O42" s="315"/>
      <c r="P42" s="315"/>
      <c r="Q42" s="315"/>
      <c r="R42" s="240"/>
    </row>
    <row r="43" spans="1:18" x14ac:dyDescent="0.3">
      <c r="A43" s="219"/>
      <c r="B43" s="316"/>
      <c r="C43" s="315"/>
      <c r="D43" s="315"/>
      <c r="E43" s="315"/>
      <c r="F43" s="315"/>
      <c r="G43" s="315"/>
      <c r="H43" s="315"/>
      <c r="I43" s="315"/>
      <c r="J43" s="315"/>
      <c r="K43" s="315"/>
      <c r="L43" s="315"/>
      <c r="M43" s="315"/>
      <c r="N43" s="315"/>
      <c r="O43" s="315"/>
      <c r="P43" s="315"/>
      <c r="Q43" s="315"/>
      <c r="R43" s="240"/>
    </row>
    <row r="44" spans="1:18" x14ac:dyDescent="0.3">
      <c r="A44" s="219"/>
      <c r="B44" s="316"/>
      <c r="C44" s="315"/>
      <c r="D44" s="315"/>
      <c r="E44" s="315"/>
      <c r="F44" s="315"/>
      <c r="G44" s="315"/>
      <c r="H44" s="315"/>
      <c r="I44" s="315"/>
      <c r="J44" s="315"/>
      <c r="K44" s="315"/>
      <c r="L44" s="315"/>
      <c r="M44" s="315"/>
      <c r="N44" s="315"/>
      <c r="O44" s="315"/>
      <c r="P44" s="315"/>
      <c r="Q44" s="315"/>
      <c r="R44" s="240"/>
    </row>
    <row r="45" spans="1:18" x14ac:dyDescent="0.3">
      <c r="A45" s="219"/>
      <c r="B45" s="316"/>
      <c r="C45" s="315"/>
      <c r="D45" s="315"/>
      <c r="E45" s="315"/>
      <c r="F45" s="315"/>
      <c r="G45" s="315"/>
      <c r="H45" s="315"/>
      <c r="I45" s="315"/>
      <c r="J45" s="315"/>
      <c r="K45" s="315"/>
      <c r="L45" s="315"/>
      <c r="M45" s="315"/>
      <c r="N45" s="315"/>
      <c r="O45" s="315"/>
      <c r="P45" s="315"/>
      <c r="Q45" s="315"/>
      <c r="R45" s="240"/>
    </row>
    <row r="108" spans="3:5" x14ac:dyDescent="0.3">
      <c r="C108" s="193"/>
      <c r="D108" s="193"/>
      <c r="E108" s="19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B832F-BF3F-491F-A3F3-2D36F8D12B51}">
  <dimension ref="A1:N33"/>
  <sheetViews>
    <sheetView workbookViewId="0">
      <selection activeCell="D19" sqref="D19"/>
    </sheetView>
  </sheetViews>
  <sheetFormatPr baseColWidth="10" defaultColWidth="11.5546875" defaultRowHeight="14.4" x14ac:dyDescent="0.3"/>
  <cols>
    <col min="1" max="1" width="25.21875" style="87" customWidth="1"/>
    <col min="2" max="2" width="26" style="87" customWidth="1"/>
    <col min="3" max="3" width="20.5546875" style="87" customWidth="1"/>
    <col min="4" max="4" width="14.21875" style="87" customWidth="1"/>
    <col min="5" max="5" width="15.21875" style="87" customWidth="1"/>
    <col min="6" max="6" width="13.5546875" style="87" customWidth="1"/>
    <col min="7" max="7" width="13" style="87" customWidth="1"/>
    <col min="8" max="8" width="13.77734375" style="87" customWidth="1"/>
    <col min="9" max="9" width="13.21875" style="87" customWidth="1"/>
    <col min="10" max="10" width="11" style="87" customWidth="1"/>
    <col min="11" max="11" width="11.5546875" style="87"/>
    <col min="12" max="12" width="14" style="87" bestFit="1" customWidth="1"/>
    <col min="13" max="13" width="11.5546875" style="87"/>
    <col min="14" max="14" width="29.5546875" style="87" bestFit="1" customWidth="1"/>
    <col min="15" max="16384" width="11.5546875" style="87"/>
  </cols>
  <sheetData>
    <row r="1" spans="1:14" ht="15.6" x14ac:dyDescent="0.3">
      <c r="A1" s="495" t="s">
        <v>550</v>
      </c>
      <c r="B1" s="495" t="s">
        <v>549</v>
      </c>
      <c r="C1" s="353">
        <v>2020</v>
      </c>
      <c r="D1" s="78"/>
      <c r="E1" s="78"/>
      <c r="F1" s="78"/>
      <c r="G1" s="78"/>
      <c r="H1" s="78"/>
      <c r="I1" s="78" t="s">
        <v>548</v>
      </c>
      <c r="J1" s="78"/>
      <c r="K1" s="78"/>
      <c r="L1" s="78"/>
    </row>
    <row r="2" spans="1:14" ht="15" customHeight="1" thickBot="1" x14ac:dyDescent="0.35">
      <c r="A2" s="496"/>
      <c r="B2" s="496"/>
      <c r="C2" s="350" t="s">
        <v>547</v>
      </c>
      <c r="D2" s="352" t="s">
        <v>546</v>
      </c>
      <c r="E2" s="352" t="s">
        <v>545</v>
      </c>
      <c r="F2" s="352" t="s">
        <v>544</v>
      </c>
      <c r="G2" s="352" t="s">
        <v>543</v>
      </c>
      <c r="H2" s="352" t="s">
        <v>542</v>
      </c>
      <c r="I2" s="352" t="s">
        <v>541</v>
      </c>
      <c r="J2" s="352" t="s">
        <v>540</v>
      </c>
      <c r="K2" s="351" t="s">
        <v>539</v>
      </c>
      <c r="L2" s="350" t="s">
        <v>539</v>
      </c>
      <c r="N2" s="349" t="s">
        <v>538</v>
      </c>
    </row>
    <row r="3" spans="1:14" ht="15" thickBot="1" x14ac:dyDescent="0.35">
      <c r="A3" s="338" t="s">
        <v>282</v>
      </c>
      <c r="B3" s="348" t="s">
        <v>482</v>
      </c>
      <c r="C3" s="347">
        <v>128.72999999999999</v>
      </c>
      <c r="D3" s="346">
        <f>((0.69*3)+(0.78*3)+1)/7</f>
        <v>0.77285714285714291</v>
      </c>
      <c r="E3" s="335">
        <v>25</v>
      </c>
      <c r="F3" s="335">
        <v>0</v>
      </c>
      <c r="G3" s="335">
        <v>0</v>
      </c>
      <c r="H3" s="335">
        <v>0</v>
      </c>
      <c r="I3" s="335">
        <v>0</v>
      </c>
      <c r="J3" s="335">
        <v>0</v>
      </c>
      <c r="K3" s="345"/>
      <c r="L3" s="344">
        <f>C3*D3*(1-(E3/100))</f>
        <v>74.617424999999997</v>
      </c>
      <c r="M3" s="497" t="s">
        <v>537</v>
      </c>
      <c r="N3" s="87">
        <f t="shared" ref="N3:N16" si="0">SUM(K3:L3)</f>
        <v>74.617424999999997</v>
      </c>
    </row>
    <row r="4" spans="1:14" ht="16.2" thickBot="1" x14ac:dyDescent="0.35">
      <c r="A4" s="338" t="s">
        <v>282</v>
      </c>
      <c r="B4" s="341" t="s">
        <v>481</v>
      </c>
      <c r="C4" s="340">
        <v>66.47</v>
      </c>
      <c r="D4" s="335">
        <v>0</v>
      </c>
      <c r="E4" s="335">
        <v>17</v>
      </c>
      <c r="F4" s="335">
        <v>0.74</v>
      </c>
      <c r="G4" s="335">
        <v>0.9</v>
      </c>
      <c r="H4" s="335">
        <v>73</v>
      </c>
      <c r="I4" s="335">
        <v>27</v>
      </c>
      <c r="J4" s="335">
        <v>12</v>
      </c>
      <c r="K4" s="342">
        <f>(C4*(I4/100)*F4*(1-(E4/100)))+(C4*(H4/100)*G4*(1-(J4/100)))</f>
        <v>49.453281180000005</v>
      </c>
      <c r="L4" s="78"/>
      <c r="M4" s="498"/>
      <c r="N4" s="87">
        <f t="shared" si="0"/>
        <v>49.453281180000005</v>
      </c>
    </row>
    <row r="5" spans="1:14" ht="15" thickBot="1" x14ac:dyDescent="0.35">
      <c r="A5" s="338" t="s">
        <v>282</v>
      </c>
      <c r="B5" s="341" t="s">
        <v>480</v>
      </c>
      <c r="C5" s="340">
        <v>2.77</v>
      </c>
      <c r="D5" s="335">
        <v>0.89500000000000002</v>
      </c>
      <c r="E5" s="335">
        <v>4</v>
      </c>
      <c r="F5" s="335">
        <v>0</v>
      </c>
      <c r="G5" s="335">
        <v>0</v>
      </c>
      <c r="H5" s="335">
        <v>0</v>
      </c>
      <c r="I5" s="335">
        <v>0</v>
      </c>
      <c r="J5" s="335">
        <v>0</v>
      </c>
      <c r="K5" s="78"/>
      <c r="L5" s="339">
        <f>C5*D5*(1-(E5/100))</f>
        <v>2.3799839999999999</v>
      </c>
      <c r="M5" s="498"/>
      <c r="N5" s="87">
        <f t="shared" si="0"/>
        <v>2.3799839999999999</v>
      </c>
    </row>
    <row r="6" spans="1:14" ht="16.2" thickBot="1" x14ac:dyDescent="0.35">
      <c r="A6" s="338" t="s">
        <v>282</v>
      </c>
      <c r="B6" s="341" t="s">
        <v>479</v>
      </c>
      <c r="C6" s="340">
        <v>172.51</v>
      </c>
      <c r="D6" s="335">
        <v>0</v>
      </c>
      <c r="E6" s="335">
        <v>19</v>
      </c>
      <c r="F6" s="335">
        <v>0.8</v>
      </c>
      <c r="G6" s="335">
        <v>0.75</v>
      </c>
      <c r="H6" s="335">
        <v>60</v>
      </c>
      <c r="I6" s="335">
        <v>40</v>
      </c>
      <c r="J6" s="335">
        <v>15</v>
      </c>
      <c r="K6" s="342">
        <f>(C6*(I6/100)*F6*(1-(E6/100)))+(C6*(H6/100)*G6*(1-(J6/100)))</f>
        <v>110.69966700000001</v>
      </c>
      <c r="L6" s="78"/>
      <c r="M6" s="498"/>
      <c r="N6" s="87">
        <f t="shared" si="0"/>
        <v>110.69966700000001</v>
      </c>
    </row>
    <row r="7" spans="1:14" ht="15" thickBot="1" x14ac:dyDescent="0.35">
      <c r="A7" s="338" t="s">
        <v>282</v>
      </c>
      <c r="B7" s="341" t="s">
        <v>478</v>
      </c>
      <c r="C7" s="340">
        <v>15.499999999999998</v>
      </c>
      <c r="D7" s="335">
        <v>1</v>
      </c>
      <c r="E7" s="335">
        <v>0</v>
      </c>
      <c r="F7" s="335">
        <v>0</v>
      </c>
      <c r="G7" s="335">
        <v>0</v>
      </c>
      <c r="H7" s="335">
        <v>0</v>
      </c>
      <c r="I7" s="335">
        <v>0</v>
      </c>
      <c r="J7" s="335">
        <v>0</v>
      </c>
      <c r="K7" s="78"/>
      <c r="L7" s="339">
        <f>C7*D7</f>
        <v>15.499999999999998</v>
      </c>
      <c r="M7" s="498"/>
      <c r="N7" s="87">
        <f t="shared" si="0"/>
        <v>15.499999999999998</v>
      </c>
    </row>
    <row r="8" spans="1:14" ht="15" thickBot="1" x14ac:dyDescent="0.35">
      <c r="A8" s="338" t="s">
        <v>282</v>
      </c>
      <c r="B8" s="341" t="s">
        <v>477</v>
      </c>
      <c r="C8" s="343">
        <v>4.63</v>
      </c>
      <c r="D8" s="335">
        <v>1</v>
      </c>
      <c r="E8" s="335">
        <v>0</v>
      </c>
      <c r="F8" s="335">
        <v>0</v>
      </c>
      <c r="G8" s="335">
        <v>0</v>
      </c>
      <c r="H8" s="335">
        <v>0</v>
      </c>
      <c r="I8" s="335">
        <v>0</v>
      </c>
      <c r="J8" s="335">
        <v>0</v>
      </c>
      <c r="K8" s="78"/>
      <c r="L8" s="339">
        <f>C8*D8</f>
        <v>4.63</v>
      </c>
      <c r="M8" s="498"/>
      <c r="N8" s="87">
        <f t="shared" si="0"/>
        <v>4.63</v>
      </c>
    </row>
    <row r="9" spans="1:14" ht="15" thickBot="1" x14ac:dyDescent="0.35">
      <c r="A9" s="338" t="s">
        <v>282</v>
      </c>
      <c r="B9" s="341" t="s">
        <v>476</v>
      </c>
      <c r="C9" s="343">
        <v>198.1</v>
      </c>
      <c r="D9" s="335">
        <v>1</v>
      </c>
      <c r="E9" s="335">
        <v>7</v>
      </c>
      <c r="F9" s="335">
        <v>0</v>
      </c>
      <c r="G9" s="335">
        <v>0</v>
      </c>
      <c r="H9" s="335">
        <v>0</v>
      </c>
      <c r="I9" s="335">
        <v>0</v>
      </c>
      <c r="J9" s="335">
        <v>0</v>
      </c>
      <c r="K9" s="78"/>
      <c r="L9" s="339">
        <f>C9*D9*(1-(E9/100))</f>
        <v>184.23299999999998</v>
      </c>
      <c r="M9" s="498"/>
      <c r="N9" s="87">
        <f t="shared" si="0"/>
        <v>184.23299999999998</v>
      </c>
    </row>
    <row r="10" spans="1:14" ht="15" thickBot="1" x14ac:dyDescent="0.35">
      <c r="A10" s="338" t="s">
        <v>282</v>
      </c>
      <c r="B10" s="341" t="s">
        <v>475</v>
      </c>
      <c r="C10" s="340">
        <v>11.229999999999999</v>
      </c>
      <c r="D10" s="335">
        <v>1</v>
      </c>
      <c r="E10" s="335">
        <v>8</v>
      </c>
      <c r="F10" s="335">
        <v>0</v>
      </c>
      <c r="G10" s="335">
        <v>0</v>
      </c>
      <c r="H10" s="335">
        <v>0</v>
      </c>
      <c r="I10" s="335">
        <v>0</v>
      </c>
      <c r="J10" s="335">
        <v>0</v>
      </c>
      <c r="K10" s="78"/>
      <c r="L10" s="339">
        <f>C10*D10*(1-(E10/100))</f>
        <v>10.3316</v>
      </c>
      <c r="M10" s="498"/>
      <c r="N10" s="87">
        <f t="shared" si="0"/>
        <v>10.3316</v>
      </c>
    </row>
    <row r="11" spans="1:14" ht="15" thickBot="1" x14ac:dyDescent="0.35">
      <c r="A11" s="338" t="s">
        <v>282</v>
      </c>
      <c r="B11" s="341" t="s">
        <v>474</v>
      </c>
      <c r="C11" s="340">
        <v>21.290000000000003</v>
      </c>
      <c r="D11" s="335">
        <v>0.71250000000000002</v>
      </c>
      <c r="E11" s="335">
        <v>11</v>
      </c>
      <c r="F11" s="335">
        <v>0</v>
      </c>
      <c r="G11" s="335">
        <v>0</v>
      </c>
      <c r="H11" s="335">
        <v>0</v>
      </c>
      <c r="I11" s="335">
        <v>0</v>
      </c>
      <c r="J11" s="335">
        <v>0</v>
      </c>
      <c r="K11" s="78"/>
      <c r="L11" s="339">
        <f>C11*D11*(1-(E11/100))</f>
        <v>13.500521250000002</v>
      </c>
      <c r="M11" s="498"/>
      <c r="N11" s="87">
        <f t="shared" si="0"/>
        <v>13.500521250000002</v>
      </c>
    </row>
    <row r="12" spans="1:14" ht="15" thickBot="1" x14ac:dyDescent="0.35">
      <c r="A12" s="338" t="s">
        <v>282</v>
      </c>
      <c r="B12" s="341" t="s">
        <v>473</v>
      </c>
      <c r="C12" s="340">
        <v>59.339999999999996</v>
      </c>
      <c r="D12" s="335">
        <v>0.69699999999999995</v>
      </c>
      <c r="E12" s="335">
        <v>11</v>
      </c>
      <c r="F12" s="335">
        <v>0</v>
      </c>
      <c r="G12" s="335">
        <v>0</v>
      </c>
      <c r="H12" s="335">
        <v>0</v>
      </c>
      <c r="I12" s="335">
        <v>0</v>
      </c>
      <c r="J12" s="335">
        <v>0</v>
      </c>
      <c r="K12" s="78"/>
      <c r="L12" s="339">
        <f>C12*D12*(1-(E12/100))</f>
        <v>36.810382199999992</v>
      </c>
      <c r="M12" s="498"/>
      <c r="N12" s="87">
        <f t="shared" si="0"/>
        <v>36.810382199999992</v>
      </c>
    </row>
    <row r="13" spans="1:14" ht="16.2" thickBot="1" x14ac:dyDescent="0.35">
      <c r="A13" s="338" t="s">
        <v>282</v>
      </c>
      <c r="B13" s="341" t="s">
        <v>472</v>
      </c>
      <c r="C13" s="340">
        <v>17.91</v>
      </c>
      <c r="D13" s="335">
        <v>0</v>
      </c>
      <c r="E13" s="335">
        <v>11</v>
      </c>
      <c r="F13" s="335">
        <v>0.5</v>
      </c>
      <c r="G13" s="335">
        <v>0.5</v>
      </c>
      <c r="H13" s="335">
        <v>96</v>
      </c>
      <c r="I13" s="335">
        <v>4</v>
      </c>
      <c r="J13" s="335">
        <v>10</v>
      </c>
      <c r="K13" s="342">
        <f>(C13*(I13/100)*F13*(1-(E13/100)))+(C13*(H13/100)*G13*(1-(J13/100)))</f>
        <v>8.0559180000000001</v>
      </c>
      <c r="L13" s="78"/>
      <c r="M13" s="498"/>
      <c r="N13" s="87">
        <f t="shared" si="0"/>
        <v>8.0559180000000001</v>
      </c>
    </row>
    <row r="14" spans="1:14" ht="15" thickBot="1" x14ac:dyDescent="0.35">
      <c r="A14" s="338" t="s">
        <v>282</v>
      </c>
      <c r="B14" s="341" t="s">
        <v>471</v>
      </c>
      <c r="C14" s="340">
        <v>24.93</v>
      </c>
      <c r="D14" s="335">
        <v>1</v>
      </c>
      <c r="E14" s="335">
        <v>0</v>
      </c>
      <c r="F14" s="335">
        <v>0</v>
      </c>
      <c r="G14" s="335">
        <v>0</v>
      </c>
      <c r="H14" s="335">
        <v>0</v>
      </c>
      <c r="I14" s="335">
        <v>0</v>
      </c>
      <c r="J14" s="335">
        <v>0</v>
      </c>
      <c r="K14" s="78"/>
      <c r="L14" s="339">
        <f>C14*D14</f>
        <v>24.93</v>
      </c>
      <c r="M14" s="498"/>
      <c r="N14" s="87">
        <f t="shared" si="0"/>
        <v>24.93</v>
      </c>
    </row>
    <row r="15" spans="1:14" ht="15" thickBot="1" x14ac:dyDescent="0.35">
      <c r="A15" s="338" t="s">
        <v>282</v>
      </c>
      <c r="B15" s="341" t="s">
        <v>470</v>
      </c>
      <c r="C15" s="340">
        <v>80.28</v>
      </c>
      <c r="D15" s="335">
        <v>1</v>
      </c>
      <c r="E15" s="335">
        <v>0</v>
      </c>
      <c r="F15" s="335">
        <v>0</v>
      </c>
      <c r="G15" s="335">
        <v>0</v>
      </c>
      <c r="H15" s="335">
        <v>0</v>
      </c>
      <c r="I15" s="335">
        <v>0</v>
      </c>
      <c r="J15" s="335">
        <v>0</v>
      </c>
      <c r="K15" s="78"/>
      <c r="L15" s="339">
        <f>C15*D15</f>
        <v>80.28</v>
      </c>
      <c r="M15" s="498"/>
      <c r="N15" s="87">
        <f t="shared" si="0"/>
        <v>80.28</v>
      </c>
    </row>
    <row r="16" spans="1:14" ht="15" thickBot="1" x14ac:dyDescent="0.35">
      <c r="A16" s="338" t="s">
        <v>282</v>
      </c>
      <c r="B16" s="337" t="s">
        <v>469</v>
      </c>
      <c r="C16" s="336">
        <v>0</v>
      </c>
      <c r="D16" s="335">
        <v>1</v>
      </c>
      <c r="E16" s="335">
        <v>0</v>
      </c>
      <c r="F16" s="335">
        <v>0</v>
      </c>
      <c r="G16" s="335">
        <v>0</v>
      </c>
      <c r="H16" s="335">
        <v>0</v>
      </c>
      <c r="I16" s="335">
        <v>0</v>
      </c>
      <c r="J16" s="335">
        <v>0</v>
      </c>
      <c r="K16" s="334"/>
      <c r="L16" s="333">
        <f>C16*D16</f>
        <v>0</v>
      </c>
      <c r="M16" s="499"/>
      <c r="N16" s="87">
        <f t="shared" si="0"/>
        <v>0</v>
      </c>
    </row>
    <row r="17" spans="1:9" x14ac:dyDescent="0.3">
      <c r="C17" s="315"/>
    </row>
    <row r="18" spans="1:9" ht="15" thickBot="1" x14ac:dyDescent="0.35">
      <c r="C18" s="315"/>
    </row>
    <row r="19" spans="1:9" ht="16.2" thickBot="1" x14ac:dyDescent="0.35">
      <c r="A19" s="332" t="s">
        <v>536</v>
      </c>
      <c r="B19" s="331" t="s">
        <v>535</v>
      </c>
      <c r="C19" s="331" t="s">
        <v>534</v>
      </c>
      <c r="D19" s="331" t="s">
        <v>533</v>
      </c>
      <c r="E19" s="331" t="s">
        <v>532</v>
      </c>
      <c r="F19" s="331" t="s">
        <v>531</v>
      </c>
      <c r="G19" s="331" t="s">
        <v>530</v>
      </c>
      <c r="H19" s="331" t="s">
        <v>529</v>
      </c>
      <c r="I19" s="330" t="s">
        <v>528</v>
      </c>
    </row>
    <row r="20" spans="1:9" x14ac:dyDescent="0.3">
      <c r="A20" s="329" t="s">
        <v>527</v>
      </c>
      <c r="B20" s="328">
        <v>357.3</v>
      </c>
      <c r="C20" s="327">
        <v>10.72</v>
      </c>
      <c r="D20" s="327">
        <v>74.533000000000001</v>
      </c>
      <c r="E20" s="327">
        <v>9.7399999999999984</v>
      </c>
      <c r="F20" s="327">
        <v>2.7979999999999996</v>
      </c>
      <c r="G20" s="327">
        <v>0.48210000000000008</v>
      </c>
      <c r="H20" s="327">
        <v>0.66289999999999993</v>
      </c>
      <c r="I20" s="326">
        <v>1.2327999999999999</v>
      </c>
    </row>
    <row r="21" spans="1:9" x14ac:dyDescent="0.3">
      <c r="A21" s="325" t="s">
        <v>517</v>
      </c>
      <c r="B21" s="324">
        <v>97</v>
      </c>
      <c r="C21" s="323">
        <v>1.6949999999999996</v>
      </c>
      <c r="D21" s="323">
        <v>22.623333333333335</v>
      </c>
      <c r="E21" s="323">
        <v>2.3833333333333333</v>
      </c>
      <c r="F21" s="323">
        <v>0.13666666666666669</v>
      </c>
      <c r="G21" s="323">
        <v>3.5999999999999997E-2</v>
      </c>
      <c r="H21" s="323">
        <v>1.4833333333333336E-2</v>
      </c>
      <c r="I21" s="322">
        <v>4.7166666666666669E-2</v>
      </c>
    </row>
    <row r="22" spans="1:9" x14ac:dyDescent="0.3">
      <c r="A22" s="325" t="s">
        <v>480</v>
      </c>
      <c r="B22" s="324">
        <v>468.76604278074865</v>
      </c>
      <c r="C22" s="323">
        <v>19.953489304812834</v>
      </c>
      <c r="D22" s="323">
        <v>40.143074866310151</v>
      </c>
      <c r="E22" s="323">
        <v>13.045170454545453</v>
      </c>
      <c r="F22" s="323">
        <v>28.125066844919786</v>
      </c>
      <c r="G22" s="323">
        <v>4.8513542780748669</v>
      </c>
      <c r="H22" s="323">
        <v>12.146843582887699</v>
      </c>
      <c r="I22" s="322">
        <v>9.250332887700532</v>
      </c>
    </row>
    <row r="23" spans="1:9" x14ac:dyDescent="0.3">
      <c r="A23" s="325" t="s">
        <v>479</v>
      </c>
      <c r="B23" s="324">
        <v>51.45289855072464</v>
      </c>
      <c r="C23" s="323">
        <v>1.4574055147620553</v>
      </c>
      <c r="D23" s="323">
        <v>10.32230470447683</v>
      </c>
      <c r="E23" s="323">
        <v>2.341478171913026</v>
      </c>
      <c r="F23" s="323">
        <v>0.30573691327936681</v>
      </c>
      <c r="G23" s="323">
        <v>4.7623831967473801E-2</v>
      </c>
      <c r="H23" s="323">
        <v>3.6630375945767013E-2</v>
      </c>
      <c r="I23" s="322">
        <v>0.11007106713835288</v>
      </c>
    </row>
    <row r="24" spans="1:9" x14ac:dyDescent="0.3">
      <c r="A24" s="325" t="s">
        <v>526</v>
      </c>
      <c r="B24" s="324">
        <v>876.54166666666663</v>
      </c>
      <c r="C24" s="323">
        <v>1.1250000000000001E-2</v>
      </c>
      <c r="D24" s="323">
        <v>2.9166666666666664E-2</v>
      </c>
      <c r="E24" s="323">
        <v>0</v>
      </c>
      <c r="F24" s="323">
        <v>99.195416666666674</v>
      </c>
      <c r="G24" s="323">
        <v>26.353179166666663</v>
      </c>
      <c r="H24" s="323">
        <v>33.167416666666668</v>
      </c>
      <c r="I24" s="322">
        <v>34.582916666666669</v>
      </c>
    </row>
    <row r="25" spans="1:9" x14ac:dyDescent="0.3">
      <c r="A25" s="325" t="s">
        <v>525</v>
      </c>
      <c r="B25" s="324">
        <v>865.15384615384619</v>
      </c>
      <c r="C25" s="323">
        <v>0.77692307692307694</v>
      </c>
      <c r="D25" s="323">
        <v>4.6153846153846149E-3</v>
      </c>
      <c r="E25" s="323">
        <v>0</v>
      </c>
      <c r="F25" s="323">
        <v>95.862307692307681</v>
      </c>
      <c r="G25" s="323">
        <v>32.779692307692315</v>
      </c>
      <c r="H25" s="323">
        <v>38.94684615384616</v>
      </c>
      <c r="I25" s="322">
        <v>18.51246153846154</v>
      </c>
    </row>
    <row r="26" spans="1:9" x14ac:dyDescent="0.3">
      <c r="A26" s="325" t="s">
        <v>524</v>
      </c>
      <c r="B26" s="324">
        <v>61</v>
      </c>
      <c r="C26" s="323">
        <v>3.15</v>
      </c>
      <c r="D26" s="323">
        <v>4.78</v>
      </c>
      <c r="E26" s="323">
        <v>0</v>
      </c>
      <c r="F26" s="323">
        <v>3.27</v>
      </c>
      <c r="G26" s="323">
        <v>1.865</v>
      </c>
      <c r="H26" s="323">
        <v>0.81200000000000006</v>
      </c>
      <c r="I26" s="322">
        <v>0.19500000000000001</v>
      </c>
    </row>
    <row r="27" spans="1:9" x14ac:dyDescent="0.3">
      <c r="A27" s="325" t="s">
        <v>475</v>
      </c>
      <c r="B27" s="324">
        <v>143</v>
      </c>
      <c r="C27" s="323">
        <v>12.56</v>
      </c>
      <c r="D27" s="323">
        <v>0.72</v>
      </c>
      <c r="E27" s="323">
        <v>0</v>
      </c>
      <c r="F27" s="323">
        <v>9.51</v>
      </c>
      <c r="G27" s="323">
        <v>3.1259999999999999</v>
      </c>
      <c r="H27" s="323">
        <v>3.6579999999999999</v>
      </c>
      <c r="I27" s="322">
        <v>1.911</v>
      </c>
    </row>
    <row r="28" spans="1:9" x14ac:dyDescent="0.3">
      <c r="A28" s="325" t="s">
        <v>523</v>
      </c>
      <c r="B28" s="324">
        <v>151.57142857142858</v>
      </c>
      <c r="C28" s="323">
        <v>16.091428571428569</v>
      </c>
      <c r="D28" s="323">
        <v>0.5647619047619048</v>
      </c>
      <c r="E28" s="323">
        <v>0</v>
      </c>
      <c r="F28" s="323">
        <v>8.9552380952380961</v>
      </c>
      <c r="G28" s="323">
        <v>3.3169047619047611</v>
      </c>
      <c r="H28" s="323">
        <v>3.1640476190476186</v>
      </c>
      <c r="I28" s="322">
        <v>0.93771428571428594</v>
      </c>
    </row>
    <row r="29" spans="1:9" x14ac:dyDescent="0.3">
      <c r="A29" s="325" t="s">
        <v>522</v>
      </c>
      <c r="B29" s="324">
        <v>221.1</v>
      </c>
      <c r="C29" s="323">
        <v>17.033000000000001</v>
      </c>
      <c r="D29" s="323">
        <v>0.5036666666666666</v>
      </c>
      <c r="E29" s="323">
        <v>0</v>
      </c>
      <c r="F29" s="323">
        <v>16.241666666666664</v>
      </c>
      <c r="G29" s="323">
        <v>5.8735333333333335</v>
      </c>
      <c r="H29" s="323">
        <v>6.6653666666666673</v>
      </c>
      <c r="I29" s="322">
        <v>1.9619333333333331</v>
      </c>
    </row>
    <row r="30" spans="1:9" x14ac:dyDescent="0.3">
      <c r="A30" s="325" t="s">
        <v>472</v>
      </c>
      <c r="B30" s="324">
        <v>113.55223880597015</v>
      </c>
      <c r="C30" s="323">
        <v>18.628507462686564</v>
      </c>
      <c r="D30" s="323">
        <v>0</v>
      </c>
      <c r="E30" s="323">
        <v>0</v>
      </c>
      <c r="F30" s="323">
        <v>3.7837313432835828</v>
      </c>
      <c r="G30" s="323">
        <v>0.89494029850746271</v>
      </c>
      <c r="H30" s="323">
        <v>1.3985970149253732</v>
      </c>
      <c r="I30" s="322">
        <v>0.94408955223880608</v>
      </c>
    </row>
    <row r="31" spans="1:9" x14ac:dyDescent="0.3">
      <c r="A31" s="325" t="s">
        <v>471</v>
      </c>
      <c r="B31" s="324">
        <v>380.28571428571428</v>
      </c>
      <c r="C31" s="323">
        <v>4.2857142857142858E-2</v>
      </c>
      <c r="D31" s="323">
        <v>97.391428571428577</v>
      </c>
      <c r="E31" s="323">
        <v>0.05</v>
      </c>
      <c r="F31" s="323">
        <v>0</v>
      </c>
      <c r="G31" s="323">
        <v>0</v>
      </c>
      <c r="H31" s="323">
        <v>0</v>
      </c>
      <c r="I31" s="322">
        <v>0</v>
      </c>
    </row>
    <row r="32" spans="1:9" x14ac:dyDescent="0.3">
      <c r="A32" s="325" t="s">
        <v>521</v>
      </c>
      <c r="B32" s="324">
        <v>106.8</v>
      </c>
      <c r="C32" s="323">
        <v>0.29799999999999999</v>
      </c>
      <c r="D32" s="323">
        <v>2.964</v>
      </c>
      <c r="E32" s="323">
        <v>0</v>
      </c>
      <c r="F32" s="323">
        <v>0</v>
      </c>
      <c r="G32" s="323">
        <v>0</v>
      </c>
      <c r="H32" s="323">
        <v>0</v>
      </c>
      <c r="I32" s="322">
        <v>0</v>
      </c>
    </row>
    <row r="33" spans="1:9" ht="15" thickBot="1" x14ac:dyDescent="0.35">
      <c r="A33" s="321" t="s">
        <v>520</v>
      </c>
      <c r="B33" s="320">
        <v>228</v>
      </c>
      <c r="C33" s="319">
        <v>19.600000000000001</v>
      </c>
      <c r="D33" s="319">
        <v>57.9</v>
      </c>
      <c r="E33" s="319">
        <v>37</v>
      </c>
      <c r="F33" s="319">
        <v>13.7</v>
      </c>
      <c r="G33" s="319">
        <v>8.07</v>
      </c>
      <c r="H33" s="319">
        <v>4.57</v>
      </c>
      <c r="I33" s="318">
        <v>0.44</v>
      </c>
    </row>
  </sheetData>
  <mergeCells count="3">
    <mergeCell ref="A1:A2"/>
    <mergeCell ref="B1:B2"/>
    <mergeCell ref="M3:M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3080-AA65-4BEC-A32F-EB6B62FA323B}">
  <dimension ref="A1:GE106"/>
  <sheetViews>
    <sheetView topLeftCell="A66" zoomScale="80" zoomScaleNormal="80" workbookViewId="0">
      <selection activeCell="E63" sqref="E63"/>
    </sheetView>
  </sheetViews>
  <sheetFormatPr baseColWidth="10" defaultColWidth="11.44140625" defaultRowHeight="14.4" x14ac:dyDescent="0.3"/>
  <cols>
    <col min="1" max="1" width="67.44140625" customWidth="1"/>
    <col min="2" max="2" width="23.21875" customWidth="1"/>
    <col min="3" max="3" width="16.44140625" customWidth="1"/>
    <col min="4" max="4" width="17.44140625" customWidth="1"/>
    <col min="5" max="5" width="18.44140625" customWidth="1"/>
    <col min="6" max="6" width="18.77734375" customWidth="1"/>
    <col min="7" max="7" width="20.44140625" customWidth="1"/>
    <col min="8" max="8" width="17.77734375" customWidth="1"/>
    <col min="9" max="9" width="17.21875" customWidth="1"/>
    <col min="10" max="10" width="18.21875" customWidth="1"/>
    <col min="11" max="11" width="17.77734375" customWidth="1"/>
    <col min="12" max="12" width="18" customWidth="1"/>
    <col min="13" max="13" width="21.44140625" customWidth="1"/>
    <col min="14" max="14" width="17.44140625" customWidth="1"/>
    <col min="15" max="15" width="16" customWidth="1"/>
    <col min="16" max="16" width="17.21875" customWidth="1"/>
    <col min="17" max="17" width="18.21875" customWidth="1"/>
    <col min="18" max="18" width="16.5546875" customWidth="1"/>
  </cols>
  <sheetData>
    <row r="1" spans="1:187" x14ac:dyDescent="0.3">
      <c r="B1" s="160"/>
      <c r="C1" s="160"/>
      <c r="D1" s="160"/>
      <c r="E1" s="160"/>
      <c r="F1" s="160"/>
      <c r="G1" s="160"/>
      <c r="H1" s="87"/>
      <c r="I1" s="87"/>
      <c r="J1" s="87"/>
      <c r="K1" s="87"/>
      <c r="L1" s="87"/>
      <c r="M1" s="87"/>
      <c r="N1" s="87"/>
      <c r="O1" s="87"/>
      <c r="P1" s="87"/>
      <c r="Q1" s="87"/>
      <c r="R1" s="87"/>
    </row>
    <row r="2" spans="1:187" x14ac:dyDescent="0.3">
      <c r="A2" s="277" t="s">
        <v>592</v>
      </c>
      <c r="B2" s="168">
        <v>2015</v>
      </c>
      <c r="C2" s="168">
        <v>2016</v>
      </c>
      <c r="D2" s="168">
        <v>2017</v>
      </c>
      <c r="E2" s="168">
        <v>2018</v>
      </c>
      <c r="F2" s="168">
        <v>2019</v>
      </c>
      <c r="G2" s="168">
        <v>2020</v>
      </c>
      <c r="H2" s="160"/>
      <c r="I2" s="160"/>
      <c r="J2" s="160"/>
      <c r="K2" s="160"/>
      <c r="L2" s="160"/>
      <c r="M2" s="160"/>
      <c r="N2" s="160"/>
      <c r="O2" s="160"/>
      <c r="P2" s="160"/>
      <c r="Q2" s="160"/>
    </row>
    <row r="3" spans="1:187" x14ac:dyDescent="0.3">
      <c r="A3" s="179" t="s">
        <v>295</v>
      </c>
      <c r="B3" s="78" t="s">
        <v>373</v>
      </c>
      <c r="C3" s="78" t="s">
        <v>373</v>
      </c>
      <c r="D3" s="78" t="s">
        <v>373</v>
      </c>
      <c r="E3" s="78" t="s">
        <v>373</v>
      </c>
      <c r="F3" s="78" t="s">
        <v>373</v>
      </c>
      <c r="G3" s="78" t="s">
        <v>373</v>
      </c>
      <c r="H3" s="87"/>
      <c r="I3" s="87"/>
      <c r="J3" s="87"/>
      <c r="K3" s="87"/>
      <c r="L3" s="87"/>
      <c r="M3" s="87"/>
      <c r="N3" s="87"/>
      <c r="O3" s="87"/>
      <c r="P3" s="87"/>
      <c r="Q3" s="87"/>
    </row>
    <row r="4" spans="1:187" x14ac:dyDescent="0.3">
      <c r="A4" s="178" t="s">
        <v>282</v>
      </c>
      <c r="B4" s="369">
        <v>5861650</v>
      </c>
      <c r="C4" s="369">
        <v>5798350</v>
      </c>
      <c r="D4" s="369">
        <v>6205650</v>
      </c>
      <c r="E4" s="369">
        <v>5781116.8999999994</v>
      </c>
      <c r="F4" s="369">
        <v>5925037.7999999998</v>
      </c>
      <c r="G4" s="369">
        <v>6651262.2000000002</v>
      </c>
      <c r="H4" s="368"/>
      <c r="I4" s="368"/>
      <c r="J4" s="368"/>
      <c r="K4" s="368"/>
      <c r="L4" s="368"/>
      <c r="M4" s="368"/>
      <c r="N4" s="368"/>
      <c r="O4" s="368"/>
      <c r="P4" s="368"/>
      <c r="Q4" s="368"/>
    </row>
    <row r="5" spans="1:187" x14ac:dyDescent="0.3">
      <c r="A5" s="160"/>
      <c r="B5" s="87"/>
      <c r="C5" s="315"/>
      <c r="D5" s="315"/>
      <c r="E5" s="315"/>
      <c r="F5" s="315"/>
      <c r="G5" s="367"/>
      <c r="H5" s="315"/>
      <c r="I5" s="315"/>
      <c r="J5" s="315"/>
      <c r="K5" s="315"/>
      <c r="L5" s="315"/>
      <c r="M5" s="315"/>
      <c r="N5" s="315"/>
      <c r="O5" s="315"/>
      <c r="P5" s="315"/>
      <c r="Q5" s="315"/>
      <c r="R5" s="315"/>
    </row>
    <row r="6" spans="1:187" x14ac:dyDescent="0.3">
      <c r="A6" s="168" t="s">
        <v>591</v>
      </c>
      <c r="B6" s="168">
        <v>2015</v>
      </c>
      <c r="C6" s="168">
        <v>2016</v>
      </c>
      <c r="D6" s="168">
        <v>2017</v>
      </c>
      <c r="E6" s="168">
        <v>2018</v>
      </c>
      <c r="F6" s="168">
        <v>2019</v>
      </c>
      <c r="G6" s="168">
        <v>2020</v>
      </c>
      <c r="H6" s="160"/>
      <c r="I6" s="160"/>
      <c r="J6" s="160"/>
      <c r="K6" s="160"/>
      <c r="L6" s="160"/>
      <c r="M6" s="160"/>
      <c r="N6" s="160"/>
      <c r="O6" s="160"/>
      <c r="P6" s="160"/>
      <c r="Q6" s="160"/>
      <c r="R6" s="87"/>
    </row>
    <row r="7" spans="1:187" x14ac:dyDescent="0.3">
      <c r="A7" s="179" t="s">
        <v>295</v>
      </c>
      <c r="B7" s="78" t="s">
        <v>558</v>
      </c>
      <c r="C7" s="78" t="s">
        <v>558</v>
      </c>
      <c r="D7" s="78" t="s">
        <v>558</v>
      </c>
      <c r="E7" s="78" t="s">
        <v>558</v>
      </c>
      <c r="F7" s="78" t="s">
        <v>558</v>
      </c>
      <c r="G7" s="78" t="s">
        <v>558</v>
      </c>
      <c r="H7" s="87"/>
      <c r="I7" s="87"/>
      <c r="J7" s="87"/>
      <c r="K7" s="87"/>
      <c r="L7" s="87"/>
      <c r="M7" s="87"/>
      <c r="N7" s="87"/>
      <c r="O7" s="87"/>
      <c r="P7" s="87"/>
      <c r="Q7" s="87"/>
      <c r="R7" s="87"/>
    </row>
    <row r="8" spans="1:187" x14ac:dyDescent="0.3">
      <c r="A8" s="178" t="s">
        <v>282</v>
      </c>
      <c r="B8" s="355">
        <v>5500000</v>
      </c>
      <c r="C8" s="355">
        <v>5800000</v>
      </c>
      <c r="D8" s="355">
        <v>5600000</v>
      </c>
      <c r="E8" s="355">
        <v>5700000</v>
      </c>
      <c r="F8" s="355">
        <v>5800000</v>
      </c>
      <c r="G8" s="355">
        <v>5900000</v>
      </c>
      <c r="H8" s="87"/>
      <c r="I8" s="87"/>
      <c r="J8" s="87"/>
      <c r="K8" s="87"/>
      <c r="L8" s="87"/>
      <c r="M8" s="315"/>
      <c r="N8" s="315"/>
      <c r="O8" s="315"/>
      <c r="P8" s="315"/>
      <c r="Q8" s="315"/>
      <c r="R8" s="87"/>
    </row>
    <row r="9" spans="1:187" x14ac:dyDescent="0.3">
      <c r="A9" s="219"/>
      <c r="B9" s="87"/>
      <c r="C9" s="87"/>
      <c r="D9" s="87"/>
      <c r="E9" s="87"/>
      <c r="F9" s="87"/>
      <c r="G9" s="151"/>
      <c r="H9" s="87"/>
      <c r="I9" s="87"/>
      <c r="J9" s="87"/>
      <c r="K9" s="87"/>
      <c r="L9" s="87"/>
      <c r="N9" s="87"/>
      <c r="O9" s="87"/>
      <c r="P9" s="87"/>
      <c r="Q9" s="87"/>
      <c r="R9" s="87"/>
    </row>
    <row r="10" spans="1:187" x14ac:dyDescent="0.3">
      <c r="A10" s="168" t="s">
        <v>590</v>
      </c>
      <c r="B10" s="168">
        <v>2015</v>
      </c>
      <c r="C10" s="168">
        <v>2016</v>
      </c>
      <c r="D10" s="168">
        <v>2017</v>
      </c>
      <c r="E10" s="168">
        <v>2018</v>
      </c>
      <c r="F10" s="168">
        <v>2019</v>
      </c>
      <c r="G10" s="168">
        <v>2020</v>
      </c>
      <c r="H10" s="160"/>
      <c r="I10" s="160"/>
      <c r="J10" s="160"/>
      <c r="K10" s="160"/>
      <c r="L10" s="160"/>
      <c r="M10" s="160"/>
      <c r="N10" s="160"/>
      <c r="O10" s="160"/>
      <c r="P10" s="160"/>
      <c r="Q10" s="87"/>
      <c r="R10" s="87"/>
    </row>
    <row r="11" spans="1:187" x14ac:dyDescent="0.3">
      <c r="A11" s="179" t="s">
        <v>295</v>
      </c>
      <c r="B11" s="78" t="s">
        <v>589</v>
      </c>
      <c r="C11" s="78" t="s">
        <v>589</v>
      </c>
      <c r="D11" s="78" t="s">
        <v>589</v>
      </c>
      <c r="E11" s="78" t="s">
        <v>589</v>
      </c>
      <c r="F11" s="78" t="s">
        <v>589</v>
      </c>
      <c r="G11" s="78" t="s">
        <v>589</v>
      </c>
      <c r="H11" s="87"/>
      <c r="I11" s="87"/>
      <c r="J11" s="87"/>
      <c r="K11" s="87"/>
      <c r="L11" s="87"/>
      <c r="M11" s="87"/>
      <c r="N11" s="87"/>
      <c r="O11" s="87"/>
      <c r="P11" s="87"/>
      <c r="Q11" s="87"/>
      <c r="R11" s="87"/>
    </row>
    <row r="12" spans="1:187" x14ac:dyDescent="0.3">
      <c r="A12" s="178" t="s">
        <v>282</v>
      </c>
      <c r="B12" s="355">
        <v>28300</v>
      </c>
      <c r="C12" s="355">
        <v>28300</v>
      </c>
      <c r="D12" s="355">
        <v>28300</v>
      </c>
      <c r="E12" s="355">
        <v>28300</v>
      </c>
      <c r="F12" s="355">
        <v>28300</v>
      </c>
      <c r="G12" s="355">
        <v>28300</v>
      </c>
      <c r="H12" s="87"/>
      <c r="I12" s="87"/>
      <c r="J12" s="87"/>
      <c r="K12" s="87"/>
      <c r="L12" s="87"/>
      <c r="M12" s="161"/>
      <c r="N12" s="161"/>
      <c r="O12" s="161"/>
      <c r="P12" s="161"/>
      <c r="Q12" s="87"/>
      <c r="R12" s="87"/>
    </row>
    <row r="13" spans="1:187" s="179" customFormat="1" x14ac:dyDescent="0.3">
      <c r="H13" s="295"/>
      <c r="I13" s="295"/>
      <c r="J13" s="295"/>
      <c r="K13" s="295"/>
      <c r="L13" s="295"/>
      <c r="M13" s="295"/>
      <c r="N13" s="295"/>
      <c r="O13" s="295"/>
      <c r="P13" s="295"/>
      <c r="Q13" s="295"/>
      <c r="R13" s="295"/>
      <c r="S13" s="295"/>
      <c r="T13" s="295"/>
      <c r="U13" s="295"/>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c r="BK13" s="295"/>
      <c r="BL13" s="295"/>
      <c r="BM13" s="295"/>
      <c r="BN13" s="295"/>
      <c r="BO13" s="295"/>
      <c r="BP13" s="295"/>
      <c r="BQ13" s="295"/>
      <c r="BR13" s="295"/>
      <c r="BS13" s="295"/>
      <c r="BT13" s="295"/>
      <c r="BU13" s="295"/>
      <c r="BV13" s="295"/>
      <c r="BW13" s="295"/>
      <c r="BX13" s="295"/>
      <c r="BY13" s="295"/>
      <c r="BZ13" s="295"/>
      <c r="CA13" s="295"/>
      <c r="CB13" s="295"/>
      <c r="CC13" s="295"/>
      <c r="CD13" s="295"/>
      <c r="CE13" s="295"/>
      <c r="CF13" s="295"/>
      <c r="CG13" s="295"/>
      <c r="CH13" s="295"/>
      <c r="CI13" s="295"/>
      <c r="CJ13" s="295"/>
      <c r="CK13" s="295"/>
      <c r="CL13" s="295"/>
      <c r="CM13" s="295"/>
      <c r="CN13" s="295"/>
      <c r="CO13" s="295"/>
      <c r="CP13" s="295"/>
      <c r="CQ13" s="295"/>
      <c r="CR13" s="295"/>
      <c r="CS13" s="295"/>
      <c r="CT13" s="295"/>
      <c r="CU13" s="295"/>
      <c r="CV13" s="295"/>
      <c r="CW13" s="295"/>
      <c r="CX13" s="295"/>
      <c r="CY13" s="295"/>
      <c r="CZ13" s="295"/>
      <c r="DA13" s="295"/>
      <c r="DB13" s="295"/>
      <c r="DC13" s="295"/>
      <c r="DD13" s="295"/>
      <c r="DE13" s="295"/>
      <c r="DF13" s="295"/>
      <c r="DG13" s="295"/>
      <c r="DH13" s="295"/>
      <c r="DI13" s="295"/>
      <c r="DJ13" s="295"/>
      <c r="DK13" s="295"/>
      <c r="DL13" s="295"/>
      <c r="DM13" s="295"/>
      <c r="DN13" s="295"/>
      <c r="DO13" s="295"/>
      <c r="DP13" s="295"/>
      <c r="DQ13" s="295"/>
      <c r="DR13" s="295"/>
      <c r="DS13" s="295"/>
      <c r="DT13" s="295"/>
      <c r="DU13" s="295"/>
      <c r="DV13" s="295"/>
      <c r="DW13" s="295"/>
      <c r="DX13" s="295"/>
      <c r="DY13" s="295"/>
      <c r="DZ13" s="295"/>
      <c r="EA13" s="295"/>
      <c r="EB13" s="295"/>
      <c r="EC13" s="295"/>
      <c r="ED13" s="295"/>
      <c r="EE13" s="295"/>
      <c r="EF13" s="295"/>
      <c r="EG13" s="295"/>
      <c r="EH13" s="295"/>
      <c r="EI13" s="295"/>
      <c r="EJ13" s="295"/>
      <c r="EK13" s="295"/>
      <c r="EL13" s="295"/>
      <c r="EM13" s="295"/>
      <c r="EN13" s="295"/>
      <c r="EO13" s="295"/>
      <c r="EP13" s="295"/>
      <c r="EQ13" s="295"/>
      <c r="ER13" s="295"/>
      <c r="ES13" s="295"/>
      <c r="ET13" s="295"/>
      <c r="EU13" s="295"/>
      <c r="EV13" s="295"/>
      <c r="EW13" s="295"/>
      <c r="EX13" s="295"/>
      <c r="EY13" s="295"/>
      <c r="EZ13" s="295"/>
      <c r="FA13" s="295"/>
      <c r="FB13" s="295"/>
      <c r="FC13" s="295"/>
      <c r="FD13" s="295"/>
      <c r="FE13" s="295"/>
      <c r="FF13" s="295"/>
      <c r="FG13" s="295"/>
      <c r="FH13" s="295"/>
      <c r="FI13" s="295"/>
      <c r="FJ13" s="295"/>
      <c r="FK13" s="295"/>
      <c r="FL13" s="295"/>
      <c r="FM13" s="295"/>
      <c r="FN13" s="295"/>
      <c r="FO13" s="295"/>
      <c r="FP13" s="295"/>
      <c r="FQ13" s="295"/>
      <c r="FR13" s="295"/>
      <c r="FS13" s="295"/>
      <c r="FT13" s="295"/>
      <c r="FU13" s="295"/>
      <c r="FV13" s="295"/>
      <c r="FW13" s="295"/>
      <c r="FX13" s="295"/>
      <c r="FY13" s="295"/>
      <c r="FZ13" s="295"/>
      <c r="GA13" s="295"/>
      <c r="GB13" s="295"/>
      <c r="GC13" s="295"/>
      <c r="GD13" s="295"/>
      <c r="GE13" s="295"/>
    </row>
    <row r="14" spans="1:187" x14ac:dyDescent="0.3">
      <c r="A14" s="219"/>
      <c r="B14" s="87"/>
      <c r="C14" s="87"/>
      <c r="D14" s="87"/>
      <c r="E14" s="87"/>
      <c r="F14" s="87"/>
      <c r="G14" s="151"/>
      <c r="H14" s="87"/>
      <c r="I14" s="87"/>
      <c r="J14" s="87"/>
      <c r="K14" s="87"/>
      <c r="L14" s="87"/>
      <c r="N14" s="87"/>
      <c r="O14" s="87"/>
      <c r="P14" s="87"/>
      <c r="Q14" s="87"/>
      <c r="R14" s="87"/>
    </row>
    <row r="15" spans="1:187" x14ac:dyDescent="0.3">
      <c r="A15" s="168" t="s">
        <v>588</v>
      </c>
      <c r="B15" s="168">
        <v>2015</v>
      </c>
      <c r="C15" s="168">
        <v>2016</v>
      </c>
      <c r="D15" s="168">
        <v>2017</v>
      </c>
      <c r="E15" s="168">
        <v>2018</v>
      </c>
      <c r="F15" s="168">
        <v>2019</v>
      </c>
      <c r="G15" s="168">
        <v>2020</v>
      </c>
      <c r="H15" s="160"/>
      <c r="I15" s="160"/>
      <c r="J15" s="160"/>
      <c r="K15" s="160"/>
      <c r="L15" s="160"/>
      <c r="M15" s="160"/>
      <c r="N15" s="160"/>
      <c r="O15" s="160"/>
      <c r="P15" s="160"/>
      <c r="Q15" s="160"/>
    </row>
    <row r="16" spans="1:187" x14ac:dyDescent="0.3">
      <c r="A16" s="274" t="s">
        <v>295</v>
      </c>
      <c r="B16" s="366" t="s">
        <v>577</v>
      </c>
      <c r="C16" s="366" t="s">
        <v>577</v>
      </c>
      <c r="D16" s="366" t="s">
        <v>577</v>
      </c>
      <c r="E16" s="366" t="s">
        <v>577</v>
      </c>
      <c r="F16" s="366" t="s">
        <v>577</v>
      </c>
      <c r="G16" s="366" t="s">
        <v>577</v>
      </c>
      <c r="H16" s="87"/>
      <c r="I16" s="87"/>
      <c r="J16" s="87"/>
      <c r="K16" s="87"/>
      <c r="L16" s="87"/>
      <c r="M16" s="87"/>
      <c r="N16" s="87"/>
      <c r="O16" s="87"/>
      <c r="P16" s="87"/>
      <c r="Q16" s="87"/>
    </row>
    <row r="17" spans="1:18" x14ac:dyDescent="0.3">
      <c r="A17" s="207" t="s">
        <v>282</v>
      </c>
      <c r="B17" s="365">
        <v>4707562</v>
      </c>
      <c r="C17" s="365">
        <v>4705774</v>
      </c>
      <c r="D17" s="365">
        <v>4703987</v>
      </c>
      <c r="E17" s="365">
        <v>4702199</v>
      </c>
      <c r="F17" s="365">
        <v>4700412</v>
      </c>
      <c r="G17" s="365">
        <v>4698624</v>
      </c>
      <c r="H17" s="364"/>
      <c r="I17" s="364"/>
      <c r="J17" s="364"/>
      <c r="K17" s="364"/>
      <c r="L17" s="364"/>
      <c r="M17" s="364"/>
      <c r="N17" s="364"/>
      <c r="O17" s="364"/>
      <c r="P17" s="364"/>
      <c r="Q17" s="364"/>
    </row>
    <row r="18" spans="1:18" x14ac:dyDescent="0.3">
      <c r="B18" s="160"/>
      <c r="C18" s="160"/>
      <c r="D18" s="160"/>
      <c r="E18" s="160"/>
      <c r="F18" s="160"/>
      <c r="G18" s="363"/>
      <c r="H18" s="87"/>
      <c r="I18" s="87"/>
      <c r="J18" s="87"/>
      <c r="K18" s="87"/>
      <c r="L18" s="87"/>
      <c r="M18" s="87"/>
      <c r="N18" s="87"/>
      <c r="O18" s="87"/>
      <c r="P18" s="87"/>
      <c r="Q18" s="87"/>
      <c r="R18" s="87"/>
    </row>
    <row r="19" spans="1:18" x14ac:dyDescent="0.3">
      <c r="A19" s="168" t="s">
        <v>587</v>
      </c>
      <c r="B19" s="168">
        <v>2015</v>
      </c>
      <c r="C19" s="168">
        <v>2016</v>
      </c>
      <c r="D19" s="168">
        <v>2017</v>
      </c>
      <c r="E19" s="168">
        <v>2018</v>
      </c>
      <c r="F19" s="168">
        <v>2019</v>
      </c>
      <c r="G19" s="168">
        <v>2020</v>
      </c>
      <c r="H19" s="160"/>
      <c r="I19" s="160"/>
      <c r="J19" s="160"/>
      <c r="K19" s="160"/>
      <c r="L19" s="160"/>
      <c r="M19" s="160"/>
      <c r="N19" s="160"/>
      <c r="O19" s="160"/>
      <c r="P19" s="160"/>
      <c r="Q19" s="160"/>
    </row>
    <row r="20" spans="1:18" x14ac:dyDescent="0.3">
      <c r="A20" s="274" t="s">
        <v>295</v>
      </c>
      <c r="B20" s="78" t="s">
        <v>577</v>
      </c>
      <c r="C20" s="78" t="s">
        <v>577</v>
      </c>
      <c r="D20" s="78" t="s">
        <v>577</v>
      </c>
      <c r="E20" s="78" t="s">
        <v>577</v>
      </c>
      <c r="F20" s="78" t="s">
        <v>577</v>
      </c>
      <c r="G20" s="78" t="s">
        <v>577</v>
      </c>
      <c r="H20" s="87"/>
      <c r="I20" s="87"/>
      <c r="J20" s="87"/>
      <c r="K20" s="87"/>
      <c r="L20" s="87"/>
      <c r="M20" s="87"/>
      <c r="N20" s="87"/>
      <c r="O20" s="87"/>
      <c r="P20" s="87"/>
      <c r="Q20" s="87"/>
    </row>
    <row r="21" spans="1:18" x14ac:dyDescent="0.3">
      <c r="A21" s="178" t="s">
        <v>282</v>
      </c>
      <c r="B21" s="355">
        <v>1053850</v>
      </c>
      <c r="C21" s="355">
        <v>1075564</v>
      </c>
      <c r="D21" s="355">
        <v>1097278</v>
      </c>
      <c r="E21" s="355">
        <v>1118992</v>
      </c>
      <c r="F21" s="355">
        <v>1140706</v>
      </c>
      <c r="G21" s="355">
        <v>1162420</v>
      </c>
      <c r="H21" s="87"/>
      <c r="I21" s="87"/>
      <c r="J21" s="87"/>
      <c r="K21" s="87"/>
      <c r="L21" s="87"/>
      <c r="M21" s="87"/>
      <c r="N21" s="87"/>
      <c r="O21" s="87"/>
      <c r="P21" s="87"/>
      <c r="Q21" s="87"/>
    </row>
    <row r="22" spans="1:18" ht="14.1" customHeight="1" x14ac:dyDescent="0.3">
      <c r="A22" s="219"/>
      <c r="B22" s="87"/>
      <c r="C22" s="87"/>
      <c r="D22" s="87"/>
      <c r="E22" s="87"/>
      <c r="F22" s="87"/>
      <c r="G22" s="151"/>
      <c r="H22" s="87"/>
      <c r="I22" s="87"/>
      <c r="J22" s="87"/>
      <c r="K22" s="87"/>
      <c r="L22" s="87"/>
      <c r="M22" s="87"/>
      <c r="N22" s="87"/>
      <c r="O22" s="87"/>
      <c r="P22" s="87"/>
      <c r="Q22" s="87"/>
    </row>
    <row r="23" spans="1:18" ht="14.1" customHeight="1" x14ac:dyDescent="0.3">
      <c r="A23" s="168" t="s">
        <v>586</v>
      </c>
      <c r="B23" s="168">
        <v>2015</v>
      </c>
      <c r="C23" s="168">
        <v>2016</v>
      </c>
      <c r="D23" s="168">
        <v>2017</v>
      </c>
      <c r="E23" s="168">
        <v>2018</v>
      </c>
      <c r="F23" s="168">
        <v>2019</v>
      </c>
      <c r="G23" s="168">
        <v>2020</v>
      </c>
      <c r="H23" s="160"/>
      <c r="I23" s="160"/>
      <c r="J23" s="160"/>
      <c r="K23" s="160"/>
      <c r="L23" s="160"/>
      <c r="M23" s="160"/>
      <c r="N23" s="160"/>
      <c r="O23" s="160"/>
      <c r="P23" s="160"/>
      <c r="Q23" s="160"/>
    </row>
    <row r="24" spans="1:18" ht="14.1" customHeight="1" x14ac:dyDescent="0.3">
      <c r="A24" s="274" t="s">
        <v>295</v>
      </c>
      <c r="B24" s="78" t="s">
        <v>577</v>
      </c>
      <c r="C24" s="78" t="s">
        <v>577</v>
      </c>
      <c r="D24" s="78" t="s">
        <v>577</v>
      </c>
      <c r="E24" s="78" t="s">
        <v>577</v>
      </c>
      <c r="F24" s="78" t="s">
        <v>577</v>
      </c>
      <c r="G24" s="78" t="s">
        <v>577</v>
      </c>
      <c r="H24" s="87"/>
      <c r="I24" s="87"/>
      <c r="J24" s="87"/>
      <c r="K24" s="87"/>
      <c r="L24" s="87"/>
      <c r="M24" s="87"/>
      <c r="N24" s="87"/>
      <c r="O24" s="87"/>
      <c r="P24" s="87"/>
      <c r="Q24" s="87"/>
    </row>
    <row r="25" spans="1:18" ht="14.1" customHeight="1" x14ac:dyDescent="0.3">
      <c r="A25" s="178" t="s">
        <v>282</v>
      </c>
      <c r="B25" s="355">
        <v>1459990</v>
      </c>
      <c r="C25" s="355">
        <v>1486128</v>
      </c>
      <c r="D25" s="355">
        <v>1512266</v>
      </c>
      <c r="E25" s="355">
        <v>1538404</v>
      </c>
      <c r="F25" s="355">
        <v>1564542</v>
      </c>
      <c r="G25" s="355">
        <v>1590680</v>
      </c>
      <c r="H25" s="87"/>
      <c r="I25" s="87"/>
      <c r="J25" s="87"/>
      <c r="K25" s="87"/>
      <c r="L25" s="87"/>
      <c r="M25" s="87"/>
      <c r="N25" s="87"/>
      <c r="O25" s="87"/>
      <c r="P25" s="87"/>
      <c r="Q25" s="87"/>
    </row>
    <row r="26" spans="1:18" x14ac:dyDescent="0.3">
      <c r="A26" s="219"/>
      <c r="B26" s="87"/>
      <c r="C26" s="87"/>
      <c r="D26" s="87"/>
      <c r="E26" s="87"/>
      <c r="F26" s="87"/>
      <c r="G26" s="151"/>
      <c r="H26" s="87"/>
      <c r="I26" s="87"/>
      <c r="J26" s="87"/>
      <c r="K26" s="87"/>
      <c r="L26" s="87"/>
      <c r="M26" s="87"/>
      <c r="N26" s="87"/>
      <c r="O26" s="87"/>
      <c r="P26" s="87"/>
      <c r="Q26" s="87"/>
    </row>
    <row r="27" spans="1:18" x14ac:dyDescent="0.3">
      <c r="A27" s="168" t="s">
        <v>585</v>
      </c>
      <c r="B27" s="168">
        <v>2015</v>
      </c>
      <c r="C27" s="168">
        <v>2016</v>
      </c>
      <c r="D27" s="168">
        <v>2017</v>
      </c>
      <c r="E27" s="168">
        <v>2018</v>
      </c>
      <c r="F27" s="168">
        <v>2019</v>
      </c>
      <c r="G27" s="168">
        <v>2020</v>
      </c>
      <c r="H27" s="160"/>
      <c r="I27" s="160"/>
      <c r="J27" s="160"/>
      <c r="K27" s="160"/>
      <c r="L27" s="160"/>
      <c r="M27" s="160"/>
      <c r="N27" s="160"/>
      <c r="O27" s="160"/>
      <c r="P27" s="160"/>
      <c r="Q27" s="160"/>
    </row>
    <row r="28" spans="1:18" x14ac:dyDescent="0.3">
      <c r="A28" s="274" t="s">
        <v>295</v>
      </c>
      <c r="B28" s="78" t="s">
        <v>577</v>
      </c>
      <c r="C28" s="78" t="s">
        <v>577</v>
      </c>
      <c r="D28" s="78" t="s">
        <v>577</v>
      </c>
      <c r="E28" s="78" t="s">
        <v>577</v>
      </c>
      <c r="F28" s="78" t="s">
        <v>577</v>
      </c>
      <c r="G28" s="78" t="s">
        <v>577</v>
      </c>
      <c r="H28" s="87"/>
      <c r="I28" s="87"/>
      <c r="J28" s="87"/>
      <c r="K28" s="87"/>
      <c r="L28" s="87"/>
      <c r="M28" s="87"/>
      <c r="N28" s="87"/>
      <c r="O28" s="87"/>
      <c r="P28" s="87"/>
      <c r="Q28" s="87"/>
    </row>
    <row r="29" spans="1:18" x14ac:dyDescent="0.3">
      <c r="A29" s="178" t="s">
        <v>282</v>
      </c>
      <c r="B29" s="355">
        <v>526925</v>
      </c>
      <c r="C29" s="355">
        <v>537782</v>
      </c>
      <c r="D29" s="355">
        <v>548639</v>
      </c>
      <c r="E29" s="355">
        <v>559496</v>
      </c>
      <c r="F29" s="355">
        <v>570353</v>
      </c>
      <c r="G29" s="355">
        <v>581210</v>
      </c>
      <c r="H29" s="87"/>
      <c r="I29" s="87"/>
      <c r="J29" s="87"/>
      <c r="K29" s="87"/>
      <c r="L29" s="87"/>
      <c r="M29" s="87"/>
      <c r="N29" s="87"/>
      <c r="O29" s="87"/>
      <c r="P29" s="87"/>
      <c r="Q29" s="87"/>
    </row>
    <row r="30" spans="1:18" x14ac:dyDescent="0.3">
      <c r="B30" s="160"/>
      <c r="C30" s="160"/>
      <c r="D30" s="160"/>
      <c r="E30" s="160"/>
      <c r="F30" s="160"/>
      <c r="G30" s="363"/>
      <c r="H30" s="87"/>
      <c r="I30" s="87"/>
      <c r="J30" s="87"/>
      <c r="K30" s="87"/>
      <c r="L30" s="87"/>
      <c r="M30" s="87"/>
      <c r="N30" s="87"/>
      <c r="O30" s="87"/>
      <c r="P30" s="87"/>
      <c r="Q30" s="87"/>
      <c r="R30" s="87"/>
    </row>
    <row r="31" spans="1:18" x14ac:dyDescent="0.3">
      <c r="A31" s="168" t="s">
        <v>584</v>
      </c>
      <c r="B31" s="168">
        <v>2015</v>
      </c>
      <c r="C31" s="168">
        <v>2016</v>
      </c>
      <c r="D31" s="168">
        <v>2017</v>
      </c>
      <c r="E31" s="168">
        <v>2018</v>
      </c>
      <c r="F31" s="168">
        <v>2019</v>
      </c>
      <c r="G31" s="168">
        <v>2020</v>
      </c>
      <c r="H31" s="160"/>
      <c r="I31" s="160"/>
      <c r="J31" s="160"/>
      <c r="K31" s="160"/>
      <c r="L31" s="160"/>
      <c r="M31" s="160"/>
      <c r="N31" s="160"/>
      <c r="O31" s="160"/>
      <c r="P31" s="160"/>
      <c r="Q31" s="160"/>
    </row>
    <row r="32" spans="1:18" x14ac:dyDescent="0.3">
      <c r="A32" s="274" t="s">
        <v>295</v>
      </c>
      <c r="B32" s="78" t="s">
        <v>577</v>
      </c>
      <c r="C32" s="78" t="s">
        <v>577</v>
      </c>
      <c r="D32" s="78" t="s">
        <v>577</v>
      </c>
      <c r="E32" s="78" t="s">
        <v>577</v>
      </c>
      <c r="F32" s="78" t="s">
        <v>577</v>
      </c>
      <c r="G32" s="78" t="s">
        <v>577</v>
      </c>
      <c r="H32" s="87"/>
      <c r="I32" s="87"/>
      <c r="J32" s="87"/>
      <c r="K32" s="87"/>
      <c r="L32" s="87"/>
      <c r="M32" s="87"/>
      <c r="N32" s="87"/>
      <c r="O32" s="87"/>
      <c r="P32" s="87"/>
      <c r="Q32" s="87"/>
    </row>
    <row r="33" spans="1:17" x14ac:dyDescent="0.3">
      <c r="A33" s="178" t="s">
        <v>282</v>
      </c>
      <c r="B33" s="355">
        <f t="shared" ref="B33:G33" si="0">B25+B29</f>
        <v>1986915</v>
      </c>
      <c r="C33" s="355">
        <f t="shared" si="0"/>
        <v>2023910</v>
      </c>
      <c r="D33" s="355">
        <f t="shared" si="0"/>
        <v>2060905</v>
      </c>
      <c r="E33" s="355">
        <f t="shared" si="0"/>
        <v>2097900</v>
      </c>
      <c r="F33" s="355">
        <f t="shared" si="0"/>
        <v>2134895</v>
      </c>
      <c r="G33" s="355">
        <f t="shared" si="0"/>
        <v>2171890</v>
      </c>
      <c r="H33" s="87"/>
      <c r="I33" s="87"/>
      <c r="J33" s="87"/>
      <c r="K33" s="87"/>
      <c r="L33" s="87"/>
      <c r="M33" s="87"/>
      <c r="N33" s="87"/>
      <c r="O33" s="87"/>
      <c r="P33" s="87"/>
      <c r="Q33" s="87"/>
    </row>
    <row r="34" spans="1:17" x14ac:dyDescent="0.3">
      <c r="A34" s="219"/>
      <c r="B34" s="87"/>
      <c r="C34" s="87"/>
      <c r="D34" s="87"/>
      <c r="E34" s="87"/>
      <c r="F34" s="87"/>
      <c r="G34" s="87"/>
      <c r="H34" s="87"/>
      <c r="I34" s="87"/>
      <c r="J34" s="87"/>
      <c r="K34" s="87"/>
      <c r="L34" s="87"/>
      <c r="M34" s="87"/>
      <c r="N34" s="87"/>
      <c r="O34" s="87"/>
      <c r="P34" s="87"/>
      <c r="Q34" s="87"/>
    </row>
    <row r="35" spans="1:17" x14ac:dyDescent="0.3">
      <c r="A35" s="168" t="s">
        <v>583</v>
      </c>
      <c r="B35" s="168" t="s">
        <v>302</v>
      </c>
      <c r="C35" s="160"/>
      <c r="D35" s="160"/>
    </row>
    <row r="36" spans="1:17" x14ac:dyDescent="0.3">
      <c r="A36" s="200" t="s">
        <v>370</v>
      </c>
      <c r="B36" s="78" t="s">
        <v>558</v>
      </c>
    </row>
    <row r="37" spans="1:17" x14ac:dyDescent="0.3">
      <c r="A37" s="178" t="s">
        <v>282</v>
      </c>
      <c r="B37" s="361">
        <v>53700</v>
      </c>
    </row>
    <row r="38" spans="1:17" x14ac:dyDescent="0.3">
      <c r="A38" s="219"/>
      <c r="B38" s="362"/>
    </row>
    <row r="39" spans="1:17" x14ac:dyDescent="0.3">
      <c r="A39" s="219"/>
      <c r="B39" s="88"/>
    </row>
    <row r="40" spans="1:17" x14ac:dyDescent="0.3">
      <c r="A40" s="168" t="s">
        <v>582</v>
      </c>
      <c r="B40" s="168" t="s">
        <v>302</v>
      </c>
      <c r="C40" s="160"/>
      <c r="D40" s="160"/>
    </row>
    <row r="41" spans="1:17" x14ac:dyDescent="0.3">
      <c r="A41" s="200" t="s">
        <v>370</v>
      </c>
      <c r="B41" s="78" t="s">
        <v>577</v>
      </c>
    </row>
    <row r="42" spans="1:17" x14ac:dyDescent="0.3">
      <c r="A42" s="178" t="s">
        <v>282</v>
      </c>
      <c r="B42" s="361">
        <v>4707562</v>
      </c>
    </row>
    <row r="43" spans="1:17" x14ac:dyDescent="0.3">
      <c r="A43" s="267"/>
      <c r="B43" s="88"/>
    </row>
    <row r="44" spans="1:17" x14ac:dyDescent="0.3">
      <c r="A44" s="168" t="s">
        <v>581</v>
      </c>
      <c r="B44" s="168" t="s">
        <v>302</v>
      </c>
      <c r="C44" s="160"/>
      <c r="D44" s="160"/>
    </row>
    <row r="45" spans="1:17" x14ac:dyDescent="0.3">
      <c r="A45" s="200" t="s">
        <v>370</v>
      </c>
      <c r="B45" s="78" t="s">
        <v>577</v>
      </c>
      <c r="C45" s="88"/>
      <c r="D45" s="88"/>
    </row>
    <row r="46" spans="1:17" x14ac:dyDescent="0.3">
      <c r="A46" s="178" t="s">
        <v>282</v>
      </c>
      <c r="B46" s="355">
        <v>1053850</v>
      </c>
      <c r="C46" s="88"/>
      <c r="D46" s="88"/>
    </row>
    <row r="47" spans="1:17" x14ac:dyDescent="0.3">
      <c r="A47" s="219"/>
      <c r="B47" s="88"/>
      <c r="C47" s="88"/>
      <c r="D47" s="88"/>
      <c r="I47" s="62"/>
    </row>
    <row r="48" spans="1:17" x14ac:dyDescent="0.3">
      <c r="A48" s="168" t="s">
        <v>580</v>
      </c>
      <c r="B48" s="168" t="s">
        <v>302</v>
      </c>
      <c r="C48" s="160"/>
      <c r="D48" s="160"/>
      <c r="E48" s="160"/>
      <c r="F48" s="160"/>
    </row>
    <row r="49" spans="1:6" x14ac:dyDescent="0.3">
      <c r="A49" s="200" t="s">
        <v>370</v>
      </c>
      <c r="B49" s="78" t="s">
        <v>577</v>
      </c>
      <c r="C49" s="88"/>
      <c r="D49" s="88"/>
    </row>
    <row r="50" spans="1:6" x14ac:dyDescent="0.3">
      <c r="A50" s="178" t="s">
        <v>282</v>
      </c>
      <c r="B50" s="355">
        <v>1459990</v>
      </c>
      <c r="C50" s="88"/>
      <c r="D50" s="88"/>
    </row>
    <row r="51" spans="1:6" x14ac:dyDescent="0.3">
      <c r="A51" s="219"/>
      <c r="B51" s="88"/>
      <c r="C51" s="88"/>
      <c r="D51" s="88"/>
    </row>
    <row r="52" spans="1:6" x14ac:dyDescent="0.3">
      <c r="A52" s="168" t="s">
        <v>579</v>
      </c>
      <c r="B52" s="168" t="s">
        <v>302</v>
      </c>
      <c r="C52" s="160"/>
      <c r="D52" s="160"/>
      <c r="E52" s="160"/>
      <c r="F52" s="160"/>
    </row>
    <row r="53" spans="1:6" x14ac:dyDescent="0.3">
      <c r="A53" s="200" t="s">
        <v>370</v>
      </c>
      <c r="B53" s="78" t="s">
        <v>577</v>
      </c>
      <c r="C53" s="88"/>
      <c r="D53" s="88"/>
    </row>
    <row r="54" spans="1:6" x14ac:dyDescent="0.3">
      <c r="A54" s="178" t="s">
        <v>282</v>
      </c>
      <c r="B54" s="355">
        <v>526925</v>
      </c>
      <c r="C54" s="88"/>
      <c r="D54" s="88"/>
    </row>
    <row r="55" spans="1:6" x14ac:dyDescent="0.3">
      <c r="A55" s="219"/>
      <c r="B55" s="88"/>
      <c r="C55" s="88"/>
      <c r="D55" s="88"/>
    </row>
    <row r="56" spans="1:6" x14ac:dyDescent="0.3">
      <c r="A56" s="168" t="s">
        <v>578</v>
      </c>
      <c r="B56" s="168" t="s">
        <v>302</v>
      </c>
      <c r="C56" s="160"/>
      <c r="D56" s="160"/>
    </row>
    <row r="57" spans="1:6" x14ac:dyDescent="0.3">
      <c r="A57" s="200" t="s">
        <v>370</v>
      </c>
      <c r="B57" s="78" t="s">
        <v>577</v>
      </c>
      <c r="C57" s="88"/>
      <c r="D57" s="88"/>
    </row>
    <row r="58" spans="1:6" x14ac:dyDescent="0.3">
      <c r="A58" s="178" t="s">
        <v>282</v>
      </c>
      <c r="B58" s="355">
        <f>B50+B54</f>
        <v>1986915</v>
      </c>
      <c r="C58" s="88"/>
      <c r="D58" s="88"/>
    </row>
    <row r="59" spans="1:6" x14ac:dyDescent="0.3">
      <c r="B59" s="160"/>
      <c r="C59" s="160"/>
      <c r="D59" s="88"/>
    </row>
    <row r="60" spans="1:6" x14ac:dyDescent="0.3">
      <c r="A60" s="168" t="s">
        <v>576</v>
      </c>
      <c r="B60" s="168" t="s">
        <v>302</v>
      </c>
      <c r="D60" s="88"/>
    </row>
    <row r="61" spans="1:6" x14ac:dyDescent="0.3">
      <c r="A61" s="274" t="s">
        <v>295</v>
      </c>
      <c r="B61" s="78" t="s">
        <v>567</v>
      </c>
      <c r="D61" s="88"/>
    </row>
    <row r="62" spans="1:6" x14ac:dyDescent="0.3">
      <c r="A62" s="178" t="s">
        <v>282</v>
      </c>
      <c r="B62" s="181">
        <v>0.68827842555487395</v>
      </c>
      <c r="D62" s="88"/>
    </row>
    <row r="63" spans="1:6" x14ac:dyDescent="0.3">
      <c r="A63" s="219"/>
      <c r="B63" s="88"/>
      <c r="D63" s="88"/>
    </row>
    <row r="64" spans="1:6" x14ac:dyDescent="0.3">
      <c r="A64" s="168" t="s">
        <v>575</v>
      </c>
      <c r="B64" s="178" t="s">
        <v>574</v>
      </c>
      <c r="C64" s="178" t="s">
        <v>573</v>
      </c>
      <c r="D64" s="178" t="s">
        <v>572</v>
      </c>
      <c r="E64" s="160"/>
    </row>
    <row r="65" spans="1:17" x14ac:dyDescent="0.3">
      <c r="A65" s="274" t="s">
        <v>370</v>
      </c>
      <c r="B65" s="244" t="s">
        <v>339</v>
      </c>
      <c r="C65" s="244" t="s">
        <v>339</v>
      </c>
      <c r="D65" s="244" t="s">
        <v>339</v>
      </c>
      <c r="E65" s="160"/>
    </row>
    <row r="66" spans="1:17" x14ac:dyDescent="0.3">
      <c r="A66" s="178" t="s">
        <v>282</v>
      </c>
      <c r="B66" s="181">
        <v>4.39523E-2</v>
      </c>
      <c r="C66" s="181">
        <v>0.16545313997220565</v>
      </c>
      <c r="D66" s="181">
        <v>0</v>
      </c>
    </row>
    <row r="67" spans="1:17" x14ac:dyDescent="0.3">
      <c r="A67" s="219"/>
      <c r="B67" s="87"/>
      <c r="C67" s="160"/>
      <c r="D67" s="88"/>
    </row>
    <row r="68" spans="1:17" x14ac:dyDescent="0.3">
      <c r="A68" s="168" t="s">
        <v>571</v>
      </c>
      <c r="B68" s="168" t="s">
        <v>568</v>
      </c>
      <c r="C68" s="168" t="s">
        <v>570</v>
      </c>
      <c r="D68" s="168" t="s">
        <v>569</v>
      </c>
      <c r="F68" s="168" t="s">
        <v>568</v>
      </c>
    </row>
    <row r="69" spans="1:17" x14ac:dyDescent="0.3">
      <c r="A69" s="274" t="s">
        <v>370</v>
      </c>
      <c r="B69" s="6" t="s">
        <v>567</v>
      </c>
      <c r="C69" s="6" t="s">
        <v>339</v>
      </c>
      <c r="D69" s="6" t="s">
        <v>339</v>
      </c>
      <c r="F69" s="6" t="s">
        <v>567</v>
      </c>
    </row>
    <row r="70" spans="1:17" x14ac:dyDescent="0.3">
      <c r="A70" s="178" t="s">
        <v>282</v>
      </c>
      <c r="B70" s="181">
        <v>0.48436518513536575</v>
      </c>
      <c r="C70" s="181">
        <v>0.35468345571424997</v>
      </c>
      <c r="D70" s="181">
        <v>0.51915797489990756</v>
      </c>
      <c r="F70" s="181">
        <v>0.48436518513536575</v>
      </c>
    </row>
    <row r="71" spans="1:17" x14ac:dyDescent="0.3">
      <c r="A71" s="219"/>
      <c r="B71" s="88"/>
      <c r="C71" s="88"/>
      <c r="D71" s="88"/>
    </row>
    <row r="72" spans="1:17" x14ac:dyDescent="0.3">
      <c r="A72" s="168" t="s">
        <v>566</v>
      </c>
      <c r="B72" s="168" t="s">
        <v>302</v>
      </c>
      <c r="C72" s="316"/>
      <c r="D72" s="316"/>
      <c r="E72" s="316"/>
      <c r="F72" s="316"/>
      <c r="G72" s="316"/>
      <c r="H72" s="316"/>
      <c r="I72" s="316"/>
      <c r="J72" s="316"/>
      <c r="K72" s="316"/>
      <c r="L72" s="316"/>
      <c r="M72" s="316"/>
      <c r="N72" s="316"/>
      <c r="O72" s="316"/>
      <c r="P72" s="316"/>
      <c r="Q72" s="316"/>
    </row>
    <row r="73" spans="1:17" x14ac:dyDescent="0.3">
      <c r="A73" s="274" t="s">
        <v>370</v>
      </c>
      <c r="B73" s="360" t="s">
        <v>562</v>
      </c>
      <c r="C73" s="316"/>
      <c r="D73" s="316"/>
      <c r="E73" s="316"/>
      <c r="F73" s="316"/>
      <c r="G73" s="316"/>
      <c r="H73" s="316"/>
      <c r="I73" s="316"/>
      <c r="J73" s="316"/>
      <c r="K73" s="316"/>
      <c r="L73" s="316"/>
      <c r="M73" s="316"/>
      <c r="N73" s="316"/>
      <c r="O73" s="316"/>
      <c r="P73" s="316"/>
      <c r="Q73" s="316"/>
    </row>
    <row r="74" spans="1:17" x14ac:dyDescent="0.3">
      <c r="A74" s="178" t="s">
        <v>282</v>
      </c>
      <c r="B74" s="355">
        <v>0.73461538461538456</v>
      </c>
      <c r="C74" s="316"/>
      <c r="D74" s="316"/>
      <c r="E74" s="316"/>
      <c r="F74" s="316"/>
      <c r="G74" s="316"/>
      <c r="H74" s="316"/>
      <c r="I74" s="316"/>
      <c r="J74" s="316"/>
      <c r="K74" s="316"/>
      <c r="L74" s="316"/>
      <c r="M74" s="316"/>
      <c r="N74" s="316"/>
      <c r="O74" s="316"/>
      <c r="P74" s="316"/>
      <c r="Q74" s="316"/>
    </row>
    <row r="76" spans="1:17" x14ac:dyDescent="0.3">
      <c r="A76" s="168" t="s">
        <v>565</v>
      </c>
      <c r="B76" s="168" t="s">
        <v>302</v>
      </c>
    </row>
    <row r="77" spans="1:17" x14ac:dyDescent="0.3">
      <c r="A77" s="200" t="s">
        <v>370</v>
      </c>
      <c r="B77" s="360" t="s">
        <v>562</v>
      </c>
    </row>
    <row r="78" spans="1:17" x14ac:dyDescent="0.3">
      <c r="A78" s="178" t="s">
        <v>282</v>
      </c>
      <c r="B78" s="359">
        <v>2.6175551989830546E-3</v>
      </c>
    </row>
    <row r="80" spans="1:17" x14ac:dyDescent="0.3">
      <c r="A80" s="168" t="s">
        <v>564</v>
      </c>
      <c r="B80" s="168" t="s">
        <v>302</v>
      </c>
    </row>
    <row r="81" spans="1:38" ht="15" thickBot="1" x14ac:dyDescent="0.35">
      <c r="A81" s="251" t="s">
        <v>370</v>
      </c>
      <c r="B81" s="357" t="s">
        <v>562</v>
      </c>
    </row>
    <row r="82" spans="1:38" x14ac:dyDescent="0.3">
      <c r="A82" s="178" t="s">
        <v>282</v>
      </c>
      <c r="B82" s="356">
        <v>0</v>
      </c>
    </row>
    <row r="84" spans="1:38" x14ac:dyDescent="0.3">
      <c r="A84" s="178" t="s">
        <v>563</v>
      </c>
      <c r="B84" s="168" t="s">
        <v>302</v>
      </c>
    </row>
    <row r="85" spans="1:38" ht="15" thickBot="1" x14ac:dyDescent="0.35">
      <c r="A85" s="274" t="s">
        <v>370</v>
      </c>
      <c r="B85" s="358" t="s">
        <v>562</v>
      </c>
    </row>
    <row r="86" spans="1:38" x14ac:dyDescent="0.3">
      <c r="A86" s="178" t="s">
        <v>282</v>
      </c>
      <c r="B86" s="356">
        <v>2.4554485994715863E-2</v>
      </c>
    </row>
    <row r="88" spans="1:38" x14ac:dyDescent="0.3">
      <c r="A88" s="178" t="s">
        <v>561</v>
      </c>
      <c r="B88" s="168" t="s">
        <v>302</v>
      </c>
    </row>
    <row r="89" spans="1:38" ht="15" thickBot="1" x14ac:dyDescent="0.35">
      <c r="A89" s="274" t="s">
        <v>370</v>
      </c>
      <c r="B89" s="357" t="s">
        <v>560</v>
      </c>
    </row>
    <row r="90" spans="1:38" x14ac:dyDescent="0.3">
      <c r="A90" s="178" t="s">
        <v>282</v>
      </c>
      <c r="B90" s="356">
        <v>244.33769128629999</v>
      </c>
    </row>
    <row r="92" spans="1:38" x14ac:dyDescent="0.3">
      <c r="A92" s="168" t="s">
        <v>559</v>
      </c>
      <c r="B92" s="168">
        <v>2015</v>
      </c>
      <c r="C92" s="168">
        <v>2016</v>
      </c>
      <c r="D92" s="168">
        <v>2017</v>
      </c>
      <c r="E92" s="168">
        <v>2018</v>
      </c>
      <c r="F92" s="168">
        <v>2019</v>
      </c>
      <c r="G92" s="168">
        <v>2020</v>
      </c>
      <c r="L92" s="160"/>
      <c r="M92" s="160"/>
      <c r="N92" s="160"/>
      <c r="O92" s="160"/>
      <c r="P92" s="160"/>
      <c r="Q92" s="160"/>
      <c r="AI92" t="s">
        <v>556</v>
      </c>
      <c r="AL92" t="s">
        <v>555</v>
      </c>
    </row>
    <row r="93" spans="1:38" x14ac:dyDescent="0.3">
      <c r="A93" s="80" t="s">
        <v>295</v>
      </c>
      <c r="B93" s="6" t="s">
        <v>558</v>
      </c>
      <c r="C93" s="6" t="s">
        <v>558</v>
      </c>
      <c r="D93" s="6" t="s">
        <v>558</v>
      </c>
      <c r="E93" s="6" t="s">
        <v>558</v>
      </c>
      <c r="F93" s="6" t="s">
        <v>558</v>
      </c>
      <c r="G93" s="6" t="s">
        <v>558</v>
      </c>
      <c r="L93" s="88"/>
      <c r="M93" s="88"/>
      <c r="N93" s="88"/>
      <c r="O93" s="88"/>
      <c r="P93" s="88"/>
      <c r="Q93" s="88"/>
    </row>
    <row r="94" spans="1:38" x14ac:dyDescent="0.3">
      <c r="A94" s="178" t="s">
        <v>282</v>
      </c>
      <c r="B94" s="355">
        <v>5500000</v>
      </c>
      <c r="C94" s="181">
        <v>5518000</v>
      </c>
      <c r="D94" s="181">
        <v>5631000</v>
      </c>
      <c r="E94" s="181">
        <v>5744000</v>
      </c>
      <c r="F94" s="181">
        <v>5857000</v>
      </c>
      <c r="G94" s="181">
        <v>5970000</v>
      </c>
      <c r="L94" s="88"/>
      <c r="M94" s="88"/>
      <c r="N94" s="88"/>
      <c r="O94" s="88"/>
      <c r="P94" s="88"/>
      <c r="Q94" s="88"/>
    </row>
    <row r="97" spans="1:38" x14ac:dyDescent="0.3">
      <c r="A97" s="168" t="s">
        <v>557</v>
      </c>
      <c r="B97" s="168">
        <v>2015</v>
      </c>
      <c r="C97" s="168">
        <v>2016</v>
      </c>
      <c r="D97" s="168">
        <v>2017</v>
      </c>
      <c r="E97" s="168">
        <v>2018</v>
      </c>
      <c r="F97" s="168">
        <v>2019</v>
      </c>
      <c r="G97" s="168">
        <v>2020</v>
      </c>
      <c r="L97" s="160"/>
      <c r="M97" s="160"/>
      <c r="N97" s="160"/>
      <c r="O97" s="160"/>
      <c r="P97" s="160"/>
      <c r="Q97" s="160"/>
      <c r="AI97" t="s">
        <v>556</v>
      </c>
      <c r="AL97" t="s">
        <v>555</v>
      </c>
    </row>
    <row r="98" spans="1:38" x14ac:dyDescent="0.3">
      <c r="A98" s="80" t="s">
        <v>295</v>
      </c>
      <c r="B98" s="6" t="s">
        <v>554</v>
      </c>
      <c r="C98" s="6" t="s">
        <v>554</v>
      </c>
      <c r="D98" s="6" t="s">
        <v>554</v>
      </c>
      <c r="E98" s="6" t="s">
        <v>554</v>
      </c>
      <c r="F98" s="6" t="s">
        <v>554</v>
      </c>
      <c r="G98" s="6" t="s">
        <v>554</v>
      </c>
      <c r="L98" s="88"/>
      <c r="M98" s="88"/>
      <c r="N98" s="88"/>
      <c r="O98" s="88"/>
      <c r="P98" s="88"/>
      <c r="Q98" s="88"/>
    </row>
    <row r="99" spans="1:38" x14ac:dyDescent="0.3">
      <c r="A99" s="178" t="s">
        <v>282</v>
      </c>
      <c r="B99" s="181">
        <v>113</v>
      </c>
      <c r="C99" s="181">
        <v>113</v>
      </c>
      <c r="D99" s="181">
        <v>113</v>
      </c>
      <c r="E99" s="181">
        <v>113</v>
      </c>
      <c r="F99" s="181">
        <v>113</v>
      </c>
      <c r="G99" s="181">
        <v>113</v>
      </c>
      <c r="I99" s="160"/>
      <c r="J99" s="160"/>
      <c r="K99" s="160"/>
      <c r="L99" s="160"/>
      <c r="M99" s="88"/>
      <c r="N99" s="88"/>
      <c r="O99" s="88"/>
      <c r="P99" s="88"/>
      <c r="Q99" s="88"/>
    </row>
    <row r="100" spans="1:38" x14ac:dyDescent="0.3">
      <c r="I100" s="88"/>
      <c r="J100" s="88"/>
      <c r="K100" s="88"/>
      <c r="L100" s="88"/>
    </row>
    <row r="101" spans="1:38" x14ac:dyDescent="0.3">
      <c r="I101" s="88"/>
      <c r="J101" s="88"/>
      <c r="K101" s="88"/>
      <c r="L101" s="88"/>
    </row>
    <row r="102" spans="1:38" x14ac:dyDescent="0.3">
      <c r="A102" s="168" t="s">
        <v>553</v>
      </c>
    </row>
    <row r="103" spans="1:38" x14ac:dyDescent="0.3">
      <c r="A103" t="s">
        <v>552</v>
      </c>
      <c r="B103">
        <v>0.16</v>
      </c>
    </row>
    <row r="104" spans="1:38" x14ac:dyDescent="0.3">
      <c r="I104" s="160"/>
      <c r="J104" s="160"/>
      <c r="K104" s="160"/>
      <c r="L104" s="160"/>
    </row>
    <row r="105" spans="1:38" x14ac:dyDescent="0.3">
      <c r="A105" s="231" t="s">
        <v>551</v>
      </c>
      <c r="B105" s="231"/>
      <c r="I105" s="88"/>
      <c r="J105" s="88"/>
      <c r="K105" s="88"/>
      <c r="L105" s="88"/>
    </row>
    <row r="106" spans="1:38" x14ac:dyDescent="0.3">
      <c r="A106" s="80" t="s">
        <v>282</v>
      </c>
      <c r="B106" s="354">
        <v>0.2</v>
      </c>
      <c r="I106" s="88"/>
      <c r="J106" s="88"/>
      <c r="K106" s="88"/>
      <c r="L106" s="88"/>
    </row>
  </sheetData>
  <pageMargins left="0.7" right="0.7" top="0.75" bottom="0.75" header="0.3" footer="0.3"/>
  <pageSetup paperSize="9" orientation="portrait" horizontalDpi="1200" verticalDpi="120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AF62E-293C-46F5-A19F-A0B49942276D}">
  <sheetPr>
    <tabColor theme="1"/>
  </sheetPr>
  <dimension ref="A1:AM81"/>
  <sheetViews>
    <sheetView zoomScale="115" zoomScaleNormal="115" workbookViewId="0">
      <pane xSplit="3" ySplit="9" topLeftCell="D10" activePane="bottomRight" state="frozen"/>
      <selection pane="topRight" activeCell="D1" sqref="D1"/>
      <selection pane="bottomLeft" activeCell="A8" sqref="A8"/>
      <selection pane="bottomRight" activeCell="F40" sqref="F40:F41"/>
    </sheetView>
  </sheetViews>
  <sheetFormatPr baseColWidth="10" defaultColWidth="11.44140625" defaultRowHeight="14.4" x14ac:dyDescent="0.3"/>
  <cols>
    <col min="1" max="1" width="30.5546875" customWidth="1"/>
    <col min="2" max="2" width="10.44140625" customWidth="1"/>
    <col min="3" max="3" width="19.44140625" customWidth="1"/>
    <col min="4" max="4" width="13.88671875" bestFit="1" customWidth="1"/>
    <col min="5" max="5" width="28.44140625" customWidth="1"/>
    <col min="6" max="6" width="14.44140625" bestFit="1" customWidth="1"/>
    <col min="7" max="7" width="13.44140625" bestFit="1" customWidth="1"/>
    <col min="8" max="11" width="13.88671875" bestFit="1" customWidth="1"/>
    <col min="12" max="18" width="14.44140625" bestFit="1" customWidth="1"/>
    <col min="19" max="20" width="14" bestFit="1" customWidth="1"/>
    <col min="21" max="21" width="14.44140625" bestFit="1" customWidth="1"/>
    <col min="22" max="22" width="13.44140625" bestFit="1" customWidth="1"/>
    <col min="23" max="23" width="19.5546875" bestFit="1" customWidth="1"/>
    <col min="24" max="24" width="14" bestFit="1" customWidth="1"/>
    <col min="25" max="25" width="13.44140625" bestFit="1" customWidth="1"/>
    <col min="27" max="28" width="13.44140625" bestFit="1" customWidth="1"/>
  </cols>
  <sheetData>
    <row r="1" spans="1:39" ht="31.2" x14ac:dyDescent="0.6">
      <c r="A1" s="135" t="s">
        <v>281</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row>
    <row r="2" spans="1:39" x14ac:dyDescent="0.3">
      <c r="A2" s="133" t="s">
        <v>280</v>
      </c>
      <c r="B2" s="133" t="s">
        <v>279</v>
      </c>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row>
    <row r="3" spans="1:39" x14ac:dyDescent="0.3">
      <c r="A3" s="133"/>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row>
    <row r="4" spans="1:39" x14ac:dyDescent="0.3">
      <c r="A4" s="132" t="s">
        <v>278</v>
      </c>
      <c r="J4" s="96"/>
    </row>
    <row r="5" spans="1:39" x14ac:dyDescent="0.3">
      <c r="A5" s="131" t="s">
        <v>277</v>
      </c>
      <c r="J5" s="96"/>
    </row>
    <row r="6" spans="1:39" ht="16.2" x14ac:dyDescent="0.3">
      <c r="A6" s="131" t="s">
        <v>276</v>
      </c>
      <c r="J6" s="96"/>
    </row>
    <row r="7" spans="1:39" ht="16.2" x14ac:dyDescent="0.3">
      <c r="A7" s="95"/>
      <c r="B7" s="95"/>
      <c r="D7" s="128" t="s">
        <v>275</v>
      </c>
      <c r="E7" s="42" t="s">
        <v>272</v>
      </c>
      <c r="F7" s="42" t="s">
        <v>269</v>
      </c>
      <c r="G7" s="42" t="s">
        <v>266</v>
      </c>
      <c r="H7" s="42" t="s">
        <v>263</v>
      </c>
      <c r="I7" s="42" t="s">
        <v>260</v>
      </c>
      <c r="J7" s="130"/>
      <c r="K7" s="129" t="s">
        <v>257</v>
      </c>
      <c r="L7" s="129" t="s">
        <v>254</v>
      </c>
      <c r="M7" s="129" t="s">
        <v>251</v>
      </c>
      <c r="N7" s="129" t="s">
        <v>248</v>
      </c>
      <c r="O7" s="129" t="s">
        <v>245</v>
      </c>
      <c r="P7" s="129" t="s">
        <v>242</v>
      </c>
      <c r="Q7" s="129" t="s">
        <v>239</v>
      </c>
      <c r="R7" s="129" t="s">
        <v>236</v>
      </c>
      <c r="S7" s="129" t="s">
        <v>233</v>
      </c>
      <c r="AH7" s="122"/>
    </row>
    <row r="8" spans="1:39" x14ac:dyDescent="0.3">
      <c r="A8" s="95"/>
      <c r="B8" s="95"/>
      <c r="D8" s="61" t="s">
        <v>274</v>
      </c>
      <c r="E8" s="42" t="s">
        <v>271</v>
      </c>
      <c r="F8" s="42" t="s">
        <v>268</v>
      </c>
      <c r="G8" s="42" t="s">
        <v>265</v>
      </c>
      <c r="H8" s="42" t="s">
        <v>262</v>
      </c>
      <c r="I8" s="42" t="s">
        <v>259</v>
      </c>
      <c r="J8" s="42">
        <v>1</v>
      </c>
      <c r="K8" s="42" t="s">
        <v>256</v>
      </c>
      <c r="L8" s="42" t="s">
        <v>253</v>
      </c>
      <c r="M8" s="42" t="s">
        <v>250</v>
      </c>
      <c r="N8" s="42" t="s">
        <v>247</v>
      </c>
      <c r="O8" s="42" t="s">
        <v>244</v>
      </c>
      <c r="P8" s="42" t="s">
        <v>241</v>
      </c>
      <c r="Q8" s="42" t="s">
        <v>238</v>
      </c>
      <c r="R8" s="42" t="s">
        <v>235</v>
      </c>
      <c r="S8" s="42" t="s">
        <v>232</v>
      </c>
      <c r="AH8" s="122"/>
    </row>
    <row r="9" spans="1:39" x14ac:dyDescent="0.3">
      <c r="A9" s="95"/>
      <c r="B9" s="95"/>
      <c r="D9" s="80" t="s">
        <v>273</v>
      </c>
      <c r="E9" s="7" t="s">
        <v>270</v>
      </c>
      <c r="F9" s="7" t="s">
        <v>267</v>
      </c>
      <c r="G9" s="7" t="s">
        <v>264</v>
      </c>
      <c r="H9" s="7" t="s">
        <v>261</v>
      </c>
      <c r="I9" s="7" t="s">
        <v>258</v>
      </c>
      <c r="J9" s="7">
        <v>1</v>
      </c>
      <c r="K9" s="7" t="s">
        <v>255</v>
      </c>
      <c r="L9" s="7" t="s">
        <v>252</v>
      </c>
      <c r="M9" s="7" t="s">
        <v>249</v>
      </c>
      <c r="N9" s="7" t="s">
        <v>246</v>
      </c>
      <c r="O9" s="7" t="s">
        <v>243</v>
      </c>
      <c r="P9" s="7" t="s">
        <v>240</v>
      </c>
      <c r="Q9" s="7" t="s">
        <v>237</v>
      </c>
      <c r="R9" s="7" t="s">
        <v>234</v>
      </c>
      <c r="S9" s="7" t="s">
        <v>231</v>
      </c>
      <c r="AH9" s="122"/>
    </row>
    <row r="10" spans="1:39" ht="16.2" x14ac:dyDescent="0.3">
      <c r="A10" s="128" t="s">
        <v>275</v>
      </c>
      <c r="B10" s="128" t="s">
        <v>274</v>
      </c>
      <c r="C10" s="80" t="s">
        <v>273</v>
      </c>
      <c r="D10" s="118">
        <f t="shared" ref="D10:D25" si="0">$J10*1000000000000</f>
        <v>1</v>
      </c>
      <c r="E10" s="118">
        <f t="shared" ref="E10:E25" si="1">$J10*1000000000</f>
        <v>1E-3</v>
      </c>
      <c r="F10" s="118">
        <f t="shared" ref="F10:F25" si="2">$J10*1000000</f>
        <v>9.9999999999999995E-7</v>
      </c>
      <c r="G10" s="118">
        <f t="shared" ref="G10:G25" si="3">$J10*1000</f>
        <v>1.0000000000000001E-9</v>
      </c>
      <c r="H10" s="118">
        <f t="shared" ref="H10:H25" si="4">$J10*100</f>
        <v>1E-10</v>
      </c>
      <c r="I10" s="118">
        <f t="shared" ref="I10:I25" si="5">$J10*10</f>
        <v>9.9999999999999994E-12</v>
      </c>
      <c r="J10" s="126">
        <v>9.9999999999999998E-13</v>
      </c>
      <c r="K10" s="118">
        <f t="shared" ref="K10:K25" si="6">$J10/10</f>
        <v>1E-13</v>
      </c>
      <c r="L10" s="118">
        <f t="shared" ref="L10:L25" si="7">$J10/100</f>
        <v>1E-14</v>
      </c>
      <c r="M10" s="118">
        <f t="shared" ref="M10:M25" si="8">$J10/1000</f>
        <v>1.0000000000000001E-15</v>
      </c>
      <c r="N10" s="118">
        <f t="shared" ref="N10:N25" si="9">$J10/1000000</f>
        <v>1.0000000000000001E-18</v>
      </c>
      <c r="O10" s="118">
        <f t="shared" ref="O10:O25" si="10">$J10/1000000000</f>
        <v>9.9999999999999991E-22</v>
      </c>
      <c r="P10" s="118">
        <f t="shared" ref="P10:P25" si="11">$J10/1000000000000</f>
        <v>9.9999999999999992E-25</v>
      </c>
      <c r="Q10" s="118">
        <f t="shared" ref="Q10:Q25" si="12">$J10/1000000000000000</f>
        <v>1E-27</v>
      </c>
      <c r="R10" s="118">
        <f t="shared" ref="R10:R25" si="13">$J10/1000000000000000000</f>
        <v>9.9999999999999991E-31</v>
      </c>
      <c r="S10" s="118">
        <f t="shared" ref="S10:S25" si="14">$J10/1E+21</f>
        <v>1.0000000000000001E-33</v>
      </c>
      <c r="AH10" s="122"/>
    </row>
    <row r="11" spans="1:39" ht="16.2" x14ac:dyDescent="0.3">
      <c r="A11" s="128" t="s">
        <v>272</v>
      </c>
      <c r="B11" s="128" t="s">
        <v>271</v>
      </c>
      <c r="C11" s="80" t="s">
        <v>270</v>
      </c>
      <c r="D11" s="118">
        <f t="shared" si="0"/>
        <v>1000.0000000000001</v>
      </c>
      <c r="E11" s="118">
        <f t="shared" si="1"/>
        <v>1</v>
      </c>
      <c r="F11" s="118">
        <f t="shared" si="2"/>
        <v>1E-3</v>
      </c>
      <c r="G11" s="118">
        <f t="shared" si="3"/>
        <v>1.0000000000000002E-6</v>
      </c>
      <c r="H11" s="118">
        <f t="shared" si="4"/>
        <v>1.0000000000000001E-7</v>
      </c>
      <c r="I11" s="118">
        <f t="shared" si="5"/>
        <v>1E-8</v>
      </c>
      <c r="J11" s="126">
        <v>1.0000000000000001E-9</v>
      </c>
      <c r="K11" s="118">
        <f t="shared" si="6"/>
        <v>1E-10</v>
      </c>
      <c r="L11" s="118">
        <f t="shared" si="7"/>
        <v>1.0000000000000001E-11</v>
      </c>
      <c r="M11" s="118">
        <f t="shared" si="8"/>
        <v>9.9999999999999998E-13</v>
      </c>
      <c r="N11" s="118">
        <f t="shared" si="9"/>
        <v>1.0000000000000001E-15</v>
      </c>
      <c r="O11" s="118">
        <f t="shared" si="10"/>
        <v>1.0000000000000001E-18</v>
      </c>
      <c r="P11" s="118">
        <f t="shared" si="11"/>
        <v>1.0000000000000001E-21</v>
      </c>
      <c r="Q11" s="118">
        <f t="shared" si="12"/>
        <v>1.0000000000000001E-24</v>
      </c>
      <c r="R11" s="118">
        <f t="shared" si="13"/>
        <v>1E-27</v>
      </c>
      <c r="S11" s="118">
        <f t="shared" si="14"/>
        <v>1.0000000000000001E-30</v>
      </c>
      <c r="AH11" s="122"/>
      <c r="AJ11" s="87"/>
      <c r="AK11" s="87"/>
      <c r="AL11" s="88"/>
      <c r="AM11" s="88"/>
    </row>
    <row r="12" spans="1:39" ht="16.2" x14ac:dyDescent="0.3">
      <c r="A12" s="128" t="s">
        <v>269</v>
      </c>
      <c r="B12" s="120" t="s">
        <v>268</v>
      </c>
      <c r="C12" s="80" t="s">
        <v>267</v>
      </c>
      <c r="D12" s="118">
        <f t="shared" si="0"/>
        <v>1000000</v>
      </c>
      <c r="E12" s="118">
        <f t="shared" si="1"/>
        <v>1000</v>
      </c>
      <c r="F12" s="118">
        <f t="shared" si="2"/>
        <v>1</v>
      </c>
      <c r="G12" s="118">
        <f t="shared" si="3"/>
        <v>1E-3</v>
      </c>
      <c r="H12" s="118">
        <f t="shared" si="4"/>
        <v>9.9999999999999991E-5</v>
      </c>
      <c r="I12" s="118">
        <f t="shared" si="5"/>
        <v>9.9999999999999991E-6</v>
      </c>
      <c r="J12" s="126">
        <v>9.9999999999999995E-7</v>
      </c>
      <c r="K12" s="118">
        <f t="shared" si="6"/>
        <v>9.9999999999999995E-8</v>
      </c>
      <c r="L12" s="118">
        <f t="shared" si="7"/>
        <v>1E-8</v>
      </c>
      <c r="M12" s="118">
        <f t="shared" si="8"/>
        <v>9.9999999999999986E-10</v>
      </c>
      <c r="N12" s="118">
        <f t="shared" si="9"/>
        <v>9.9999999999999998E-13</v>
      </c>
      <c r="O12" s="118">
        <f t="shared" si="10"/>
        <v>9.9999999999999988E-16</v>
      </c>
      <c r="P12" s="118">
        <f t="shared" si="11"/>
        <v>9.9999999999999988E-19</v>
      </c>
      <c r="Q12" s="118">
        <f t="shared" si="12"/>
        <v>9.9999999999999991E-22</v>
      </c>
      <c r="R12" s="118">
        <f t="shared" si="13"/>
        <v>9.9999999999999992E-25</v>
      </c>
      <c r="S12" s="118">
        <f t="shared" si="14"/>
        <v>1E-27</v>
      </c>
      <c r="AH12" s="122"/>
      <c r="AJ12" s="87"/>
      <c r="AK12" s="87"/>
      <c r="AL12" s="88"/>
      <c r="AM12" s="88"/>
    </row>
    <row r="13" spans="1:39" ht="16.2" x14ac:dyDescent="0.3">
      <c r="A13" s="128" t="s">
        <v>266</v>
      </c>
      <c r="B13" s="120" t="s">
        <v>265</v>
      </c>
      <c r="C13" s="80" t="s">
        <v>264</v>
      </c>
      <c r="D13" s="118">
        <f t="shared" si="0"/>
        <v>1000000000</v>
      </c>
      <c r="E13" s="118">
        <f t="shared" si="1"/>
        <v>1000000</v>
      </c>
      <c r="F13" s="118">
        <f t="shared" si="2"/>
        <v>1000</v>
      </c>
      <c r="G13" s="118">
        <f t="shared" si="3"/>
        <v>1</v>
      </c>
      <c r="H13" s="118">
        <f t="shared" si="4"/>
        <v>0.1</v>
      </c>
      <c r="I13" s="118">
        <f t="shared" si="5"/>
        <v>0.01</v>
      </c>
      <c r="J13" s="119">
        <v>1E-3</v>
      </c>
      <c r="K13" s="118">
        <f t="shared" si="6"/>
        <v>1E-4</v>
      </c>
      <c r="L13" s="118">
        <f t="shared" si="7"/>
        <v>1.0000000000000001E-5</v>
      </c>
      <c r="M13" s="118">
        <f t="shared" si="8"/>
        <v>9.9999999999999995E-7</v>
      </c>
      <c r="N13" s="118">
        <f t="shared" si="9"/>
        <v>1.0000000000000001E-9</v>
      </c>
      <c r="O13" s="118">
        <f t="shared" si="10"/>
        <v>9.9999999999999998E-13</v>
      </c>
      <c r="P13" s="118">
        <f t="shared" si="11"/>
        <v>1.0000000000000001E-15</v>
      </c>
      <c r="Q13" s="118">
        <f t="shared" si="12"/>
        <v>1.0000000000000001E-18</v>
      </c>
      <c r="R13" s="118">
        <f t="shared" si="13"/>
        <v>1.0000000000000001E-21</v>
      </c>
      <c r="S13" s="118">
        <f t="shared" si="14"/>
        <v>1.0000000000000001E-24</v>
      </c>
      <c r="AH13" s="122"/>
      <c r="AJ13" s="123"/>
      <c r="AK13" s="88"/>
      <c r="AL13" s="88"/>
      <c r="AM13" s="88"/>
    </row>
    <row r="14" spans="1:39" ht="16.2" x14ac:dyDescent="0.3">
      <c r="A14" s="128" t="s">
        <v>263</v>
      </c>
      <c r="B14" s="120" t="s">
        <v>262</v>
      </c>
      <c r="C14" s="80" t="s">
        <v>261</v>
      </c>
      <c r="D14" s="118">
        <f t="shared" si="0"/>
        <v>10000000000</v>
      </c>
      <c r="E14" s="118">
        <f t="shared" si="1"/>
        <v>10000000</v>
      </c>
      <c r="F14" s="118">
        <f t="shared" si="2"/>
        <v>10000</v>
      </c>
      <c r="G14" s="118">
        <f t="shared" si="3"/>
        <v>10</v>
      </c>
      <c r="H14" s="118">
        <f t="shared" si="4"/>
        <v>1</v>
      </c>
      <c r="I14" s="118">
        <f t="shared" si="5"/>
        <v>0.1</v>
      </c>
      <c r="J14" s="119">
        <v>0.01</v>
      </c>
      <c r="K14" s="118">
        <f t="shared" si="6"/>
        <v>1E-3</v>
      </c>
      <c r="L14" s="118">
        <f t="shared" si="7"/>
        <v>1E-4</v>
      </c>
      <c r="M14" s="118">
        <f t="shared" si="8"/>
        <v>1.0000000000000001E-5</v>
      </c>
      <c r="N14" s="118">
        <f t="shared" si="9"/>
        <v>1E-8</v>
      </c>
      <c r="O14" s="118">
        <f t="shared" si="10"/>
        <v>1.0000000000000001E-11</v>
      </c>
      <c r="P14" s="118">
        <f t="shared" si="11"/>
        <v>1E-14</v>
      </c>
      <c r="Q14" s="118">
        <f t="shared" si="12"/>
        <v>1.0000000000000001E-17</v>
      </c>
      <c r="R14" s="118">
        <f t="shared" si="13"/>
        <v>1.0000000000000001E-20</v>
      </c>
      <c r="S14" s="118">
        <f t="shared" si="14"/>
        <v>9.9999999999999996E-24</v>
      </c>
      <c r="AH14" s="122"/>
      <c r="AJ14" s="88"/>
      <c r="AK14" s="88"/>
      <c r="AL14" s="88"/>
      <c r="AM14" s="88"/>
    </row>
    <row r="15" spans="1:39" ht="16.2" x14ac:dyDescent="0.3">
      <c r="A15" s="128" t="s">
        <v>260</v>
      </c>
      <c r="B15" s="120" t="s">
        <v>259</v>
      </c>
      <c r="C15" s="80" t="s">
        <v>258</v>
      </c>
      <c r="D15" s="118">
        <f t="shared" si="0"/>
        <v>100000000000</v>
      </c>
      <c r="E15" s="118">
        <f t="shared" si="1"/>
        <v>100000000</v>
      </c>
      <c r="F15" s="118">
        <f t="shared" si="2"/>
        <v>100000</v>
      </c>
      <c r="G15" s="118">
        <f t="shared" si="3"/>
        <v>100</v>
      </c>
      <c r="H15" s="118">
        <f t="shared" si="4"/>
        <v>10</v>
      </c>
      <c r="I15" s="118">
        <f t="shared" si="5"/>
        <v>1</v>
      </c>
      <c r="J15" s="119">
        <v>0.1</v>
      </c>
      <c r="K15" s="118">
        <f t="shared" si="6"/>
        <v>0.01</v>
      </c>
      <c r="L15" s="118">
        <f t="shared" si="7"/>
        <v>1E-3</v>
      </c>
      <c r="M15" s="118">
        <f t="shared" si="8"/>
        <v>1E-4</v>
      </c>
      <c r="N15" s="118">
        <f t="shared" si="9"/>
        <v>1.0000000000000001E-7</v>
      </c>
      <c r="O15" s="118">
        <f t="shared" si="10"/>
        <v>1E-10</v>
      </c>
      <c r="P15" s="118">
        <f t="shared" si="11"/>
        <v>1E-13</v>
      </c>
      <c r="Q15" s="118">
        <f t="shared" si="12"/>
        <v>1.0000000000000001E-16</v>
      </c>
      <c r="R15" s="118">
        <f t="shared" si="13"/>
        <v>1.0000000000000001E-19</v>
      </c>
      <c r="S15" s="118">
        <f t="shared" si="14"/>
        <v>1E-22</v>
      </c>
      <c r="AH15" s="122"/>
      <c r="AJ15" s="88"/>
      <c r="AK15" s="88"/>
      <c r="AL15" s="88"/>
      <c r="AM15" s="88"/>
    </row>
    <row r="16" spans="1:39" s="62" customFormat="1" x14ac:dyDescent="0.3">
      <c r="A16" s="128"/>
      <c r="B16" s="127">
        <v>1</v>
      </c>
      <c r="C16" s="61">
        <v>1</v>
      </c>
      <c r="D16" s="126">
        <f t="shared" si="0"/>
        <v>1000000000000</v>
      </c>
      <c r="E16" s="126">
        <f t="shared" si="1"/>
        <v>1000000000</v>
      </c>
      <c r="F16" s="126">
        <f t="shared" si="2"/>
        <v>1000000</v>
      </c>
      <c r="G16" s="126">
        <f t="shared" si="3"/>
        <v>1000</v>
      </c>
      <c r="H16" s="126">
        <f t="shared" si="4"/>
        <v>100</v>
      </c>
      <c r="I16" s="126">
        <f t="shared" si="5"/>
        <v>10</v>
      </c>
      <c r="J16" s="126">
        <v>1</v>
      </c>
      <c r="K16" s="126">
        <f t="shared" si="6"/>
        <v>0.1</v>
      </c>
      <c r="L16" s="126">
        <f t="shared" si="7"/>
        <v>0.01</v>
      </c>
      <c r="M16" s="126">
        <f t="shared" si="8"/>
        <v>1E-3</v>
      </c>
      <c r="N16" s="126">
        <f t="shared" si="9"/>
        <v>9.9999999999999995E-7</v>
      </c>
      <c r="O16" s="126">
        <f t="shared" si="10"/>
        <v>1.0000000000000001E-9</v>
      </c>
      <c r="P16" s="126">
        <f t="shared" si="11"/>
        <v>9.9999999999999998E-13</v>
      </c>
      <c r="Q16" s="126">
        <f t="shared" si="12"/>
        <v>1.0000000000000001E-15</v>
      </c>
      <c r="R16" s="126">
        <f t="shared" si="13"/>
        <v>1.0000000000000001E-18</v>
      </c>
      <c r="S16" s="126">
        <f t="shared" si="14"/>
        <v>9.9999999999999991E-22</v>
      </c>
      <c r="AH16" s="125"/>
      <c r="AJ16" s="124"/>
      <c r="AK16" s="124"/>
      <c r="AL16" s="124"/>
      <c r="AM16" s="124"/>
    </row>
    <row r="17" spans="1:39" ht="16.2" x14ac:dyDescent="0.3">
      <c r="A17" s="121" t="s">
        <v>257</v>
      </c>
      <c r="B17" s="120" t="s">
        <v>256</v>
      </c>
      <c r="C17" s="80" t="s">
        <v>255</v>
      </c>
      <c r="D17" s="118">
        <f t="shared" si="0"/>
        <v>10000000000000</v>
      </c>
      <c r="E17" s="118">
        <f t="shared" si="1"/>
        <v>10000000000</v>
      </c>
      <c r="F17" s="118">
        <f t="shared" si="2"/>
        <v>10000000</v>
      </c>
      <c r="G17" s="118">
        <f t="shared" si="3"/>
        <v>10000</v>
      </c>
      <c r="H17" s="118">
        <f t="shared" si="4"/>
        <v>1000</v>
      </c>
      <c r="I17" s="118">
        <f t="shared" si="5"/>
        <v>100</v>
      </c>
      <c r="J17" s="119">
        <v>10</v>
      </c>
      <c r="K17" s="118">
        <f t="shared" si="6"/>
        <v>1</v>
      </c>
      <c r="L17" s="118">
        <f t="shared" si="7"/>
        <v>0.1</v>
      </c>
      <c r="M17" s="118">
        <f t="shared" si="8"/>
        <v>0.01</v>
      </c>
      <c r="N17" s="118">
        <f t="shared" si="9"/>
        <v>1.0000000000000001E-5</v>
      </c>
      <c r="O17" s="118">
        <f t="shared" si="10"/>
        <v>1E-8</v>
      </c>
      <c r="P17" s="118">
        <f t="shared" si="11"/>
        <v>9.9999999999999994E-12</v>
      </c>
      <c r="Q17" s="118">
        <f t="shared" si="12"/>
        <v>1E-14</v>
      </c>
      <c r="R17" s="118">
        <f t="shared" si="13"/>
        <v>1.0000000000000001E-17</v>
      </c>
      <c r="S17" s="118">
        <f t="shared" si="14"/>
        <v>9.9999999999999995E-21</v>
      </c>
      <c r="AJ17" s="123"/>
      <c r="AK17" s="88"/>
      <c r="AL17" s="122"/>
      <c r="AM17" s="122"/>
    </row>
    <row r="18" spans="1:39" ht="16.2" x14ac:dyDescent="0.3">
      <c r="A18" s="121" t="s">
        <v>254</v>
      </c>
      <c r="B18" s="120" t="s">
        <v>253</v>
      </c>
      <c r="C18" s="80" t="s">
        <v>252</v>
      </c>
      <c r="D18" s="118">
        <f t="shared" si="0"/>
        <v>100000000000000</v>
      </c>
      <c r="E18" s="118">
        <f t="shared" si="1"/>
        <v>100000000000</v>
      </c>
      <c r="F18" s="118">
        <f t="shared" si="2"/>
        <v>100000000</v>
      </c>
      <c r="G18" s="118">
        <f t="shared" si="3"/>
        <v>100000</v>
      </c>
      <c r="H18" s="118">
        <f t="shared" si="4"/>
        <v>10000</v>
      </c>
      <c r="I18" s="118">
        <f t="shared" si="5"/>
        <v>1000</v>
      </c>
      <c r="J18" s="119">
        <v>100</v>
      </c>
      <c r="K18" s="118">
        <f t="shared" si="6"/>
        <v>10</v>
      </c>
      <c r="L18" s="118">
        <f t="shared" si="7"/>
        <v>1</v>
      </c>
      <c r="M18" s="118">
        <f t="shared" si="8"/>
        <v>0.1</v>
      </c>
      <c r="N18" s="118">
        <f t="shared" si="9"/>
        <v>1E-4</v>
      </c>
      <c r="O18" s="118">
        <f t="shared" si="10"/>
        <v>9.9999999999999995E-8</v>
      </c>
      <c r="P18" s="118">
        <f t="shared" si="11"/>
        <v>1E-10</v>
      </c>
      <c r="Q18" s="118">
        <f t="shared" si="12"/>
        <v>1E-13</v>
      </c>
      <c r="R18" s="118">
        <f t="shared" si="13"/>
        <v>9.9999999999999998E-17</v>
      </c>
      <c r="S18" s="118">
        <f t="shared" si="14"/>
        <v>9.9999999999999998E-20</v>
      </c>
      <c r="AJ18" s="123"/>
      <c r="AK18" s="88"/>
      <c r="AL18" s="122"/>
      <c r="AM18" s="122"/>
    </row>
    <row r="19" spans="1:39" ht="16.2" x14ac:dyDescent="0.3">
      <c r="A19" s="121" t="s">
        <v>251</v>
      </c>
      <c r="B19" s="120" t="s">
        <v>250</v>
      </c>
      <c r="C19" s="80" t="s">
        <v>249</v>
      </c>
      <c r="D19" s="118">
        <f t="shared" si="0"/>
        <v>1000000000000000</v>
      </c>
      <c r="E19" s="118">
        <f t="shared" si="1"/>
        <v>1000000000000</v>
      </c>
      <c r="F19" s="118">
        <f t="shared" si="2"/>
        <v>1000000000</v>
      </c>
      <c r="G19" s="118">
        <f t="shared" si="3"/>
        <v>1000000</v>
      </c>
      <c r="H19" s="118">
        <f t="shared" si="4"/>
        <v>100000</v>
      </c>
      <c r="I19" s="118">
        <f t="shared" si="5"/>
        <v>10000</v>
      </c>
      <c r="J19" s="119">
        <v>1000</v>
      </c>
      <c r="K19" s="118">
        <f t="shared" si="6"/>
        <v>100</v>
      </c>
      <c r="L19" s="118">
        <f t="shared" si="7"/>
        <v>10</v>
      </c>
      <c r="M19" s="118">
        <f t="shared" si="8"/>
        <v>1</v>
      </c>
      <c r="N19" s="118">
        <f t="shared" si="9"/>
        <v>1E-3</v>
      </c>
      <c r="O19" s="118">
        <f t="shared" si="10"/>
        <v>9.9999999999999995E-7</v>
      </c>
      <c r="P19" s="118">
        <f t="shared" si="11"/>
        <v>1.0000000000000001E-9</v>
      </c>
      <c r="Q19" s="118">
        <f t="shared" si="12"/>
        <v>9.9999999999999998E-13</v>
      </c>
      <c r="R19" s="118">
        <f t="shared" si="13"/>
        <v>1.0000000000000001E-15</v>
      </c>
      <c r="S19" s="118">
        <f t="shared" si="14"/>
        <v>1.0000000000000001E-18</v>
      </c>
    </row>
    <row r="20" spans="1:39" ht="16.2" x14ac:dyDescent="0.3">
      <c r="A20" s="121" t="s">
        <v>248</v>
      </c>
      <c r="B20" s="120" t="s">
        <v>247</v>
      </c>
      <c r="C20" s="80" t="s">
        <v>246</v>
      </c>
      <c r="D20" s="118">
        <f t="shared" si="0"/>
        <v>1E+18</v>
      </c>
      <c r="E20" s="118">
        <f t="shared" si="1"/>
        <v>1000000000000000</v>
      </c>
      <c r="F20" s="118">
        <f t="shared" si="2"/>
        <v>1000000000000</v>
      </c>
      <c r="G20" s="118">
        <f t="shared" si="3"/>
        <v>1000000000</v>
      </c>
      <c r="H20" s="118">
        <f t="shared" si="4"/>
        <v>100000000</v>
      </c>
      <c r="I20" s="118">
        <f t="shared" si="5"/>
        <v>10000000</v>
      </c>
      <c r="J20" s="119">
        <v>1000000</v>
      </c>
      <c r="K20" s="118">
        <f t="shared" si="6"/>
        <v>100000</v>
      </c>
      <c r="L20" s="118">
        <f t="shared" si="7"/>
        <v>10000</v>
      </c>
      <c r="M20" s="118">
        <f t="shared" si="8"/>
        <v>1000</v>
      </c>
      <c r="N20" s="118">
        <f t="shared" si="9"/>
        <v>1</v>
      </c>
      <c r="O20" s="118">
        <f t="shared" si="10"/>
        <v>1E-3</v>
      </c>
      <c r="P20" s="118">
        <f t="shared" si="11"/>
        <v>9.9999999999999995E-7</v>
      </c>
      <c r="Q20" s="118">
        <f t="shared" si="12"/>
        <v>1.0000000000000001E-9</v>
      </c>
      <c r="R20" s="118">
        <f t="shared" si="13"/>
        <v>9.9999999999999998E-13</v>
      </c>
      <c r="S20" s="118">
        <f t="shared" si="14"/>
        <v>1.0000000000000001E-15</v>
      </c>
    </row>
    <row r="21" spans="1:39" ht="16.2" x14ac:dyDescent="0.3">
      <c r="A21" s="121" t="s">
        <v>245</v>
      </c>
      <c r="B21" s="120" t="s">
        <v>244</v>
      </c>
      <c r="C21" s="80" t="s">
        <v>243</v>
      </c>
      <c r="D21" s="118">
        <f t="shared" si="0"/>
        <v>1E+21</v>
      </c>
      <c r="E21" s="118">
        <f t="shared" si="1"/>
        <v>1E+18</v>
      </c>
      <c r="F21" s="118">
        <f t="shared" si="2"/>
        <v>1000000000000000</v>
      </c>
      <c r="G21" s="118">
        <f t="shared" si="3"/>
        <v>1000000000000</v>
      </c>
      <c r="H21" s="118">
        <f t="shared" si="4"/>
        <v>100000000000</v>
      </c>
      <c r="I21" s="118">
        <f t="shared" si="5"/>
        <v>10000000000</v>
      </c>
      <c r="J21" s="119">
        <v>1000000000</v>
      </c>
      <c r="K21" s="118">
        <f t="shared" si="6"/>
        <v>100000000</v>
      </c>
      <c r="L21" s="118">
        <f t="shared" si="7"/>
        <v>10000000</v>
      </c>
      <c r="M21" s="118">
        <f t="shared" si="8"/>
        <v>1000000</v>
      </c>
      <c r="N21" s="118">
        <f t="shared" si="9"/>
        <v>1000</v>
      </c>
      <c r="O21" s="118">
        <f t="shared" si="10"/>
        <v>1</v>
      </c>
      <c r="P21" s="118">
        <f t="shared" si="11"/>
        <v>1E-3</v>
      </c>
      <c r="Q21" s="118">
        <f t="shared" si="12"/>
        <v>9.9999999999999995E-7</v>
      </c>
      <c r="R21" s="118">
        <f t="shared" si="13"/>
        <v>1.0000000000000001E-9</v>
      </c>
      <c r="S21" s="118">
        <f t="shared" si="14"/>
        <v>9.9999999999999998E-13</v>
      </c>
    </row>
    <row r="22" spans="1:39" ht="16.2" x14ac:dyDescent="0.3">
      <c r="A22" s="121" t="s">
        <v>242</v>
      </c>
      <c r="B22" s="120" t="s">
        <v>241</v>
      </c>
      <c r="C22" s="80" t="s">
        <v>240</v>
      </c>
      <c r="D22" s="118">
        <f t="shared" si="0"/>
        <v>9.9999999999999998E+23</v>
      </c>
      <c r="E22" s="118">
        <f t="shared" si="1"/>
        <v>1E+21</v>
      </c>
      <c r="F22" s="118">
        <f t="shared" si="2"/>
        <v>1E+18</v>
      </c>
      <c r="G22" s="118">
        <f t="shared" si="3"/>
        <v>1000000000000000</v>
      </c>
      <c r="H22" s="118">
        <f t="shared" si="4"/>
        <v>100000000000000</v>
      </c>
      <c r="I22" s="118">
        <f t="shared" si="5"/>
        <v>10000000000000</v>
      </c>
      <c r="J22" s="119">
        <v>1000000000000</v>
      </c>
      <c r="K22" s="118">
        <f t="shared" si="6"/>
        <v>100000000000</v>
      </c>
      <c r="L22" s="118">
        <f t="shared" si="7"/>
        <v>10000000000</v>
      </c>
      <c r="M22" s="118">
        <f t="shared" si="8"/>
        <v>1000000000</v>
      </c>
      <c r="N22" s="118">
        <f t="shared" si="9"/>
        <v>1000000</v>
      </c>
      <c r="O22" s="118">
        <f t="shared" si="10"/>
        <v>1000</v>
      </c>
      <c r="P22" s="118">
        <f t="shared" si="11"/>
        <v>1</v>
      </c>
      <c r="Q22" s="118">
        <f t="shared" si="12"/>
        <v>1E-3</v>
      </c>
      <c r="R22" s="118">
        <f t="shared" si="13"/>
        <v>9.9999999999999995E-7</v>
      </c>
      <c r="S22" s="118">
        <f t="shared" si="14"/>
        <v>1.0000000000000001E-9</v>
      </c>
    </row>
    <row r="23" spans="1:39" ht="16.2" x14ac:dyDescent="0.3">
      <c r="A23" s="121" t="s">
        <v>239</v>
      </c>
      <c r="B23" s="120" t="s">
        <v>238</v>
      </c>
      <c r="C23" s="80" t="s">
        <v>237</v>
      </c>
      <c r="D23" s="118">
        <f t="shared" si="0"/>
        <v>1E+27</v>
      </c>
      <c r="E23" s="118">
        <f t="shared" si="1"/>
        <v>9.9999999999999998E+23</v>
      </c>
      <c r="F23" s="118">
        <f t="shared" si="2"/>
        <v>1E+21</v>
      </c>
      <c r="G23" s="118">
        <f t="shared" si="3"/>
        <v>1E+18</v>
      </c>
      <c r="H23" s="118">
        <f t="shared" si="4"/>
        <v>1E+17</v>
      </c>
      <c r="I23" s="118">
        <f t="shared" si="5"/>
        <v>1E+16</v>
      </c>
      <c r="J23" s="119">
        <v>1000000000000000</v>
      </c>
      <c r="K23" s="118">
        <f t="shared" si="6"/>
        <v>100000000000000</v>
      </c>
      <c r="L23" s="118">
        <f t="shared" si="7"/>
        <v>10000000000000</v>
      </c>
      <c r="M23" s="118">
        <f t="shared" si="8"/>
        <v>1000000000000</v>
      </c>
      <c r="N23" s="118">
        <f t="shared" si="9"/>
        <v>1000000000</v>
      </c>
      <c r="O23" s="118">
        <f t="shared" si="10"/>
        <v>1000000</v>
      </c>
      <c r="P23" s="118">
        <f t="shared" si="11"/>
        <v>1000</v>
      </c>
      <c r="Q23" s="118">
        <f t="shared" si="12"/>
        <v>1</v>
      </c>
      <c r="R23" s="118">
        <f t="shared" si="13"/>
        <v>1E-3</v>
      </c>
      <c r="S23" s="118">
        <f t="shared" si="14"/>
        <v>9.9999999999999995E-7</v>
      </c>
    </row>
    <row r="24" spans="1:39" ht="16.2" x14ac:dyDescent="0.3">
      <c r="A24" s="121" t="s">
        <v>236</v>
      </c>
      <c r="B24" s="120" t="s">
        <v>235</v>
      </c>
      <c r="C24" s="80" t="s">
        <v>234</v>
      </c>
      <c r="D24" s="118">
        <f t="shared" si="0"/>
        <v>1E+30</v>
      </c>
      <c r="E24" s="118">
        <f t="shared" si="1"/>
        <v>1E+27</v>
      </c>
      <c r="F24" s="118">
        <f t="shared" si="2"/>
        <v>9.9999999999999998E+23</v>
      </c>
      <c r="G24" s="118">
        <f t="shared" si="3"/>
        <v>1E+21</v>
      </c>
      <c r="H24" s="118">
        <f t="shared" si="4"/>
        <v>1E+20</v>
      </c>
      <c r="I24" s="118">
        <f t="shared" si="5"/>
        <v>1E+19</v>
      </c>
      <c r="J24" s="119">
        <v>1E+18</v>
      </c>
      <c r="K24" s="118">
        <f t="shared" si="6"/>
        <v>1E+17</v>
      </c>
      <c r="L24" s="118">
        <f t="shared" si="7"/>
        <v>1E+16</v>
      </c>
      <c r="M24" s="118">
        <f t="shared" si="8"/>
        <v>1000000000000000</v>
      </c>
      <c r="N24" s="118">
        <f t="shared" si="9"/>
        <v>1000000000000</v>
      </c>
      <c r="O24" s="118">
        <f t="shared" si="10"/>
        <v>1000000000</v>
      </c>
      <c r="P24" s="118">
        <f t="shared" si="11"/>
        <v>1000000</v>
      </c>
      <c r="Q24" s="118">
        <f t="shared" si="12"/>
        <v>1000</v>
      </c>
      <c r="R24" s="118">
        <f t="shared" si="13"/>
        <v>1</v>
      </c>
      <c r="S24" s="118">
        <f t="shared" si="14"/>
        <v>1E-3</v>
      </c>
    </row>
    <row r="25" spans="1:39" ht="16.2" x14ac:dyDescent="0.3">
      <c r="A25" s="121" t="s">
        <v>233</v>
      </c>
      <c r="B25" s="120" t="s">
        <v>232</v>
      </c>
      <c r="C25" s="80" t="s">
        <v>231</v>
      </c>
      <c r="D25" s="118">
        <f t="shared" si="0"/>
        <v>9.9999999999999995E+32</v>
      </c>
      <c r="E25" s="118">
        <f t="shared" si="1"/>
        <v>1E+30</v>
      </c>
      <c r="F25" s="118">
        <f t="shared" si="2"/>
        <v>1E+27</v>
      </c>
      <c r="G25" s="118">
        <f t="shared" si="3"/>
        <v>9.9999999999999998E+23</v>
      </c>
      <c r="H25" s="118">
        <f t="shared" si="4"/>
        <v>9.9999999999999992E+22</v>
      </c>
      <c r="I25" s="118">
        <f t="shared" si="5"/>
        <v>1E+22</v>
      </c>
      <c r="J25" s="119">
        <v>1E+21</v>
      </c>
      <c r="K25" s="118">
        <f t="shared" si="6"/>
        <v>1E+20</v>
      </c>
      <c r="L25" s="118">
        <f t="shared" si="7"/>
        <v>1E+19</v>
      </c>
      <c r="M25" s="118">
        <f t="shared" si="8"/>
        <v>1E+18</v>
      </c>
      <c r="N25" s="118">
        <f t="shared" si="9"/>
        <v>1000000000000000</v>
      </c>
      <c r="O25" s="118">
        <f t="shared" si="10"/>
        <v>1000000000000</v>
      </c>
      <c r="P25" s="118">
        <f t="shared" si="11"/>
        <v>1000000000</v>
      </c>
      <c r="Q25" s="118">
        <f t="shared" si="12"/>
        <v>1000000</v>
      </c>
      <c r="R25" s="118">
        <f t="shared" si="13"/>
        <v>1000</v>
      </c>
      <c r="S25" s="118">
        <f t="shared" si="14"/>
        <v>1</v>
      </c>
    </row>
    <row r="26" spans="1:39" x14ac:dyDescent="0.3">
      <c r="A26" s="117"/>
      <c r="B26" s="96"/>
    </row>
    <row r="27" spans="1:39" x14ac:dyDescent="0.3">
      <c r="A27" s="116" t="s">
        <v>230</v>
      </c>
      <c r="B27" s="96"/>
      <c r="E27" s="116" t="s">
        <v>229</v>
      </c>
      <c r="F27" s="116" t="s">
        <v>228</v>
      </c>
      <c r="G27" s="116" t="s">
        <v>227</v>
      </c>
    </row>
    <row r="28" spans="1:39" ht="15" thickBot="1" x14ac:dyDescent="0.35">
      <c r="A28" s="115" t="s">
        <v>226</v>
      </c>
      <c r="E28" s="95" t="s">
        <v>225</v>
      </c>
      <c r="F28">
        <v>17</v>
      </c>
      <c r="G28" t="s">
        <v>224</v>
      </c>
    </row>
    <row r="29" spans="1:39" x14ac:dyDescent="0.3">
      <c r="A29" s="114" t="s">
        <v>223</v>
      </c>
      <c r="B29" s="113">
        <v>3600</v>
      </c>
      <c r="C29" s="112" t="s">
        <v>222</v>
      </c>
      <c r="E29" s="95" t="s">
        <v>221</v>
      </c>
      <c r="F29">
        <v>24</v>
      </c>
      <c r="G29" t="s">
        <v>220</v>
      </c>
      <c r="I29" s="96"/>
    </row>
    <row r="30" spans="1:39" x14ac:dyDescent="0.3">
      <c r="A30" s="110" t="s">
        <v>219</v>
      </c>
      <c r="B30" s="80">
        <v>41867999999.561096</v>
      </c>
      <c r="C30" s="108" t="s">
        <v>218</v>
      </c>
      <c r="E30" s="95" t="s">
        <v>217</v>
      </c>
      <c r="F30">
        <v>44</v>
      </c>
      <c r="G30" s="33" t="s">
        <v>203</v>
      </c>
      <c r="I30" s="111"/>
    </row>
    <row r="31" spans="1:39" x14ac:dyDescent="0.3">
      <c r="A31" s="110" t="s">
        <v>216</v>
      </c>
      <c r="B31" s="80">
        <v>8760</v>
      </c>
      <c r="C31" s="108" t="s">
        <v>215</v>
      </c>
      <c r="E31" s="95" t="s">
        <v>214</v>
      </c>
      <c r="F31" s="95">
        <v>16.8</v>
      </c>
      <c r="G31" s="95" t="s">
        <v>213</v>
      </c>
    </row>
    <row r="32" spans="1:39" x14ac:dyDescent="0.3">
      <c r="A32" s="110" t="s">
        <v>212</v>
      </c>
      <c r="B32" s="109">
        <v>5711869031.3180161</v>
      </c>
      <c r="C32" s="108" t="s">
        <v>211</v>
      </c>
      <c r="E32" s="95" t="s">
        <v>210</v>
      </c>
      <c r="F32">
        <v>0</v>
      </c>
      <c r="G32" s="96" t="s">
        <v>189</v>
      </c>
    </row>
    <row r="33" spans="1:9" x14ac:dyDescent="0.3">
      <c r="A33" s="94" t="s">
        <v>209</v>
      </c>
      <c r="B33" s="80">
        <v>1</v>
      </c>
      <c r="C33" s="108" t="s">
        <v>208</v>
      </c>
      <c r="E33" s="95" t="s">
        <v>207</v>
      </c>
      <c r="F33">
        <v>0</v>
      </c>
      <c r="G33" s="96" t="s">
        <v>189</v>
      </c>
    </row>
    <row r="34" spans="1:9" x14ac:dyDescent="0.3">
      <c r="A34" s="94" t="s">
        <v>206</v>
      </c>
      <c r="B34" s="97">
        <v>2.3866348450000001</v>
      </c>
      <c r="C34" s="107" t="s">
        <v>205</v>
      </c>
      <c r="E34" t="s">
        <v>204</v>
      </c>
      <c r="F34">
        <v>55</v>
      </c>
      <c r="G34" s="33" t="s">
        <v>203</v>
      </c>
    </row>
    <row r="35" spans="1:9" x14ac:dyDescent="0.3">
      <c r="A35" s="94" t="s">
        <v>202</v>
      </c>
      <c r="B35" s="93">
        <f>8760*3600</f>
        <v>31536000</v>
      </c>
      <c r="C35" s="107" t="s">
        <v>201</v>
      </c>
      <c r="E35" t="s">
        <v>200</v>
      </c>
      <c r="F35">
        <v>3900000</v>
      </c>
      <c r="G35" s="33" t="s">
        <v>199</v>
      </c>
      <c r="I35" s="96"/>
    </row>
    <row r="36" spans="1:9" ht="15" thickBot="1" x14ac:dyDescent="0.35">
      <c r="A36" s="106" t="s">
        <v>198</v>
      </c>
      <c r="B36" s="105">
        <v>28370000</v>
      </c>
      <c r="C36" s="104" t="s">
        <v>197</v>
      </c>
      <c r="E36" t="s">
        <v>196</v>
      </c>
      <c r="F36">
        <v>0</v>
      </c>
      <c r="G36" s="96" t="s">
        <v>189</v>
      </c>
    </row>
    <row r="37" spans="1:9" x14ac:dyDescent="0.3">
      <c r="A37" s="39" t="s">
        <v>195</v>
      </c>
      <c r="B37">
        <v>0.86</v>
      </c>
      <c r="C37" s="103" t="s">
        <v>194</v>
      </c>
      <c r="E37" t="s">
        <v>193</v>
      </c>
      <c r="F37">
        <v>0</v>
      </c>
      <c r="G37" s="96" t="s">
        <v>189</v>
      </c>
    </row>
    <row r="38" spans="1:9" x14ac:dyDescent="0.3">
      <c r="A38" s="39"/>
      <c r="E38" t="s">
        <v>192</v>
      </c>
      <c r="F38">
        <v>8.11</v>
      </c>
      <c r="G38" s="95" t="s">
        <v>191</v>
      </c>
    </row>
    <row r="39" spans="1:9" x14ac:dyDescent="0.3">
      <c r="E39" t="s">
        <v>190</v>
      </c>
      <c r="F39">
        <v>0</v>
      </c>
      <c r="G39" s="96" t="s">
        <v>189</v>
      </c>
    </row>
    <row r="40" spans="1:9" x14ac:dyDescent="0.3">
      <c r="A40" s="91" t="s">
        <v>188</v>
      </c>
    </row>
    <row r="41" spans="1:9" x14ac:dyDescent="0.3">
      <c r="A41" s="80" t="s">
        <v>187</v>
      </c>
      <c r="B41" s="89">
        <v>10000</v>
      </c>
      <c r="C41" s="80" t="s">
        <v>186</v>
      </c>
    </row>
    <row r="42" spans="1:9" x14ac:dyDescent="0.3">
      <c r="A42" t="s">
        <v>185</v>
      </c>
      <c r="B42" s="95">
        <v>0.01</v>
      </c>
      <c r="C42" t="s">
        <v>184</v>
      </c>
    </row>
    <row r="43" spans="1:9" x14ac:dyDescent="0.3">
      <c r="A43" s="91" t="s">
        <v>183</v>
      </c>
      <c r="B43" s="95"/>
    </row>
    <row r="44" spans="1:9" x14ac:dyDescent="0.3">
      <c r="A44" s="80" t="s">
        <v>182</v>
      </c>
      <c r="B44" s="102">
        <v>365</v>
      </c>
      <c r="C44" s="101" t="s">
        <v>181</v>
      </c>
    </row>
    <row r="45" spans="1:9" x14ac:dyDescent="0.3">
      <c r="A45" s="89" t="s">
        <v>180</v>
      </c>
      <c r="B45" s="80">
        <f>24*60*60</f>
        <v>86400</v>
      </c>
      <c r="C45" s="80" t="s">
        <v>179</v>
      </c>
    </row>
    <row r="46" spans="1:9" x14ac:dyDescent="0.3">
      <c r="A46" s="100" t="s">
        <v>178</v>
      </c>
      <c r="B46" s="80">
        <f>60*60</f>
        <v>3600</v>
      </c>
      <c r="C46" s="80" t="s">
        <v>177</v>
      </c>
    </row>
    <row r="47" spans="1:9" x14ac:dyDescent="0.3">
      <c r="A47" s="89" t="s">
        <v>176</v>
      </c>
      <c r="B47" s="99">
        <v>8760</v>
      </c>
      <c r="C47" s="80" t="s">
        <v>175</v>
      </c>
    </row>
    <row r="49" spans="1:3" x14ac:dyDescent="0.3">
      <c r="A49" s="91" t="s">
        <v>174</v>
      </c>
    </row>
    <row r="50" spans="1:3" x14ac:dyDescent="0.3">
      <c r="A50" s="80" t="s">
        <v>173</v>
      </c>
      <c r="B50" s="89">
        <v>2</v>
      </c>
      <c r="C50" s="80" t="s">
        <v>149</v>
      </c>
    </row>
    <row r="51" spans="1:3" x14ac:dyDescent="0.3">
      <c r="A51" s="80" t="s">
        <v>172</v>
      </c>
      <c r="B51" s="89">
        <v>3</v>
      </c>
      <c r="C51" s="80" t="s">
        <v>149</v>
      </c>
    </row>
    <row r="53" spans="1:3" x14ac:dyDescent="0.3">
      <c r="A53" s="91" t="s">
        <v>171</v>
      </c>
    </row>
    <row r="54" spans="1:3" x14ac:dyDescent="0.3">
      <c r="A54" s="80" t="s">
        <v>170</v>
      </c>
      <c r="B54" s="80">
        <v>1000000</v>
      </c>
      <c r="C54" s="80" t="s">
        <v>169</v>
      </c>
    </row>
    <row r="56" spans="1:3" x14ac:dyDescent="0.3">
      <c r="A56" s="91"/>
    </row>
    <row r="57" spans="1:3" x14ac:dyDescent="0.3">
      <c r="A57" s="90"/>
      <c r="B57" s="89"/>
      <c r="C57" s="7"/>
    </row>
    <row r="58" spans="1:3" x14ac:dyDescent="0.3">
      <c r="A58" s="39"/>
      <c r="B58" s="95"/>
      <c r="C58" s="98"/>
    </row>
    <row r="59" spans="1:3" x14ac:dyDescent="0.3">
      <c r="A59" s="91" t="s">
        <v>168</v>
      </c>
      <c r="B59" s="95"/>
      <c r="C59" s="95"/>
    </row>
    <row r="60" spans="1:3" x14ac:dyDescent="0.3">
      <c r="A60" s="90" t="s">
        <v>167</v>
      </c>
      <c r="B60" s="89">
        <v>1000</v>
      </c>
      <c r="C60" s="89" t="s">
        <v>166</v>
      </c>
    </row>
    <row r="61" spans="1:3" x14ac:dyDescent="0.3">
      <c r="A61" s="90" t="s">
        <v>165</v>
      </c>
      <c r="B61" s="89">
        <v>4186</v>
      </c>
      <c r="C61" s="89" t="s">
        <v>164</v>
      </c>
    </row>
    <row r="62" spans="1:3" x14ac:dyDescent="0.3">
      <c r="A62" s="80" t="s">
        <v>163</v>
      </c>
      <c r="B62" s="97">
        <v>0.27272727200000002</v>
      </c>
      <c r="C62" s="80" t="s">
        <v>162</v>
      </c>
    </row>
    <row r="63" spans="1:3" x14ac:dyDescent="0.3">
      <c r="A63" s="80" t="s">
        <v>161</v>
      </c>
      <c r="B63" s="80">
        <f>16/12</f>
        <v>1.3333333333333333</v>
      </c>
      <c r="C63" s="80" t="s">
        <v>160</v>
      </c>
    </row>
    <row r="64" spans="1:3" x14ac:dyDescent="0.3">
      <c r="C64" s="95"/>
    </row>
    <row r="66" spans="1:3" x14ac:dyDescent="0.3">
      <c r="A66" s="91" t="s">
        <v>159</v>
      </c>
    </row>
    <row r="67" spans="1:3" x14ac:dyDescent="0.3">
      <c r="A67" s="90" t="s">
        <v>158</v>
      </c>
      <c r="B67" s="89">
        <v>2.13</v>
      </c>
      <c r="C67" s="89" t="s">
        <v>157</v>
      </c>
    </row>
    <row r="68" spans="1:3" x14ac:dyDescent="0.3">
      <c r="A68" s="89" t="s">
        <v>156</v>
      </c>
      <c r="B68" s="431">
        <v>1000</v>
      </c>
      <c r="C68" s="7" t="s">
        <v>155</v>
      </c>
    </row>
    <row r="69" spans="1:3" x14ac:dyDescent="0.3">
      <c r="A69" s="89" t="s">
        <v>154</v>
      </c>
      <c r="B69" s="430">
        <v>5.6800000000000002E-9</v>
      </c>
      <c r="C69" s="7" t="s">
        <v>153</v>
      </c>
    </row>
    <row r="70" spans="1:3" x14ac:dyDescent="0.3">
      <c r="A70" s="95"/>
      <c r="B70" s="95"/>
      <c r="C70" s="95"/>
    </row>
    <row r="71" spans="1:3" x14ac:dyDescent="0.3">
      <c r="A71" s="95"/>
      <c r="B71" s="95"/>
      <c r="C71" s="95"/>
    </row>
    <row r="72" spans="1:3" x14ac:dyDescent="0.3">
      <c r="A72" s="89" t="s">
        <v>152</v>
      </c>
      <c r="B72" s="89">
        <v>9</v>
      </c>
      <c r="C72" s="96" t="s">
        <v>151</v>
      </c>
    </row>
    <row r="73" spans="1:3" x14ac:dyDescent="0.3">
      <c r="A73" s="95"/>
      <c r="B73" s="95"/>
      <c r="C73" s="95"/>
    </row>
    <row r="74" spans="1:3" x14ac:dyDescent="0.3">
      <c r="A74" s="94" t="s">
        <v>150</v>
      </c>
      <c r="B74" s="93">
        <v>0.01</v>
      </c>
      <c r="C74" s="7" t="s">
        <v>149</v>
      </c>
    </row>
    <row r="78" spans="1:3" x14ac:dyDescent="0.3">
      <c r="A78" s="92" t="s">
        <v>148</v>
      </c>
      <c r="B78" s="80">
        <v>2005</v>
      </c>
      <c r="C78" s="80" t="s">
        <v>147</v>
      </c>
    </row>
    <row r="80" spans="1:3" x14ac:dyDescent="0.3">
      <c r="A80" s="91" t="s">
        <v>146</v>
      </c>
    </row>
    <row r="81" spans="1:3" x14ac:dyDescent="0.3">
      <c r="A81" s="90" t="s">
        <v>145</v>
      </c>
      <c r="B81" s="89">
        <f>PI()/180</f>
        <v>1.7453292519943295E-2</v>
      </c>
      <c r="C81" s="89" t="s">
        <v>144</v>
      </c>
    </row>
  </sheetData>
  <hyperlinks>
    <hyperlink ref="G35" r:id="rId1" xr:uid="{AE9FDCF8-F63E-416D-80F2-B1BA876E6A72}"/>
    <hyperlink ref="G30" r:id="rId2" xr:uid="{B881F3DA-4FA4-4153-93C3-8FC9C03736E8}"/>
    <hyperlink ref="G34" r:id="rId3" xr:uid="{61F6FED3-4585-497E-9D64-FCFB07B8FD70}"/>
  </hyperlinks>
  <pageMargins left="0.7" right="0.7" top="0.75" bottom="0.75" header="0.3" footer="0.3"/>
  <pageSetup paperSize="9" orientation="portrait" horizontalDpi="1200" verticalDpi="1200" r:id="rId4"/>
  <legacyDrawing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0591-571E-4734-B498-4C3C21DD57F7}">
  <dimension ref="A1:DH350"/>
  <sheetViews>
    <sheetView topLeftCell="A79" zoomScale="85" zoomScaleNormal="85" workbookViewId="0">
      <selection activeCell="B307" sqref="B307"/>
    </sheetView>
  </sheetViews>
  <sheetFormatPr baseColWidth="10" defaultColWidth="11.44140625" defaultRowHeight="14.4" x14ac:dyDescent="0.3"/>
  <cols>
    <col min="1" max="1" width="65" customWidth="1"/>
    <col min="2" max="2" width="37.77734375" customWidth="1"/>
    <col min="3" max="3" width="19.5546875" customWidth="1"/>
    <col min="4" max="4" width="21.5546875" customWidth="1"/>
    <col min="5" max="5" width="18.5546875" customWidth="1"/>
    <col min="6" max="6" width="21.21875" customWidth="1"/>
    <col min="7" max="7" width="19.44140625" customWidth="1"/>
    <col min="8" max="8" width="22" customWidth="1"/>
    <col min="9" max="9" width="22.44140625" customWidth="1"/>
    <col min="10" max="10" width="20.77734375" customWidth="1"/>
    <col min="11" max="11" width="19.77734375" customWidth="1"/>
    <col min="12" max="12" width="27.44140625" customWidth="1"/>
    <col min="13" max="14" width="18.5546875" customWidth="1"/>
    <col min="15" max="15" width="18.21875" customWidth="1"/>
    <col min="16" max="16" width="20.5546875" customWidth="1"/>
    <col min="17" max="17" width="19.5546875" customWidth="1"/>
    <col min="18" max="18" width="20.77734375" customWidth="1"/>
    <col min="19" max="19" width="16.44140625" customWidth="1"/>
    <col min="20" max="20" width="14.44140625" customWidth="1"/>
    <col min="21" max="21" width="13" customWidth="1"/>
    <col min="22" max="22" width="13.77734375" customWidth="1"/>
    <col min="23" max="23" width="11.21875" customWidth="1"/>
    <col min="24" max="24" width="23.44140625" customWidth="1"/>
    <col min="25" max="25" width="14.44140625" customWidth="1"/>
  </cols>
  <sheetData>
    <row r="1" spans="1:25" x14ac:dyDescent="0.3">
      <c r="A1" s="500" t="s">
        <v>716</v>
      </c>
      <c r="B1" s="501"/>
      <c r="C1" s="501"/>
      <c r="D1" s="501"/>
      <c r="E1" s="501"/>
      <c r="F1" s="501"/>
      <c r="G1" s="501"/>
      <c r="H1" s="501"/>
      <c r="I1" s="501"/>
      <c r="J1" s="501"/>
      <c r="K1" s="501"/>
      <c r="L1" s="501"/>
      <c r="M1" s="501"/>
      <c r="N1" s="501"/>
      <c r="O1" s="501"/>
      <c r="P1" s="501"/>
      <c r="Q1" s="501"/>
      <c r="R1" s="501"/>
      <c r="S1" s="501"/>
      <c r="T1" s="501"/>
      <c r="U1" s="501"/>
      <c r="V1" s="501"/>
      <c r="W1" s="501"/>
      <c r="X1" s="501"/>
      <c r="Y1" s="502"/>
    </row>
    <row r="2" spans="1:25" ht="16.5" customHeight="1" x14ac:dyDescent="0.3">
      <c r="A2" s="160"/>
      <c r="B2" s="219"/>
      <c r="C2" s="219"/>
      <c r="D2" s="219"/>
      <c r="E2" s="219"/>
      <c r="F2" s="219"/>
      <c r="G2" s="219"/>
      <c r="H2" s="411"/>
      <c r="I2" s="410"/>
    </row>
    <row r="3" spans="1:25" s="88" customFormat="1" ht="14.55" customHeight="1" x14ac:dyDescent="0.3">
      <c r="A3" s="201" t="s">
        <v>715</v>
      </c>
      <c r="B3" s="168" t="s">
        <v>293</v>
      </c>
      <c r="C3" s="168" t="s">
        <v>292</v>
      </c>
      <c r="D3" s="168" t="s">
        <v>309</v>
      </c>
      <c r="E3" s="168" t="s">
        <v>308</v>
      </c>
      <c r="F3" s="168" t="s">
        <v>307</v>
      </c>
      <c r="G3" s="168" t="s">
        <v>288</v>
      </c>
      <c r="H3" s="168" t="s">
        <v>287</v>
      </c>
      <c r="I3" s="168" t="s">
        <v>286</v>
      </c>
      <c r="J3" s="168" t="s">
        <v>306</v>
      </c>
      <c r="K3" s="168" t="s">
        <v>284</v>
      </c>
      <c r="L3" s="168" t="s">
        <v>304</v>
      </c>
      <c r="M3" s="168" t="s">
        <v>293</v>
      </c>
      <c r="N3" s="168" t="s">
        <v>292</v>
      </c>
      <c r="O3" s="168" t="s">
        <v>309</v>
      </c>
      <c r="P3" s="168" t="s">
        <v>308</v>
      </c>
      <c r="Q3" s="168" t="s">
        <v>307</v>
      </c>
      <c r="R3" s="168" t="s">
        <v>288</v>
      </c>
      <c r="S3" s="168" t="s">
        <v>287</v>
      </c>
      <c r="T3" s="168" t="s">
        <v>286</v>
      </c>
      <c r="U3" s="168" t="s">
        <v>306</v>
      </c>
      <c r="V3" s="168" t="s">
        <v>284</v>
      </c>
      <c r="W3" s="168" t="s">
        <v>304</v>
      </c>
    </row>
    <row r="4" spans="1:25" x14ac:dyDescent="0.3">
      <c r="A4" s="376" t="s">
        <v>714</v>
      </c>
      <c r="B4" s="6" t="s">
        <v>713</v>
      </c>
      <c r="C4" s="6" t="s">
        <v>713</v>
      </c>
      <c r="D4" s="6" t="s">
        <v>713</v>
      </c>
      <c r="E4" s="6" t="s">
        <v>713</v>
      </c>
      <c r="F4" s="6" t="s">
        <v>713</v>
      </c>
      <c r="G4" s="6" t="s">
        <v>713</v>
      </c>
      <c r="H4" s="6" t="s">
        <v>713</v>
      </c>
      <c r="I4" s="6" t="s">
        <v>713</v>
      </c>
      <c r="J4" s="6" t="s">
        <v>713</v>
      </c>
      <c r="K4" s="6" t="s">
        <v>713</v>
      </c>
      <c r="L4" s="6" t="s">
        <v>713</v>
      </c>
      <c r="M4" s="6" t="s">
        <v>712</v>
      </c>
      <c r="N4" s="6" t="s">
        <v>712</v>
      </c>
      <c r="O4" s="6" t="s">
        <v>712</v>
      </c>
      <c r="P4" s="6" t="s">
        <v>712</v>
      </c>
      <c r="Q4" s="6" t="s">
        <v>712</v>
      </c>
      <c r="R4" s="6" t="s">
        <v>712</v>
      </c>
      <c r="S4" s="6" t="s">
        <v>712</v>
      </c>
      <c r="T4" s="6" t="s">
        <v>712</v>
      </c>
      <c r="U4" s="6" t="s">
        <v>712</v>
      </c>
      <c r="V4" s="6" t="s">
        <v>712</v>
      </c>
      <c r="W4" s="6" t="s">
        <v>712</v>
      </c>
    </row>
    <row r="5" spans="1:25" x14ac:dyDescent="0.3">
      <c r="A5" s="375" t="s">
        <v>282</v>
      </c>
      <c r="B5" s="409">
        <v>89.999999999999986</v>
      </c>
      <c r="C5" s="409">
        <v>89.999999999999986</v>
      </c>
      <c r="D5" s="409">
        <v>158.80990461639294</v>
      </c>
      <c r="E5" s="409">
        <v>158.80990461639294</v>
      </c>
      <c r="F5" s="409">
        <v>158.80990461639294</v>
      </c>
      <c r="G5" s="409">
        <v>64.487614777779001</v>
      </c>
      <c r="H5" s="409">
        <v>160.14827465209927</v>
      </c>
      <c r="I5" s="409">
        <v>0</v>
      </c>
      <c r="J5" s="409">
        <v>58</v>
      </c>
      <c r="K5" s="409">
        <v>0</v>
      </c>
      <c r="L5" s="409">
        <v>54.757589172883613</v>
      </c>
      <c r="M5" s="409">
        <v>2.9999999999999991</v>
      </c>
      <c r="N5" s="409">
        <v>2.9999999999999991</v>
      </c>
      <c r="O5" s="409">
        <v>119.75402532325943</v>
      </c>
      <c r="P5" s="409">
        <v>119.75402532325943</v>
      </c>
      <c r="Q5" s="409">
        <v>119.75402532325943</v>
      </c>
      <c r="R5" s="409">
        <v>13.466854547482161</v>
      </c>
      <c r="S5" s="409">
        <v>23.154170521014699</v>
      </c>
      <c r="T5" s="409">
        <v>0</v>
      </c>
      <c r="U5" s="409">
        <v>3</v>
      </c>
      <c r="V5" s="409">
        <v>0</v>
      </c>
      <c r="W5" s="409">
        <v>0.22314586089732272</v>
      </c>
    </row>
    <row r="7" spans="1:25" ht="15.75" customHeight="1" x14ac:dyDescent="0.3">
      <c r="A7" s="168" t="s">
        <v>711</v>
      </c>
      <c r="B7" s="310" t="s">
        <v>370</v>
      </c>
      <c r="C7" s="168" t="s">
        <v>282</v>
      </c>
      <c r="D7" s="160"/>
      <c r="E7" s="160"/>
      <c r="F7" s="160"/>
      <c r="G7" s="160"/>
      <c r="H7" s="160"/>
      <c r="I7" s="160"/>
      <c r="J7" s="160"/>
      <c r="K7" s="160"/>
    </row>
    <row r="8" spans="1:25" x14ac:dyDescent="0.3">
      <c r="A8" s="274" t="s">
        <v>710</v>
      </c>
      <c r="B8" s="310" t="s">
        <v>709</v>
      </c>
      <c r="C8" s="6" t="s">
        <v>339</v>
      </c>
      <c r="D8" s="88"/>
      <c r="E8" s="88"/>
      <c r="F8" s="88"/>
      <c r="G8" s="88"/>
      <c r="H8" s="88"/>
      <c r="I8" s="88"/>
      <c r="J8" s="88"/>
      <c r="K8" s="88"/>
    </row>
    <row r="9" spans="1:25" x14ac:dyDescent="0.3">
      <c r="A9" s="178" t="s">
        <v>706</v>
      </c>
      <c r="B9" s="178" t="s">
        <v>708</v>
      </c>
      <c r="C9" s="172">
        <v>1</v>
      </c>
      <c r="D9" s="236"/>
      <c r="E9" s="236"/>
      <c r="F9" s="236"/>
      <c r="G9" s="236"/>
      <c r="H9" s="236"/>
      <c r="I9" s="236"/>
      <c r="J9" s="236"/>
      <c r="K9" s="236"/>
    </row>
    <row r="10" spans="1:25" x14ac:dyDescent="0.3">
      <c r="A10" s="178" t="s">
        <v>706</v>
      </c>
      <c r="B10" s="178" t="s">
        <v>707</v>
      </c>
      <c r="C10" s="172">
        <v>1.09171798986165</v>
      </c>
      <c r="D10" s="236"/>
      <c r="E10" s="236"/>
      <c r="F10" s="236"/>
      <c r="G10" s="236"/>
      <c r="H10" s="236"/>
      <c r="I10" s="236"/>
      <c r="J10" s="236"/>
      <c r="K10" s="236"/>
    </row>
    <row r="11" spans="1:25" x14ac:dyDescent="0.3">
      <c r="A11" s="178" t="s">
        <v>706</v>
      </c>
      <c r="B11" s="178" t="s">
        <v>705</v>
      </c>
      <c r="C11" s="172">
        <v>1.1691353103604101</v>
      </c>
      <c r="D11" s="236"/>
      <c r="E11" s="236"/>
      <c r="F11" s="236"/>
      <c r="G11" s="236"/>
      <c r="H11" s="236"/>
      <c r="I11" s="236"/>
      <c r="J11" s="236"/>
      <c r="K11" s="236"/>
    </row>
    <row r="12" spans="1:25" x14ac:dyDescent="0.3">
      <c r="A12" s="178" t="s">
        <v>701</v>
      </c>
      <c r="B12" s="178" t="s">
        <v>704</v>
      </c>
      <c r="C12" s="172">
        <v>1</v>
      </c>
      <c r="D12" s="236"/>
      <c r="E12" s="236"/>
      <c r="F12" s="236"/>
      <c r="G12" s="236"/>
      <c r="H12" s="236"/>
      <c r="I12" s="236"/>
      <c r="J12" s="236"/>
      <c r="K12" s="236"/>
    </row>
    <row r="13" spans="1:25" x14ac:dyDescent="0.3">
      <c r="A13" s="178" t="s">
        <v>701</v>
      </c>
      <c r="B13" s="178" t="s">
        <v>703</v>
      </c>
      <c r="C13" s="172">
        <v>0.92251961496280999</v>
      </c>
      <c r="D13" s="236"/>
      <c r="E13" s="236"/>
      <c r="F13" s="236"/>
      <c r="G13" s="236"/>
      <c r="H13" s="236"/>
      <c r="I13" s="236"/>
      <c r="J13" s="236"/>
      <c r="K13" s="236"/>
    </row>
    <row r="14" spans="1:25" x14ac:dyDescent="0.3">
      <c r="A14" s="178" t="s">
        <v>701</v>
      </c>
      <c r="B14" s="178" t="s">
        <v>702</v>
      </c>
      <c r="C14" s="172">
        <v>1.0407875650867999</v>
      </c>
      <c r="D14" s="236"/>
      <c r="E14" s="236"/>
      <c r="F14" s="236"/>
      <c r="G14" s="236"/>
      <c r="H14" s="236"/>
      <c r="I14" s="236"/>
      <c r="J14" s="236"/>
      <c r="K14" s="236"/>
    </row>
    <row r="15" spans="1:25" x14ac:dyDescent="0.3">
      <c r="A15" s="178" t="s">
        <v>701</v>
      </c>
      <c r="B15" s="178" t="s">
        <v>700</v>
      </c>
      <c r="C15" s="172">
        <v>1.3707875650868</v>
      </c>
      <c r="D15" s="236"/>
      <c r="E15" s="236"/>
      <c r="F15" s="236"/>
      <c r="G15" s="236"/>
      <c r="H15" s="236"/>
      <c r="I15" s="236"/>
      <c r="J15" s="236"/>
      <c r="K15" s="236"/>
    </row>
    <row r="16" spans="1:25" x14ac:dyDescent="0.3">
      <c r="A16" s="178" t="s">
        <v>695</v>
      </c>
      <c r="B16" s="178" t="s">
        <v>699</v>
      </c>
      <c r="C16" s="172">
        <v>1</v>
      </c>
      <c r="D16" s="236"/>
      <c r="E16" s="236"/>
      <c r="F16" s="236"/>
      <c r="G16" s="236"/>
      <c r="H16" s="236"/>
      <c r="I16" s="236"/>
      <c r="J16" s="236"/>
      <c r="K16" s="236"/>
    </row>
    <row r="17" spans="1:12" x14ac:dyDescent="0.3">
      <c r="A17" s="178" t="s">
        <v>695</v>
      </c>
      <c r="B17" s="178" t="s">
        <v>698</v>
      </c>
      <c r="C17" s="172">
        <v>1</v>
      </c>
      <c r="D17" s="236"/>
      <c r="E17" s="236"/>
      <c r="F17" s="236"/>
      <c r="G17" s="236"/>
      <c r="H17" s="236"/>
      <c r="I17" s="236"/>
      <c r="J17" s="236"/>
      <c r="K17" s="236"/>
    </row>
    <row r="18" spans="1:12" x14ac:dyDescent="0.3">
      <c r="A18" s="178" t="s">
        <v>695</v>
      </c>
      <c r="B18" s="178" t="s">
        <v>697</v>
      </c>
      <c r="C18" s="172">
        <v>0</v>
      </c>
      <c r="D18" s="236"/>
      <c r="E18" s="236"/>
      <c r="F18" s="236"/>
      <c r="G18" s="236"/>
      <c r="H18" s="236"/>
      <c r="I18" s="236"/>
      <c r="J18" s="236"/>
      <c r="K18" s="236"/>
    </row>
    <row r="19" spans="1:12" x14ac:dyDescent="0.3">
      <c r="A19" s="178" t="s">
        <v>695</v>
      </c>
      <c r="B19" s="178" t="s">
        <v>696</v>
      </c>
      <c r="C19" s="172">
        <v>0.58241821139174998</v>
      </c>
      <c r="D19" s="236"/>
      <c r="E19" s="236"/>
      <c r="F19" s="236"/>
      <c r="G19" s="236"/>
      <c r="H19" s="236"/>
      <c r="I19" s="236"/>
      <c r="J19" s="236"/>
      <c r="K19" s="236"/>
    </row>
    <row r="20" spans="1:12" x14ac:dyDescent="0.3">
      <c r="A20" s="178" t="s">
        <v>695</v>
      </c>
      <c r="B20" s="178" t="s">
        <v>694</v>
      </c>
      <c r="C20" s="172">
        <v>0.93159052548636301</v>
      </c>
      <c r="D20" s="236"/>
      <c r="E20" s="236"/>
      <c r="F20" s="236"/>
      <c r="G20" s="236"/>
      <c r="H20" s="236"/>
      <c r="I20" s="236"/>
      <c r="J20" s="236"/>
      <c r="K20" s="236"/>
    </row>
    <row r="22" spans="1:12" x14ac:dyDescent="0.3">
      <c r="A22" s="168" t="s">
        <v>693</v>
      </c>
      <c r="B22" s="168" t="s">
        <v>302</v>
      </c>
      <c r="C22" s="407"/>
      <c r="D22" s="71"/>
      <c r="E22" s="71"/>
      <c r="F22" s="71"/>
      <c r="G22" s="71"/>
      <c r="H22" s="71"/>
      <c r="I22" s="71"/>
      <c r="J22" s="71"/>
      <c r="K22" s="71"/>
      <c r="L22" s="71"/>
    </row>
    <row r="23" spans="1:12" x14ac:dyDescent="0.3">
      <c r="A23" s="80" t="s">
        <v>370</v>
      </c>
      <c r="B23" s="6" t="s">
        <v>339</v>
      </c>
    </row>
    <row r="24" spans="1:12" x14ac:dyDescent="0.3">
      <c r="A24" s="178" t="s">
        <v>282</v>
      </c>
      <c r="B24" s="249">
        <f>G9*G12*G19</f>
        <v>0</v>
      </c>
    </row>
    <row r="25" spans="1:12" x14ac:dyDescent="0.3">
      <c r="A25" s="407"/>
    </row>
    <row r="26" spans="1:12" x14ac:dyDescent="0.3">
      <c r="A26" s="201" t="s">
        <v>692</v>
      </c>
      <c r="B26" s="168" t="s">
        <v>302</v>
      </c>
    </row>
    <row r="27" spans="1:12" x14ac:dyDescent="0.3">
      <c r="A27" s="408" t="s">
        <v>370</v>
      </c>
      <c r="B27" s="6" t="s">
        <v>339</v>
      </c>
    </row>
    <row r="28" spans="1:12" x14ac:dyDescent="0.3">
      <c r="A28" s="375" t="s">
        <v>282</v>
      </c>
      <c r="B28" s="249">
        <v>0.7</v>
      </c>
    </row>
    <row r="29" spans="1:12" x14ac:dyDescent="0.3">
      <c r="A29" s="407"/>
    </row>
    <row r="30" spans="1:12" x14ac:dyDescent="0.3">
      <c r="A30" s="201" t="s">
        <v>691</v>
      </c>
      <c r="B30" s="168" t="s">
        <v>302</v>
      </c>
    </row>
    <row r="31" spans="1:12" x14ac:dyDescent="0.3">
      <c r="A31" s="408" t="s">
        <v>370</v>
      </c>
      <c r="B31" s="6" t="s">
        <v>339</v>
      </c>
    </row>
    <row r="32" spans="1:12" x14ac:dyDescent="0.3">
      <c r="A32" s="375" t="s">
        <v>282</v>
      </c>
      <c r="B32" s="172">
        <v>0.95748119828129941</v>
      </c>
    </row>
    <row r="33" spans="1:2" x14ac:dyDescent="0.3">
      <c r="A33" s="164"/>
    </row>
    <row r="34" spans="1:2" x14ac:dyDescent="0.3">
      <c r="A34" s="168" t="s">
        <v>690</v>
      </c>
      <c r="B34" s="168" t="s">
        <v>302</v>
      </c>
    </row>
    <row r="35" spans="1:2" x14ac:dyDescent="0.3">
      <c r="A35" s="80" t="s">
        <v>370</v>
      </c>
      <c r="B35" s="6" t="s">
        <v>339</v>
      </c>
    </row>
    <row r="36" spans="1:2" x14ac:dyDescent="0.3">
      <c r="A36" s="178" t="s">
        <v>282</v>
      </c>
      <c r="B36" s="172">
        <v>1</v>
      </c>
    </row>
    <row r="38" spans="1:2" x14ac:dyDescent="0.3">
      <c r="A38" s="168" t="s">
        <v>689</v>
      </c>
      <c r="B38" s="168" t="s">
        <v>302</v>
      </c>
    </row>
    <row r="39" spans="1:2" x14ac:dyDescent="0.3">
      <c r="A39" s="80" t="s">
        <v>370</v>
      </c>
      <c r="B39" s="6" t="s">
        <v>339</v>
      </c>
    </row>
    <row r="40" spans="1:2" x14ac:dyDescent="0.3">
      <c r="A40" s="375" t="s">
        <v>282</v>
      </c>
      <c r="B40" s="172">
        <v>0.97489088741985297</v>
      </c>
    </row>
    <row r="41" spans="1:2" x14ac:dyDescent="0.3">
      <c r="A41" s="164"/>
    </row>
    <row r="42" spans="1:2" x14ac:dyDescent="0.3">
      <c r="A42" s="168" t="s">
        <v>688</v>
      </c>
      <c r="B42" s="168" t="s">
        <v>302</v>
      </c>
    </row>
    <row r="43" spans="1:2" x14ac:dyDescent="0.3">
      <c r="A43" s="80" t="s">
        <v>370</v>
      </c>
      <c r="B43" s="6" t="s">
        <v>339</v>
      </c>
    </row>
    <row r="44" spans="1:2" x14ac:dyDescent="0.3">
      <c r="A44" s="375" t="s">
        <v>282</v>
      </c>
      <c r="B44" s="172">
        <v>1.1734577409083</v>
      </c>
    </row>
    <row r="45" spans="1:2" x14ac:dyDescent="0.3">
      <c r="A45" s="407"/>
    </row>
    <row r="46" spans="1:2" x14ac:dyDescent="0.3">
      <c r="A46" s="168" t="s">
        <v>687</v>
      </c>
      <c r="B46" s="168" t="s">
        <v>302</v>
      </c>
    </row>
    <row r="47" spans="1:2" x14ac:dyDescent="0.3">
      <c r="A47" s="80" t="s">
        <v>370</v>
      </c>
      <c r="B47" s="6" t="s">
        <v>339</v>
      </c>
    </row>
    <row r="48" spans="1:2" x14ac:dyDescent="0.3">
      <c r="A48" s="375" t="s">
        <v>282</v>
      </c>
      <c r="B48" s="172">
        <v>1</v>
      </c>
    </row>
    <row r="50" spans="1:25" x14ac:dyDescent="0.3">
      <c r="A50" s="168" t="s">
        <v>686</v>
      </c>
      <c r="B50" s="168" t="s">
        <v>302</v>
      </c>
    </row>
    <row r="51" spans="1:25" x14ac:dyDescent="0.3">
      <c r="A51" s="274" t="s">
        <v>670</v>
      </c>
      <c r="B51" s="6" t="s">
        <v>414</v>
      </c>
    </row>
    <row r="52" spans="1:25" x14ac:dyDescent="0.3">
      <c r="A52" s="178" t="s">
        <v>685</v>
      </c>
      <c r="B52" s="181">
        <v>5</v>
      </c>
    </row>
    <row r="53" spans="1:25" x14ac:dyDescent="0.3">
      <c r="A53" s="178" t="s">
        <v>684</v>
      </c>
      <c r="B53" s="181">
        <v>5</v>
      </c>
    </row>
    <row r="54" spans="1:25" x14ac:dyDescent="0.3">
      <c r="C54" s="160"/>
      <c r="D54" s="160"/>
      <c r="E54" s="160"/>
    </row>
    <row r="55" spans="1:25" x14ac:dyDescent="0.3">
      <c r="A55" s="171" t="s">
        <v>683</v>
      </c>
      <c r="C55" s="160"/>
      <c r="D55" s="160"/>
      <c r="E55" s="160"/>
    </row>
    <row r="56" spans="1:25" x14ac:dyDescent="0.3">
      <c r="A56" s="274" t="s">
        <v>670</v>
      </c>
      <c r="B56" s="6" t="s">
        <v>669</v>
      </c>
      <c r="C56" s="168" t="s">
        <v>302</v>
      </c>
    </row>
    <row r="57" spans="1:25" x14ac:dyDescent="0.3">
      <c r="A57" s="178" t="s">
        <v>682</v>
      </c>
      <c r="B57" s="6" t="s">
        <v>681</v>
      </c>
      <c r="C57" s="249">
        <v>0.45</v>
      </c>
    </row>
    <row r="58" spans="1:25" x14ac:dyDescent="0.3">
      <c r="A58" s="178" t="s">
        <v>680</v>
      </c>
      <c r="B58" s="6" t="s">
        <v>339</v>
      </c>
      <c r="C58" s="249">
        <v>0.5</v>
      </c>
    </row>
    <row r="59" spans="1:25" x14ac:dyDescent="0.3">
      <c r="C59" s="160"/>
      <c r="D59" s="160"/>
      <c r="E59" s="160"/>
    </row>
    <row r="60" spans="1:25" ht="18" customHeight="1" x14ac:dyDescent="0.3"/>
    <row r="61" spans="1:25" ht="15.6" x14ac:dyDescent="0.3">
      <c r="A61" s="508" t="s">
        <v>20</v>
      </c>
      <c r="B61" s="508"/>
      <c r="C61" s="508"/>
      <c r="D61" s="508"/>
      <c r="E61" s="508"/>
      <c r="F61" s="508"/>
      <c r="G61" s="508"/>
      <c r="H61" s="508"/>
      <c r="I61" s="508"/>
      <c r="J61" s="508"/>
      <c r="K61" s="508"/>
      <c r="L61" s="508"/>
      <c r="M61" s="508"/>
      <c r="N61" s="508"/>
      <c r="O61" s="508"/>
      <c r="P61" s="508"/>
      <c r="Q61" s="508"/>
      <c r="R61" s="508"/>
      <c r="S61" s="508"/>
      <c r="T61" s="508"/>
      <c r="U61" s="508"/>
      <c r="V61" s="508"/>
      <c r="W61" s="508"/>
      <c r="X61" s="508"/>
      <c r="Y61" s="508"/>
    </row>
    <row r="62" spans="1:25" x14ac:dyDescent="0.3">
      <c r="A62" s="406"/>
      <c r="B62" s="406"/>
      <c r="C62" s="406"/>
      <c r="D62" s="406"/>
      <c r="E62" s="406"/>
      <c r="F62" s="406"/>
      <c r="G62" s="406"/>
      <c r="H62" s="406"/>
      <c r="I62" s="406"/>
      <c r="J62" s="406"/>
      <c r="K62" s="406"/>
      <c r="L62" s="406"/>
      <c r="M62" s="406"/>
      <c r="N62" s="406"/>
      <c r="O62" s="406"/>
      <c r="P62" s="406"/>
      <c r="Q62" s="406"/>
      <c r="R62" s="406"/>
      <c r="S62" s="406"/>
      <c r="T62" s="406"/>
      <c r="U62" s="406"/>
      <c r="V62" s="406"/>
      <c r="W62" s="406"/>
      <c r="X62" s="406"/>
      <c r="Y62" s="406"/>
    </row>
    <row r="63" spans="1:25" x14ac:dyDescent="0.3">
      <c r="A63" s="217" t="s">
        <v>679</v>
      </c>
      <c r="B63" s="406"/>
      <c r="C63" s="406"/>
      <c r="D63" s="406"/>
      <c r="E63" s="406"/>
      <c r="F63" s="406"/>
      <c r="G63" s="406"/>
      <c r="H63" s="406"/>
      <c r="I63" s="406"/>
      <c r="J63" s="406"/>
      <c r="K63" s="406"/>
      <c r="L63" s="406"/>
      <c r="M63" s="406"/>
      <c r="N63" s="406"/>
      <c r="O63" s="406"/>
      <c r="P63" s="406"/>
      <c r="Q63" s="406"/>
      <c r="R63" s="406"/>
      <c r="S63" s="406"/>
      <c r="T63" s="406"/>
      <c r="U63" s="406"/>
      <c r="V63" s="406"/>
      <c r="W63" s="406"/>
      <c r="X63" s="406"/>
      <c r="Y63" s="406"/>
    </row>
    <row r="64" spans="1:25" ht="15.75" customHeight="1" x14ac:dyDescent="0.3">
      <c r="B64" s="160"/>
      <c r="C64" s="160"/>
      <c r="D64" s="160"/>
      <c r="E64" s="404"/>
    </row>
    <row r="65" spans="1:5" ht="15.75" customHeight="1" x14ac:dyDescent="0.3">
      <c r="A65" s="160"/>
      <c r="B65" s="168" t="s">
        <v>302</v>
      </c>
      <c r="C65" s="160"/>
      <c r="D65" s="160"/>
      <c r="E65" s="404"/>
    </row>
    <row r="66" spans="1:5" ht="15.75" customHeight="1" x14ac:dyDescent="0.3">
      <c r="A66" s="160"/>
      <c r="B66" s="6" t="s">
        <v>678</v>
      </c>
      <c r="C66" s="160"/>
      <c r="D66" s="160"/>
      <c r="E66" s="404"/>
    </row>
    <row r="67" spans="1:5" ht="15.75" customHeight="1" x14ac:dyDescent="0.3">
      <c r="A67" s="168" t="s">
        <v>677</v>
      </c>
      <c r="B67" s="249">
        <v>0.01</v>
      </c>
      <c r="C67" s="160"/>
      <c r="D67" s="160"/>
      <c r="E67" s="404"/>
    </row>
    <row r="68" spans="1:5" x14ac:dyDescent="0.3">
      <c r="C68" s="388"/>
    </row>
    <row r="69" spans="1:5" x14ac:dyDescent="0.3">
      <c r="A69" s="201" t="s">
        <v>676</v>
      </c>
      <c r="B69" s="405"/>
      <c r="C69" s="405"/>
      <c r="D69" s="405"/>
    </row>
    <row r="70" spans="1:5" x14ac:dyDescent="0.3">
      <c r="A70" s="274" t="s">
        <v>670</v>
      </c>
      <c r="B70" s="6" t="s">
        <v>669</v>
      </c>
      <c r="C70" s="168" t="s">
        <v>302</v>
      </c>
      <c r="D70" s="405"/>
    </row>
    <row r="71" spans="1:5" x14ac:dyDescent="0.3">
      <c r="A71" s="178" t="s">
        <v>675</v>
      </c>
      <c r="B71" s="6" t="s">
        <v>674</v>
      </c>
      <c r="C71" s="249">
        <v>0.1</v>
      </c>
    </row>
    <row r="72" spans="1:5" x14ac:dyDescent="0.3">
      <c r="A72" s="178" t="s">
        <v>673</v>
      </c>
      <c r="B72" s="6" t="s">
        <v>672</v>
      </c>
      <c r="C72" s="249">
        <v>0.01</v>
      </c>
    </row>
    <row r="73" spans="1:5" x14ac:dyDescent="0.3">
      <c r="A73" s="219"/>
      <c r="B73" s="219"/>
    </row>
    <row r="74" spans="1:5" ht="13.5" customHeight="1" x14ac:dyDescent="0.3">
      <c r="A74" s="217" t="s">
        <v>671</v>
      </c>
      <c r="D74" s="160"/>
      <c r="E74" s="404"/>
    </row>
    <row r="75" spans="1:5" ht="13.5" customHeight="1" x14ac:dyDescent="0.3">
      <c r="A75" s="274" t="s">
        <v>670</v>
      </c>
      <c r="B75" s="6" t="s">
        <v>669</v>
      </c>
      <c r="C75" s="168" t="s">
        <v>302</v>
      </c>
      <c r="D75" s="160"/>
      <c r="E75" s="404"/>
    </row>
    <row r="76" spans="1:5" x14ac:dyDescent="0.3">
      <c r="A76" s="178" t="s">
        <v>668</v>
      </c>
      <c r="B76" s="403" t="s">
        <v>667</v>
      </c>
      <c r="C76" s="181">
        <v>1.3</v>
      </c>
    </row>
    <row r="77" spans="1:5" x14ac:dyDescent="0.3">
      <c r="A77" s="178" t="s">
        <v>666</v>
      </c>
      <c r="B77" s="403" t="s">
        <v>665</v>
      </c>
      <c r="C77" s="181">
        <v>120</v>
      </c>
      <c r="E77" s="33"/>
    </row>
    <row r="78" spans="1:5" x14ac:dyDescent="0.3">
      <c r="A78" s="178" t="s">
        <v>664</v>
      </c>
      <c r="B78" s="403" t="s">
        <v>660</v>
      </c>
      <c r="C78" s="181">
        <v>0.27</v>
      </c>
    </row>
    <row r="79" spans="1:5" x14ac:dyDescent="0.3">
      <c r="A79" s="178" t="s">
        <v>663</v>
      </c>
      <c r="B79" s="403" t="s">
        <v>660</v>
      </c>
      <c r="C79" s="181">
        <v>0.78</v>
      </c>
    </row>
    <row r="80" spans="1:5" x14ac:dyDescent="0.3">
      <c r="A80" s="178" t="s">
        <v>662</v>
      </c>
      <c r="B80" s="403" t="s">
        <v>660</v>
      </c>
      <c r="C80" s="181">
        <v>1.22</v>
      </c>
    </row>
    <row r="81" spans="1:25" x14ac:dyDescent="0.3">
      <c r="A81" s="178" t="s">
        <v>661</v>
      </c>
      <c r="B81" s="403" t="s">
        <v>660</v>
      </c>
      <c r="C81" s="181">
        <v>2</v>
      </c>
    </row>
    <row r="82" spans="1:25" x14ac:dyDescent="0.3">
      <c r="A82" s="267"/>
      <c r="B82" s="402"/>
    </row>
    <row r="83" spans="1:25" x14ac:dyDescent="0.3">
      <c r="A83" s="201" t="s">
        <v>659</v>
      </c>
      <c r="B83" s="168" t="s">
        <v>302</v>
      </c>
    </row>
    <row r="84" spans="1:25" x14ac:dyDescent="0.3">
      <c r="A84" s="376" t="s">
        <v>370</v>
      </c>
      <c r="B84" s="402" t="s">
        <v>339</v>
      </c>
      <c r="C84" s="160"/>
      <c r="D84" s="160"/>
      <c r="E84" s="160"/>
      <c r="F84" s="160"/>
      <c r="G84" s="160"/>
    </row>
    <row r="85" spans="1:25" x14ac:dyDescent="0.3">
      <c r="A85" s="178" t="s">
        <v>282</v>
      </c>
      <c r="B85" s="249">
        <v>0.32</v>
      </c>
    </row>
    <row r="87" spans="1:25" x14ac:dyDescent="0.3">
      <c r="A87" s="217" t="s">
        <v>658</v>
      </c>
      <c r="B87" s="134"/>
      <c r="C87" s="134"/>
      <c r="D87" s="134"/>
      <c r="E87" s="134"/>
      <c r="F87" s="134"/>
      <c r="G87" s="134"/>
      <c r="H87" s="134"/>
    </row>
    <row r="88" spans="1:25" x14ac:dyDescent="0.3">
      <c r="A88" s="201" t="s">
        <v>657</v>
      </c>
      <c r="B88" s="244" t="s">
        <v>371</v>
      </c>
      <c r="C88" s="201">
        <v>2015</v>
      </c>
      <c r="D88" s="201">
        <v>2016</v>
      </c>
      <c r="E88" s="201">
        <v>2017</v>
      </c>
      <c r="F88" s="201">
        <v>2018</v>
      </c>
      <c r="G88" s="201">
        <v>2019</v>
      </c>
      <c r="H88" s="168">
        <v>2020</v>
      </c>
      <c r="I88" s="160"/>
      <c r="J88" s="160"/>
      <c r="K88" s="160"/>
      <c r="L88" s="160"/>
      <c r="M88" s="160"/>
      <c r="N88" s="160"/>
    </row>
    <row r="89" spans="1:25" s="62" customFormat="1" x14ac:dyDescent="0.3">
      <c r="A89" s="200" t="s">
        <v>370</v>
      </c>
      <c r="B89" s="243" t="s">
        <v>656</v>
      </c>
      <c r="C89" s="7" t="s">
        <v>655</v>
      </c>
      <c r="D89" s="7" t="s">
        <v>655</v>
      </c>
      <c r="E89" s="7" t="s">
        <v>655</v>
      </c>
      <c r="F89" s="7" t="s">
        <v>655</v>
      </c>
      <c r="G89" s="7" t="s">
        <v>655</v>
      </c>
      <c r="H89" s="7" t="s">
        <v>655</v>
      </c>
      <c r="I89" s="98"/>
      <c r="J89" s="98"/>
      <c r="K89" s="98"/>
      <c r="L89" s="98"/>
      <c r="M89" s="88"/>
      <c r="N89" s="88"/>
    </row>
    <row r="90" spans="1:25" x14ac:dyDescent="0.3">
      <c r="A90" s="486" t="s">
        <v>282</v>
      </c>
      <c r="B90" s="195" t="s">
        <v>615</v>
      </c>
      <c r="C90" s="246">
        <v>10879</v>
      </c>
      <c r="D90" s="246">
        <v>11632</v>
      </c>
      <c r="E90" s="246">
        <v>12872</v>
      </c>
      <c r="F90" s="246">
        <v>13828</v>
      </c>
      <c r="G90" s="246">
        <v>13952</v>
      </c>
      <c r="H90" s="246">
        <v>14213</v>
      </c>
      <c r="I90" s="241"/>
      <c r="J90" s="241"/>
      <c r="K90" s="241"/>
      <c r="L90" s="241"/>
      <c r="M90" s="245"/>
      <c r="N90" s="245"/>
    </row>
    <row r="91" spans="1:25" x14ac:dyDescent="0.3">
      <c r="A91" s="486"/>
      <c r="B91" s="195" t="s">
        <v>614</v>
      </c>
      <c r="C91" s="246">
        <v>180721</v>
      </c>
      <c r="D91" s="246">
        <v>182546</v>
      </c>
      <c r="E91" s="246">
        <v>183642</v>
      </c>
      <c r="F91" s="246">
        <v>193630</v>
      </c>
      <c r="G91" s="246">
        <v>195753</v>
      </c>
      <c r="H91" s="246">
        <v>196273</v>
      </c>
      <c r="I91" s="240"/>
      <c r="J91" s="241"/>
      <c r="K91" s="241"/>
      <c r="L91" s="241"/>
      <c r="M91" s="245"/>
      <c r="N91" s="245"/>
    </row>
    <row r="92" spans="1:25" x14ac:dyDescent="0.3">
      <c r="A92" s="486"/>
      <c r="B92" s="195" t="s">
        <v>613</v>
      </c>
      <c r="C92" s="246">
        <v>58993</v>
      </c>
      <c r="D92" s="246">
        <v>59470</v>
      </c>
      <c r="E92" s="246">
        <v>59591</v>
      </c>
      <c r="F92" s="181">
        <v>58767</v>
      </c>
      <c r="G92" s="246">
        <v>59937</v>
      </c>
      <c r="H92" s="246">
        <v>60417</v>
      </c>
      <c r="I92" s="240"/>
      <c r="J92" s="241"/>
      <c r="K92" s="241"/>
      <c r="L92" s="241"/>
      <c r="M92" s="245"/>
      <c r="N92" s="245"/>
    </row>
    <row r="93" spans="1:25" x14ac:dyDescent="0.3">
      <c r="A93" s="486"/>
      <c r="B93" s="195" t="s">
        <v>612</v>
      </c>
      <c r="C93" s="246">
        <v>22373948</v>
      </c>
      <c r="D93" s="246">
        <v>22473262</v>
      </c>
      <c r="E93" s="246">
        <v>22582150</v>
      </c>
      <c r="F93" s="401">
        <v>22572284</v>
      </c>
      <c r="G93" s="246">
        <v>22546271</v>
      </c>
      <c r="H93" s="246">
        <v>22546875</v>
      </c>
      <c r="I93" s="240"/>
      <c r="J93" s="241"/>
      <c r="K93" s="241"/>
      <c r="L93" s="241"/>
      <c r="M93" s="245"/>
      <c r="N93" s="245"/>
    </row>
    <row r="94" spans="1:25" x14ac:dyDescent="0.3">
      <c r="A94" s="486"/>
      <c r="B94" s="195" t="s">
        <v>611</v>
      </c>
      <c r="C94" s="246">
        <v>81382</v>
      </c>
      <c r="D94" s="246">
        <v>82496</v>
      </c>
      <c r="E94" s="246">
        <v>83592</v>
      </c>
      <c r="F94" s="246">
        <v>83571</v>
      </c>
      <c r="G94" s="246">
        <v>84227</v>
      </c>
      <c r="H94" s="246">
        <v>84258</v>
      </c>
      <c r="I94" s="241"/>
      <c r="J94" s="241"/>
      <c r="K94" s="241"/>
      <c r="L94" s="241"/>
      <c r="M94" s="245"/>
      <c r="N94" s="245"/>
    </row>
    <row r="95" spans="1:25" x14ac:dyDescent="0.3">
      <c r="B95" s="98"/>
      <c r="C95" s="98"/>
      <c r="D95" s="98"/>
      <c r="E95" s="241"/>
      <c r="G95" s="98"/>
      <c r="H95" s="98"/>
      <c r="I95" s="98"/>
      <c r="J95" s="98"/>
      <c r="K95" s="98"/>
      <c r="L95" s="98"/>
    </row>
    <row r="96" spans="1:25" s="88" customFormat="1" ht="18.75" customHeight="1" x14ac:dyDescent="0.3">
      <c r="A96" s="201" t="s">
        <v>654</v>
      </c>
      <c r="B96" s="195" t="s">
        <v>615</v>
      </c>
      <c r="C96" s="195" t="s">
        <v>614</v>
      </c>
      <c r="D96" s="195" t="s">
        <v>613</v>
      </c>
      <c r="E96" s="195" t="s">
        <v>612</v>
      </c>
      <c r="F96" s="195" t="s">
        <v>611</v>
      </c>
      <c r="G96" s="160"/>
      <c r="H96" s="160"/>
      <c r="I96"/>
      <c r="J96"/>
      <c r="K96"/>
      <c r="L96"/>
      <c r="M96"/>
      <c r="N96"/>
      <c r="O96"/>
      <c r="P96"/>
      <c r="Q96"/>
      <c r="R96"/>
      <c r="S96"/>
      <c r="T96"/>
      <c r="U96"/>
      <c r="V96"/>
      <c r="W96"/>
      <c r="X96"/>
      <c r="Y96"/>
    </row>
    <row r="97" spans="1:25" x14ac:dyDescent="0.3">
      <c r="A97" s="376" t="s">
        <v>653</v>
      </c>
      <c r="B97" s="6"/>
      <c r="C97" s="6"/>
      <c r="D97" s="6"/>
      <c r="E97" s="6"/>
      <c r="F97" s="229"/>
      <c r="G97" s="218"/>
      <c r="H97" s="88"/>
    </row>
    <row r="98" spans="1:25" x14ac:dyDescent="0.3">
      <c r="A98" s="375" t="s">
        <v>282</v>
      </c>
      <c r="B98" s="400">
        <v>10879</v>
      </c>
      <c r="C98" s="400">
        <v>180721</v>
      </c>
      <c r="D98" s="400">
        <v>28767</v>
      </c>
      <c r="E98" s="400">
        <v>58993</v>
      </c>
      <c r="F98" s="400">
        <v>32373948</v>
      </c>
      <c r="G98" s="399"/>
      <c r="H98" s="399"/>
    </row>
    <row r="99" spans="1:25" x14ac:dyDescent="0.3">
      <c r="A99" s="388"/>
      <c r="B99" s="397"/>
      <c r="C99" s="397"/>
      <c r="D99" s="397"/>
      <c r="E99" s="397"/>
      <c r="F99" s="398"/>
      <c r="G99" s="397"/>
      <c r="H99" s="397"/>
    </row>
    <row r="100" spans="1:25" s="88" customFormat="1" ht="18.75" customHeight="1" x14ac:dyDescent="0.3">
      <c r="A100" s="201" t="s">
        <v>652</v>
      </c>
      <c r="B100" s="195" t="s">
        <v>615</v>
      </c>
      <c r="C100" s="195" t="s">
        <v>614</v>
      </c>
      <c r="D100" s="195" t="s">
        <v>613</v>
      </c>
      <c r="E100" s="195" t="s">
        <v>612</v>
      </c>
      <c r="F100" s="195" t="s">
        <v>611</v>
      </c>
      <c r="G100" s="160"/>
      <c r="H100" s="160"/>
      <c r="I100"/>
      <c r="J100"/>
      <c r="K100"/>
      <c r="L100"/>
      <c r="M100"/>
      <c r="N100"/>
      <c r="O100"/>
      <c r="P100"/>
      <c r="Q100"/>
      <c r="R100"/>
      <c r="S100"/>
      <c r="T100"/>
      <c r="U100"/>
      <c r="V100"/>
      <c r="W100"/>
      <c r="X100"/>
      <c r="Y100"/>
    </row>
    <row r="101" spans="1:25" x14ac:dyDescent="0.3">
      <c r="A101" s="376" t="s">
        <v>646</v>
      </c>
      <c r="B101" s="6"/>
      <c r="C101" s="6"/>
      <c r="D101" s="6"/>
      <c r="E101" s="6"/>
      <c r="F101" s="229"/>
      <c r="G101" s="218"/>
      <c r="H101" s="88"/>
    </row>
    <row r="102" spans="1:25" x14ac:dyDescent="0.3">
      <c r="A102" s="375" t="s">
        <v>282</v>
      </c>
      <c r="B102" s="187">
        <v>99.37</v>
      </c>
      <c r="C102" s="187">
        <v>65.12</v>
      </c>
      <c r="D102" s="187">
        <v>8.48</v>
      </c>
      <c r="E102" s="187">
        <v>0</v>
      </c>
      <c r="F102" s="187">
        <v>0</v>
      </c>
      <c r="G102" s="252"/>
      <c r="H102" s="377"/>
    </row>
    <row r="103" spans="1:25" x14ac:dyDescent="0.3">
      <c r="F103" s="202"/>
    </row>
    <row r="104" spans="1:25" x14ac:dyDescent="0.3">
      <c r="A104" s="201" t="s">
        <v>651</v>
      </c>
      <c r="B104" s="195" t="s">
        <v>615</v>
      </c>
      <c r="C104" s="195" t="s">
        <v>614</v>
      </c>
      <c r="D104" s="195" t="s">
        <v>613</v>
      </c>
      <c r="E104" s="195" t="s">
        <v>612</v>
      </c>
      <c r="F104" s="195" t="s">
        <v>611</v>
      </c>
      <c r="G104" s="160"/>
      <c r="H104" s="160"/>
      <c r="I104" s="160"/>
      <c r="J104" s="160"/>
      <c r="K104" s="160"/>
      <c r="L104" s="160"/>
      <c r="M104" s="160"/>
      <c r="N104" s="160"/>
      <c r="O104" s="160"/>
      <c r="P104" s="160"/>
      <c r="Q104" s="160"/>
    </row>
    <row r="105" spans="1:25" x14ac:dyDescent="0.3">
      <c r="A105" s="376" t="s">
        <v>610</v>
      </c>
      <c r="B105" s="6">
        <v>2015</v>
      </c>
      <c r="C105" s="6">
        <v>2016</v>
      </c>
      <c r="D105" s="6">
        <v>2018</v>
      </c>
      <c r="E105" s="6">
        <v>2019</v>
      </c>
      <c r="F105" s="6">
        <v>2020</v>
      </c>
      <c r="G105" s="88"/>
      <c r="H105" s="88"/>
      <c r="I105" s="88"/>
      <c r="J105" s="88"/>
      <c r="K105" s="88"/>
      <c r="L105" s="88"/>
      <c r="M105" s="88"/>
      <c r="N105" s="88"/>
      <c r="O105" s="88"/>
      <c r="P105" s="88"/>
      <c r="Q105" s="88"/>
    </row>
    <row r="106" spans="1:25" x14ac:dyDescent="0.3">
      <c r="A106" s="375" t="s">
        <v>651</v>
      </c>
      <c r="B106" s="374">
        <v>4011675.7</v>
      </c>
      <c r="C106" s="374">
        <v>4054255.4</v>
      </c>
      <c r="D106" s="374">
        <v>4247472</v>
      </c>
      <c r="E106" s="374">
        <v>4250944.7000000011</v>
      </c>
      <c r="F106" s="374">
        <v>4258173.1999999993</v>
      </c>
      <c r="G106" s="311"/>
      <c r="H106" s="311"/>
      <c r="I106" s="311"/>
      <c r="J106" s="311"/>
      <c r="K106" s="311"/>
      <c r="L106" s="311"/>
      <c r="M106" s="311"/>
      <c r="N106" s="311"/>
      <c r="O106" s="311"/>
      <c r="P106" s="311"/>
      <c r="Q106" s="311"/>
    </row>
    <row r="107" spans="1:25" x14ac:dyDescent="0.3">
      <c r="A107" s="376" t="s">
        <v>629</v>
      </c>
      <c r="B107" s="80">
        <v>2015</v>
      </c>
      <c r="C107" s="80">
        <v>2016</v>
      </c>
      <c r="D107" s="80">
        <v>2018</v>
      </c>
      <c r="E107" s="80">
        <v>2019</v>
      </c>
      <c r="F107" s="80">
        <v>2020</v>
      </c>
    </row>
    <row r="108" spans="1:25" x14ac:dyDescent="0.3">
      <c r="A108" s="375" t="s">
        <v>650</v>
      </c>
      <c r="B108" s="374">
        <v>4.3435246209112523E-2</v>
      </c>
      <c r="C108" s="374">
        <v>4.3509993186028093E-2</v>
      </c>
      <c r="D108" s="374">
        <v>4.4870028628851574E-2</v>
      </c>
      <c r="E108" s="374">
        <v>4.4799989226785054E-2</v>
      </c>
      <c r="F108" s="374">
        <v>4.4915748271293167E-2</v>
      </c>
      <c r="G108" s="311">
        <f>AVERAGE(B108:F108)</f>
        <v>4.4306201104414078E-2</v>
      </c>
      <c r="H108" s="311"/>
      <c r="I108" s="311"/>
      <c r="J108" s="311"/>
      <c r="K108" s="311"/>
      <c r="L108" s="311"/>
      <c r="M108" s="311"/>
      <c r="N108" s="311"/>
      <c r="O108" s="311"/>
      <c r="P108" s="311"/>
      <c r="Q108" s="311"/>
      <c r="R108" s="311"/>
    </row>
    <row r="109" spans="1:25" ht="15" thickBot="1" x14ac:dyDescent="0.35">
      <c r="A109" s="395"/>
      <c r="B109" s="395"/>
      <c r="C109" s="395"/>
      <c r="D109" s="395"/>
      <c r="E109" s="395"/>
      <c r="F109" s="395"/>
      <c r="G109" s="395"/>
      <c r="H109" s="395"/>
      <c r="I109" s="395"/>
      <c r="J109" s="395"/>
      <c r="K109" s="395"/>
      <c r="L109" s="395"/>
      <c r="M109" s="395"/>
      <c r="N109" s="395"/>
      <c r="O109" s="395"/>
      <c r="P109" s="395"/>
      <c r="Q109" s="395"/>
    </row>
    <row r="110" spans="1:25" ht="15" thickTop="1" x14ac:dyDescent="0.3">
      <c r="A110" s="503" t="s">
        <v>649</v>
      </c>
      <c r="B110" s="504"/>
      <c r="C110" s="504"/>
      <c r="D110" s="504"/>
      <c r="E110" s="504"/>
      <c r="F110" s="504"/>
      <c r="G110" s="505"/>
      <c r="H110" s="395"/>
      <c r="I110" s="395"/>
      <c r="J110" s="395"/>
      <c r="K110" s="395"/>
      <c r="M110" s="395"/>
      <c r="N110" s="395"/>
      <c r="O110" s="395"/>
      <c r="P110" s="395"/>
      <c r="Q110" s="395"/>
    </row>
    <row r="111" spans="1:25" s="88" customFormat="1" ht="27.75" customHeight="1" x14ac:dyDescent="0.3">
      <c r="A111" s="201" t="s">
        <v>648</v>
      </c>
      <c r="B111" s="195" t="s">
        <v>615</v>
      </c>
      <c r="C111" s="195" t="s">
        <v>614</v>
      </c>
      <c r="D111" s="195" t="s">
        <v>613</v>
      </c>
      <c r="E111" s="195" t="s">
        <v>612</v>
      </c>
      <c r="F111" s="195" t="s">
        <v>611</v>
      </c>
      <c r="H111" s="160"/>
      <c r="I111"/>
      <c r="J111"/>
      <c r="K111"/>
      <c r="L111"/>
      <c r="M111"/>
      <c r="N111"/>
      <c r="O111"/>
      <c r="P111"/>
      <c r="Q111"/>
      <c r="R111"/>
      <c r="S111"/>
      <c r="T111"/>
      <c r="U111"/>
      <c r="V111"/>
      <c r="W111"/>
      <c r="X111"/>
      <c r="Y111"/>
    </row>
    <row r="112" spans="1:25" x14ac:dyDescent="0.3">
      <c r="A112" s="376" t="s">
        <v>646</v>
      </c>
      <c r="B112" s="6"/>
      <c r="C112" s="6"/>
      <c r="D112" s="6"/>
      <c r="E112" s="6"/>
      <c r="F112" s="229"/>
      <c r="H112" s="88"/>
    </row>
    <row r="113" spans="1:25" x14ac:dyDescent="0.3">
      <c r="A113" s="375" t="s">
        <v>282</v>
      </c>
      <c r="B113" s="187">
        <v>299.32919999999996</v>
      </c>
      <c r="C113" s="187">
        <v>114.4494</v>
      </c>
      <c r="D113" s="230">
        <v>13.2057</v>
      </c>
      <c r="E113" s="230">
        <v>18.585799999999999</v>
      </c>
      <c r="F113" s="230">
        <v>1.1731063500000001</v>
      </c>
      <c r="H113" s="377"/>
    </row>
    <row r="114" spans="1:25" x14ac:dyDescent="0.3">
      <c r="F114" s="202"/>
    </row>
    <row r="115" spans="1:25" s="88" customFormat="1" ht="18.75" customHeight="1" x14ac:dyDescent="0.3">
      <c r="A115" s="201" t="s">
        <v>647</v>
      </c>
      <c r="B115" s="195" t="s">
        <v>615</v>
      </c>
      <c r="C115" s="195" t="s">
        <v>614</v>
      </c>
      <c r="D115" s="195" t="s">
        <v>613</v>
      </c>
      <c r="E115" s="195" t="s">
        <v>612</v>
      </c>
      <c r="F115" s="195" t="s">
        <v>611</v>
      </c>
      <c r="H115" s="160"/>
      <c r="I115"/>
      <c r="J115"/>
      <c r="K115"/>
      <c r="L115"/>
      <c r="M115"/>
      <c r="N115"/>
      <c r="O115"/>
      <c r="P115"/>
      <c r="Q115"/>
      <c r="R115"/>
      <c r="S115"/>
      <c r="T115"/>
      <c r="U115"/>
      <c r="V115"/>
      <c r="W115"/>
      <c r="X115"/>
      <c r="Y115"/>
    </row>
    <row r="116" spans="1:25" x14ac:dyDescent="0.3">
      <c r="A116" s="376" t="s">
        <v>646</v>
      </c>
      <c r="B116" s="6"/>
      <c r="C116" s="6"/>
      <c r="D116" s="6"/>
      <c r="E116" s="6"/>
      <c r="F116" s="229"/>
      <c r="H116" s="88"/>
    </row>
    <row r="117" spans="1:25" x14ac:dyDescent="0.3">
      <c r="A117" s="375" t="s">
        <v>282</v>
      </c>
      <c r="B117" s="230">
        <v>21.003929963999997</v>
      </c>
      <c r="C117" s="230">
        <v>6.1869056651999994</v>
      </c>
      <c r="D117" s="396">
        <v>0.13</v>
      </c>
      <c r="E117" s="396">
        <v>0.19</v>
      </c>
      <c r="F117" s="396">
        <v>0.19850000000000001</v>
      </c>
      <c r="H117" s="252"/>
    </row>
    <row r="118" spans="1:25" x14ac:dyDescent="0.3">
      <c r="A118" s="395"/>
      <c r="B118" s="395"/>
      <c r="C118" s="395"/>
      <c r="D118" s="395"/>
      <c r="E118" s="395"/>
      <c r="F118" s="395"/>
      <c r="G118" s="395"/>
      <c r="H118" s="395"/>
      <c r="I118" s="395"/>
      <c r="J118" s="395"/>
      <c r="K118" s="395"/>
      <c r="L118" s="395"/>
      <c r="M118" s="395"/>
      <c r="N118" s="395"/>
      <c r="O118" s="395"/>
      <c r="P118" s="395"/>
      <c r="Q118" s="395"/>
    </row>
    <row r="119" spans="1:25" x14ac:dyDescent="0.3">
      <c r="A119" s="201" t="s">
        <v>645</v>
      </c>
      <c r="B119" s="395"/>
      <c r="C119" s="395"/>
      <c r="D119" s="395"/>
      <c r="E119" s="395"/>
      <c r="F119" s="395"/>
      <c r="G119" s="395"/>
      <c r="H119" s="395"/>
      <c r="I119" s="395"/>
      <c r="J119" s="395"/>
      <c r="K119" s="395"/>
      <c r="L119" s="395"/>
      <c r="M119" s="395"/>
      <c r="N119" s="395"/>
      <c r="O119" s="395"/>
      <c r="P119" s="395"/>
      <c r="Q119" s="395"/>
    </row>
    <row r="120" spans="1:25" x14ac:dyDescent="0.3">
      <c r="A120" s="376" t="s">
        <v>644</v>
      </c>
      <c r="B120" s="168" t="s">
        <v>641</v>
      </c>
      <c r="C120" s="168" t="s">
        <v>640</v>
      </c>
      <c r="D120" s="168" t="s">
        <v>639</v>
      </c>
      <c r="E120" s="168" t="s">
        <v>638</v>
      </c>
      <c r="F120" s="168" t="s">
        <v>637</v>
      </c>
      <c r="G120" s="168" t="s">
        <v>636</v>
      </c>
      <c r="H120" s="168" t="s">
        <v>635</v>
      </c>
      <c r="I120" s="168" t="s">
        <v>634</v>
      </c>
      <c r="J120" s="168" t="s">
        <v>633</v>
      </c>
      <c r="K120" s="168" t="s">
        <v>632</v>
      </c>
      <c r="L120" s="168" t="s">
        <v>631</v>
      </c>
      <c r="N120" s="395"/>
      <c r="O120" s="395"/>
      <c r="P120" s="395"/>
      <c r="Q120" s="395"/>
    </row>
    <row r="121" spans="1:25" x14ac:dyDescent="0.3">
      <c r="A121" s="375" t="s">
        <v>282</v>
      </c>
      <c r="B121" s="249">
        <v>0.66</v>
      </c>
      <c r="C121" s="249">
        <v>0.17</v>
      </c>
      <c r="D121" s="249">
        <v>0.02</v>
      </c>
      <c r="E121" s="249">
        <v>0.01</v>
      </c>
      <c r="F121" s="249">
        <v>0.01</v>
      </c>
      <c r="G121" s="249">
        <v>1E-3</v>
      </c>
      <c r="H121" s="249">
        <v>0.1</v>
      </c>
      <c r="I121" s="249">
        <v>0.1</v>
      </c>
      <c r="J121" s="249">
        <v>0.03</v>
      </c>
      <c r="K121" s="249">
        <v>0.17</v>
      </c>
      <c r="L121" s="249">
        <v>0.01</v>
      </c>
    </row>
    <row r="122" spans="1:25" x14ac:dyDescent="0.3">
      <c r="A122" s="395"/>
      <c r="B122" s="395"/>
      <c r="C122" s="395"/>
      <c r="D122" s="395"/>
      <c r="E122" s="395"/>
      <c r="F122" s="395"/>
      <c r="G122" s="395"/>
      <c r="H122" s="395"/>
      <c r="I122" s="395"/>
      <c r="J122" s="395"/>
      <c r="K122" s="395"/>
      <c r="L122" s="395"/>
      <c r="M122" s="395"/>
      <c r="N122" s="395"/>
      <c r="O122" s="395"/>
      <c r="P122" s="395"/>
      <c r="Q122" s="395"/>
    </row>
    <row r="123" spans="1:25" x14ac:dyDescent="0.3">
      <c r="A123" s="395"/>
      <c r="B123" s="395"/>
      <c r="C123" s="395"/>
      <c r="D123" s="395"/>
      <c r="E123" s="395"/>
      <c r="F123" s="395"/>
      <c r="G123" s="395"/>
      <c r="H123" s="395"/>
      <c r="I123" s="395"/>
      <c r="J123" s="395"/>
      <c r="K123" s="395"/>
      <c r="L123" s="395"/>
      <c r="M123" s="395"/>
      <c r="N123" s="395"/>
      <c r="O123" s="395"/>
      <c r="P123" s="395"/>
      <c r="Q123" s="395"/>
    </row>
    <row r="124" spans="1:25" x14ac:dyDescent="0.3">
      <c r="A124" s="394" t="s">
        <v>643</v>
      </c>
    </row>
    <row r="125" spans="1:25" x14ac:dyDescent="0.3">
      <c r="A125" s="178" t="s">
        <v>615</v>
      </c>
    </row>
    <row r="126" spans="1:25" x14ac:dyDescent="0.3">
      <c r="A126" s="274" t="s">
        <v>642</v>
      </c>
      <c r="B126" s="168" t="s">
        <v>641</v>
      </c>
      <c r="C126" s="168" t="s">
        <v>640</v>
      </c>
      <c r="D126" s="168" t="s">
        <v>639</v>
      </c>
      <c r="E126" s="168" t="s">
        <v>638</v>
      </c>
      <c r="F126" s="168" t="s">
        <v>637</v>
      </c>
      <c r="G126" s="168" t="s">
        <v>636</v>
      </c>
      <c r="H126" s="168" t="s">
        <v>635</v>
      </c>
      <c r="I126" s="168" t="s">
        <v>634</v>
      </c>
      <c r="J126" s="168" t="s">
        <v>633</v>
      </c>
      <c r="K126" s="168" t="s">
        <v>632</v>
      </c>
      <c r="L126" s="168" t="s">
        <v>631</v>
      </c>
    </row>
    <row r="127" spans="1:25" x14ac:dyDescent="0.3">
      <c r="A127" s="391" t="s">
        <v>282</v>
      </c>
      <c r="B127" s="196">
        <v>0</v>
      </c>
      <c r="C127" s="196">
        <v>0.35699999999999998</v>
      </c>
      <c r="D127" s="196">
        <v>0.36799999999999999</v>
      </c>
      <c r="E127" s="196">
        <v>0</v>
      </c>
      <c r="F127" s="196">
        <v>0.2</v>
      </c>
      <c r="G127" s="196">
        <v>7.0000000000000007E-2</v>
      </c>
      <c r="H127" s="196">
        <v>0</v>
      </c>
      <c r="I127" s="196">
        <v>0</v>
      </c>
      <c r="J127" s="249">
        <v>0</v>
      </c>
      <c r="K127" s="249">
        <v>0</v>
      </c>
      <c r="L127" s="196">
        <v>5.0000000000000001E-3</v>
      </c>
      <c r="M127" s="390">
        <f>SUM(B127:L127)</f>
        <v>1</v>
      </c>
    </row>
    <row r="128" spans="1:25" x14ac:dyDescent="0.3">
      <c r="A128" s="295"/>
    </row>
    <row r="129" spans="1:18" x14ac:dyDescent="0.3">
      <c r="A129" s="178" t="s">
        <v>614</v>
      </c>
    </row>
    <row r="130" spans="1:18" x14ac:dyDescent="0.3">
      <c r="A130" s="274" t="s">
        <v>642</v>
      </c>
      <c r="B130" s="168" t="s">
        <v>641</v>
      </c>
      <c r="C130" s="168" t="s">
        <v>640</v>
      </c>
      <c r="D130" s="168" t="s">
        <v>639</v>
      </c>
      <c r="E130" s="168" t="s">
        <v>638</v>
      </c>
      <c r="F130" s="168" t="s">
        <v>637</v>
      </c>
      <c r="G130" s="168" t="s">
        <v>636</v>
      </c>
      <c r="H130" s="168" t="s">
        <v>635</v>
      </c>
      <c r="I130" s="168" t="s">
        <v>634</v>
      </c>
      <c r="J130" s="168" t="s">
        <v>633</v>
      </c>
      <c r="K130" s="168" t="s">
        <v>632</v>
      </c>
      <c r="L130" s="168" t="s">
        <v>631</v>
      </c>
    </row>
    <row r="131" spans="1:18" x14ac:dyDescent="0.3">
      <c r="A131" s="391" t="s">
        <v>282</v>
      </c>
      <c r="B131" s="196">
        <v>0</v>
      </c>
      <c r="C131" s="196">
        <v>0.252</v>
      </c>
      <c r="D131" s="196">
        <v>0.39</v>
      </c>
      <c r="E131" s="196">
        <v>0</v>
      </c>
      <c r="F131" s="196">
        <v>0.32</v>
      </c>
      <c r="G131" s="196">
        <v>1.7999999999999999E-2</v>
      </c>
      <c r="H131" s="196">
        <v>0</v>
      </c>
      <c r="I131" s="196">
        <v>0</v>
      </c>
      <c r="J131" s="249">
        <v>0</v>
      </c>
      <c r="K131" s="249">
        <v>0</v>
      </c>
      <c r="L131" s="196">
        <v>0.02</v>
      </c>
      <c r="M131" s="390">
        <f>SUM(B131:L131)</f>
        <v>1</v>
      </c>
    </row>
    <row r="132" spans="1:18" x14ac:dyDescent="0.3">
      <c r="A132" s="393"/>
      <c r="B132" s="198"/>
      <c r="C132" s="198"/>
      <c r="D132" s="198"/>
      <c r="E132" s="198"/>
      <c r="F132" s="392"/>
      <c r="G132" s="392"/>
      <c r="H132" s="392"/>
      <c r="I132" s="392"/>
      <c r="J132" s="392"/>
      <c r="K132" s="392"/>
    </row>
    <row r="133" spans="1:18" x14ac:dyDescent="0.3">
      <c r="A133" s="295"/>
    </row>
    <row r="134" spans="1:18" x14ac:dyDescent="0.3">
      <c r="A134" s="178" t="s">
        <v>611</v>
      </c>
    </row>
    <row r="135" spans="1:18" x14ac:dyDescent="0.3">
      <c r="A135" s="274" t="s">
        <v>642</v>
      </c>
      <c r="B135" s="168" t="s">
        <v>641</v>
      </c>
      <c r="C135" s="168" t="s">
        <v>640</v>
      </c>
      <c r="D135" s="168" t="s">
        <v>639</v>
      </c>
      <c r="E135" s="168" t="s">
        <v>638</v>
      </c>
      <c r="F135" s="168" t="s">
        <v>637</v>
      </c>
      <c r="G135" s="168" t="s">
        <v>636</v>
      </c>
      <c r="H135" s="168" t="s">
        <v>635</v>
      </c>
      <c r="I135" s="168" t="s">
        <v>634</v>
      </c>
      <c r="J135" s="168" t="s">
        <v>633</v>
      </c>
      <c r="K135" s="168" t="s">
        <v>632</v>
      </c>
      <c r="L135" s="168" t="s">
        <v>631</v>
      </c>
    </row>
    <row r="136" spans="1:18" x14ac:dyDescent="0.3">
      <c r="A136" s="391" t="s">
        <v>282</v>
      </c>
      <c r="B136" s="196">
        <v>8.6999999999999994E-2</v>
      </c>
      <c r="C136" s="196">
        <v>0</v>
      </c>
      <c r="D136" s="196">
        <v>0.13700000000000001</v>
      </c>
      <c r="E136" s="196">
        <v>0</v>
      </c>
      <c r="F136" s="249">
        <v>0</v>
      </c>
      <c r="G136" s="196">
        <v>2.0000000000000004E-2</v>
      </c>
      <c r="H136" s="196">
        <v>0</v>
      </c>
      <c r="I136" s="249">
        <v>0</v>
      </c>
      <c r="J136" s="196">
        <v>2.8000000000000001E-2</v>
      </c>
      <c r="K136" s="196">
        <v>0.69799999999999995</v>
      </c>
      <c r="L136" s="196">
        <v>0.03</v>
      </c>
      <c r="M136" s="390">
        <f>SUM(B136:L136)</f>
        <v>1</v>
      </c>
    </row>
    <row r="137" spans="1:18" x14ac:dyDescent="0.3">
      <c r="A137" s="388"/>
    </row>
    <row r="138" spans="1:18" x14ac:dyDescent="0.3">
      <c r="A138" s="389" t="s">
        <v>630</v>
      </c>
    </row>
    <row r="139" spans="1:18" x14ac:dyDescent="0.3">
      <c r="A139" s="376" t="s">
        <v>629</v>
      </c>
      <c r="B139" s="168">
        <v>2015</v>
      </c>
      <c r="C139" s="168">
        <v>2016</v>
      </c>
      <c r="D139" s="168">
        <v>2017</v>
      </c>
      <c r="E139" s="168">
        <v>2018</v>
      </c>
      <c r="F139" s="168">
        <v>2019</v>
      </c>
      <c r="G139" s="168">
        <v>2020</v>
      </c>
      <c r="H139" s="168">
        <v>2021</v>
      </c>
      <c r="I139" s="168">
        <v>2022</v>
      </c>
      <c r="J139" s="168">
        <v>2023</v>
      </c>
      <c r="K139" s="168">
        <v>2024</v>
      </c>
      <c r="L139" s="168">
        <v>2025</v>
      </c>
      <c r="M139" s="168">
        <v>2026</v>
      </c>
      <c r="N139" s="168">
        <v>2027</v>
      </c>
      <c r="O139" s="168">
        <v>2028</v>
      </c>
      <c r="P139" s="168">
        <v>2029</v>
      </c>
      <c r="Q139" s="168">
        <v>2030</v>
      </c>
    </row>
    <row r="140" spans="1:18" x14ac:dyDescent="0.3">
      <c r="A140" s="168" t="s">
        <v>628</v>
      </c>
      <c r="B140" s="169">
        <v>2.7847205571320741E-2</v>
      </c>
      <c r="C140" s="169">
        <v>2.7758032979502946E-2</v>
      </c>
      <c r="D140" s="169">
        <v>2.8286961964241263E-2</v>
      </c>
      <c r="E140" s="169">
        <v>2.8321449895751246E-2</v>
      </c>
      <c r="F140" s="169">
        <v>2.7894829822721623E-2</v>
      </c>
      <c r="G140" s="169">
        <v>2.7846072357655467E-2</v>
      </c>
      <c r="H140" s="169">
        <v>2.7962973406028033E-2</v>
      </c>
      <c r="I140" s="169">
        <v>2.855592228076689E-2</v>
      </c>
      <c r="J140" s="169">
        <v>2.8560746784821896E-2</v>
      </c>
      <c r="K140" s="169">
        <v>2.8514086674419261E-2</v>
      </c>
      <c r="L140" s="169">
        <v>2.8828852475329136E-2</v>
      </c>
      <c r="M140" s="169">
        <v>2.913543211186195E-2</v>
      </c>
      <c r="N140" s="169">
        <v>2.9226861876232486E-2</v>
      </c>
      <c r="O140" s="169">
        <v>2.9248241804600141E-2</v>
      </c>
      <c r="P140" s="169">
        <v>3.0601676017406244E-2</v>
      </c>
      <c r="Q140" s="169">
        <v>3.02231169767707E-2</v>
      </c>
      <c r="R140" s="196">
        <f>AVERAGE(B140:Q140)</f>
        <v>2.8675778937464372E-2</v>
      </c>
    </row>
    <row r="141" spans="1:18" x14ac:dyDescent="0.3">
      <c r="A141" s="168" t="s">
        <v>627</v>
      </c>
      <c r="B141" s="169">
        <v>4.3999999999999997E-2</v>
      </c>
      <c r="C141" s="169">
        <v>4.3999999999999997E-2</v>
      </c>
      <c r="D141" s="169">
        <v>4.3999999999999997E-2</v>
      </c>
      <c r="E141" s="169">
        <v>4.3999999999999997E-2</v>
      </c>
      <c r="F141" s="169">
        <v>4.3999999999999997E-2</v>
      </c>
      <c r="G141" s="169">
        <v>4.3999999999999997E-2</v>
      </c>
      <c r="H141" s="169">
        <v>4.3999999999999997E-2</v>
      </c>
      <c r="I141" s="169">
        <v>4.3999999999999997E-2</v>
      </c>
      <c r="J141" s="169">
        <v>4.3999999999999997E-2</v>
      </c>
      <c r="K141" s="169">
        <v>4.3999999999999997E-2</v>
      </c>
      <c r="L141" s="169">
        <v>4.3999999999999997E-2</v>
      </c>
      <c r="M141" s="169">
        <v>4.3999999999999997E-2</v>
      </c>
      <c r="N141" s="169">
        <v>4.3999999999999997E-2</v>
      </c>
      <c r="O141" s="169">
        <v>4.3999999999999997E-2</v>
      </c>
      <c r="P141" s="169">
        <v>4.3999999999999997E-2</v>
      </c>
      <c r="Q141" s="249">
        <v>4.3999999999999997E-2</v>
      </c>
    </row>
    <row r="143" spans="1:18" x14ac:dyDescent="0.3">
      <c r="A143" s="225" t="s">
        <v>626</v>
      </c>
      <c r="B143" s="225"/>
      <c r="C143" s="225"/>
      <c r="D143" s="225"/>
      <c r="E143" s="225"/>
      <c r="F143" s="225"/>
      <c r="G143" s="225"/>
      <c r="H143" s="225"/>
      <c r="I143" s="225"/>
    </row>
    <row r="144" spans="1:18" x14ac:dyDescent="0.3">
      <c r="B144" s="388"/>
      <c r="C144" s="388"/>
    </row>
    <row r="145" spans="1:112" x14ac:dyDescent="0.3">
      <c r="A145" t="s">
        <v>625</v>
      </c>
      <c r="B145" s="168">
        <v>2015</v>
      </c>
      <c r="C145" s="168">
        <f t="shared" ref="C145:Q145" si="0">1+B145</f>
        <v>2016</v>
      </c>
      <c r="D145" s="168">
        <f t="shared" si="0"/>
        <v>2017</v>
      </c>
      <c r="E145" s="168">
        <f t="shared" si="0"/>
        <v>2018</v>
      </c>
      <c r="F145" s="168">
        <f t="shared" si="0"/>
        <v>2019</v>
      </c>
      <c r="G145" s="168">
        <f t="shared" si="0"/>
        <v>2020</v>
      </c>
      <c r="H145" s="168">
        <f t="shared" si="0"/>
        <v>2021</v>
      </c>
      <c r="I145" s="168">
        <f t="shared" si="0"/>
        <v>2022</v>
      </c>
      <c r="J145" s="168">
        <f t="shared" si="0"/>
        <v>2023</v>
      </c>
      <c r="K145" s="168">
        <f t="shared" si="0"/>
        <v>2024</v>
      </c>
      <c r="L145" s="168">
        <f t="shared" si="0"/>
        <v>2025</v>
      </c>
      <c r="M145" s="168">
        <f t="shared" si="0"/>
        <v>2026</v>
      </c>
      <c r="N145" s="168">
        <f t="shared" si="0"/>
        <v>2027</v>
      </c>
      <c r="O145" s="168">
        <f t="shared" si="0"/>
        <v>2028</v>
      </c>
      <c r="P145" s="168">
        <f t="shared" si="0"/>
        <v>2029</v>
      </c>
      <c r="Q145" s="168">
        <f t="shared" si="0"/>
        <v>2030</v>
      </c>
      <c r="R145" s="160"/>
      <c r="S145" s="160"/>
      <c r="T145" s="160"/>
      <c r="U145" s="160"/>
      <c r="V145" s="160"/>
      <c r="W145" s="160"/>
      <c r="X145" s="160"/>
      <c r="Y145" s="160"/>
      <c r="Z145" s="160"/>
      <c r="AA145" s="160"/>
      <c r="AB145" s="160"/>
      <c r="AC145" s="160"/>
      <c r="AD145" s="160"/>
      <c r="AE145" s="160"/>
      <c r="AF145" s="160"/>
      <c r="AG145" s="160"/>
      <c r="AH145" s="160"/>
      <c r="AI145" s="160"/>
      <c r="AJ145" s="160"/>
      <c r="AK145" s="160"/>
      <c r="AL145" s="160"/>
      <c r="AM145" s="160"/>
      <c r="AN145" s="160"/>
      <c r="AO145" s="160"/>
      <c r="AP145" s="160"/>
      <c r="AQ145" s="160"/>
      <c r="AR145" s="160"/>
      <c r="AS145" s="160"/>
      <c r="AT145" s="160"/>
      <c r="AU145" s="160"/>
      <c r="AV145" s="160"/>
      <c r="AW145" s="160"/>
      <c r="AX145" s="160"/>
      <c r="AY145" s="160"/>
      <c r="AZ145" s="160"/>
      <c r="BA145" s="160"/>
      <c r="BB145" s="160"/>
      <c r="BC145" s="160"/>
      <c r="BD145" s="160"/>
      <c r="BE145" s="160"/>
      <c r="BF145" s="160"/>
      <c r="BG145" s="160"/>
      <c r="BH145" s="160"/>
      <c r="BI145" s="160"/>
      <c r="BJ145" s="160"/>
      <c r="BK145" s="160"/>
      <c r="BL145" s="160"/>
      <c r="BM145" s="160"/>
      <c r="BN145" s="160"/>
      <c r="BO145" s="160"/>
      <c r="BP145" s="160"/>
      <c r="BQ145" s="160"/>
      <c r="BR145" s="160"/>
      <c r="BS145" s="160"/>
      <c r="BT145" s="160"/>
      <c r="BU145" s="160"/>
      <c r="BV145" s="160"/>
      <c r="BW145" s="160"/>
      <c r="BX145" s="160"/>
      <c r="BY145" s="160"/>
      <c r="BZ145" s="160"/>
      <c r="CA145" s="160"/>
      <c r="CB145" s="160"/>
      <c r="CC145" s="160"/>
      <c r="CD145" s="160"/>
      <c r="CE145" s="160"/>
      <c r="CF145" s="160"/>
      <c r="CG145" s="160"/>
      <c r="CH145" s="160"/>
      <c r="CI145" s="160"/>
      <c r="CJ145" s="160"/>
      <c r="CK145" s="160"/>
      <c r="CL145" s="160"/>
      <c r="CM145" s="160"/>
      <c r="CN145" s="160"/>
      <c r="CO145" s="160"/>
      <c r="CP145" s="160"/>
      <c r="CQ145" s="160"/>
      <c r="CR145" s="160"/>
      <c r="CS145" s="160"/>
      <c r="CT145" s="160"/>
      <c r="CU145" s="160"/>
      <c r="CV145" s="160"/>
      <c r="CW145" s="160"/>
      <c r="CX145" s="160"/>
      <c r="CY145" s="160"/>
      <c r="CZ145" s="160"/>
      <c r="DA145" s="160"/>
      <c r="DB145" s="160"/>
      <c r="DC145" s="160"/>
      <c r="DD145" s="160"/>
      <c r="DE145" s="160"/>
      <c r="DF145" s="160"/>
      <c r="DG145" s="160"/>
      <c r="DH145" s="160"/>
    </row>
    <row r="146" spans="1:112" ht="14.25" customHeight="1" x14ac:dyDescent="0.3">
      <c r="B146" s="6" t="s">
        <v>624</v>
      </c>
      <c r="C146" s="6" t="s">
        <v>624</v>
      </c>
      <c r="D146" s="6" t="s">
        <v>624</v>
      </c>
      <c r="E146" s="6" t="s">
        <v>624</v>
      </c>
      <c r="F146" s="6" t="s">
        <v>624</v>
      </c>
      <c r="G146" s="6" t="s">
        <v>624</v>
      </c>
      <c r="H146" s="6" t="s">
        <v>624</v>
      </c>
      <c r="I146" s="6" t="s">
        <v>624</v>
      </c>
      <c r="J146" s="6" t="s">
        <v>624</v>
      </c>
      <c r="K146" s="6" t="s">
        <v>624</v>
      </c>
      <c r="L146" s="6" t="s">
        <v>624</v>
      </c>
      <c r="M146" s="6" t="s">
        <v>624</v>
      </c>
      <c r="N146" s="6" t="s">
        <v>624</v>
      </c>
      <c r="O146" s="6" t="s">
        <v>624</v>
      </c>
      <c r="P146" s="6" t="s">
        <v>624</v>
      </c>
      <c r="Q146" s="6" t="s">
        <v>624</v>
      </c>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row>
    <row r="147" spans="1:112" x14ac:dyDescent="0.3">
      <c r="A147" s="168" t="s">
        <v>623</v>
      </c>
      <c r="B147" s="181">
        <v>3.3</v>
      </c>
      <c r="C147" s="181">
        <v>3.3</v>
      </c>
      <c r="D147" s="181">
        <v>3.3</v>
      </c>
      <c r="E147" s="181">
        <v>3.3</v>
      </c>
      <c r="F147" s="181">
        <v>3.3</v>
      </c>
      <c r="G147" s="181">
        <v>3.3</v>
      </c>
      <c r="H147" s="181">
        <v>3.3</v>
      </c>
      <c r="I147" s="181">
        <v>3.3</v>
      </c>
      <c r="J147" s="181">
        <v>3.3</v>
      </c>
      <c r="K147" s="181">
        <v>3.3</v>
      </c>
      <c r="L147" s="181">
        <v>3.3</v>
      </c>
      <c r="M147" s="181">
        <v>3.3</v>
      </c>
      <c r="N147" s="181">
        <v>3.3</v>
      </c>
      <c r="O147" s="181">
        <v>3.3</v>
      </c>
      <c r="P147" s="181">
        <v>3.3</v>
      </c>
      <c r="Q147" s="181">
        <v>3.3</v>
      </c>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row>
    <row r="150" spans="1:112" x14ac:dyDescent="0.3">
      <c r="A150" s="201" t="s">
        <v>622</v>
      </c>
      <c r="B150" s="168">
        <v>2015</v>
      </c>
      <c r="C150" s="168">
        <v>2016</v>
      </c>
      <c r="D150" s="168">
        <v>2017</v>
      </c>
      <c r="E150" s="168">
        <v>2018</v>
      </c>
      <c r="F150" s="168">
        <v>2019</v>
      </c>
      <c r="G150" s="168">
        <v>2020</v>
      </c>
      <c r="H150" s="168">
        <v>2021</v>
      </c>
      <c r="I150" s="168">
        <v>2022</v>
      </c>
      <c r="J150" s="168">
        <v>2023</v>
      </c>
      <c r="K150" s="168">
        <v>2024</v>
      </c>
      <c r="L150" s="168">
        <v>2025</v>
      </c>
      <c r="M150" s="168">
        <v>2026</v>
      </c>
      <c r="N150" s="168">
        <v>2027</v>
      </c>
      <c r="O150" s="168">
        <v>2028</v>
      </c>
      <c r="P150" s="168">
        <v>2029</v>
      </c>
      <c r="Q150" s="168">
        <v>2030</v>
      </c>
    </row>
    <row r="151" spans="1:112" x14ac:dyDescent="0.3">
      <c r="A151" s="376" t="s">
        <v>370</v>
      </c>
      <c r="B151" s="6" t="s">
        <v>299</v>
      </c>
      <c r="C151" s="6" t="s">
        <v>299</v>
      </c>
      <c r="D151" s="6" t="s">
        <v>299</v>
      </c>
      <c r="E151" s="6" t="s">
        <v>299</v>
      </c>
      <c r="F151" s="6" t="s">
        <v>299</v>
      </c>
      <c r="G151" s="6" t="s">
        <v>299</v>
      </c>
      <c r="H151" s="6" t="s">
        <v>299</v>
      </c>
      <c r="I151" s="6" t="s">
        <v>299</v>
      </c>
      <c r="J151" s="6" t="s">
        <v>299</v>
      </c>
      <c r="K151" s="6" t="s">
        <v>299</v>
      </c>
      <c r="L151" s="6" t="s">
        <v>299</v>
      </c>
      <c r="M151" s="6" t="s">
        <v>299</v>
      </c>
      <c r="N151" s="6" t="s">
        <v>299</v>
      </c>
      <c r="O151" s="6" t="s">
        <v>299</v>
      </c>
      <c r="P151" s="6" t="s">
        <v>299</v>
      </c>
      <c r="Q151" s="6" t="s">
        <v>299</v>
      </c>
    </row>
    <row r="152" spans="1:112" x14ac:dyDescent="0.3">
      <c r="A152" s="375" t="s">
        <v>282</v>
      </c>
      <c r="B152" s="374">
        <v>0</v>
      </c>
      <c r="C152" s="374">
        <v>0</v>
      </c>
      <c r="D152" s="374">
        <v>0</v>
      </c>
      <c r="E152" s="374">
        <v>0</v>
      </c>
      <c r="F152" s="374">
        <v>0</v>
      </c>
      <c r="G152" s="374">
        <v>0</v>
      </c>
      <c r="H152" s="374">
        <v>0</v>
      </c>
      <c r="I152" s="374">
        <v>0</v>
      </c>
      <c r="J152" s="374">
        <v>0</v>
      </c>
      <c r="K152" s="374">
        <v>0</v>
      </c>
      <c r="L152" s="374">
        <v>0</v>
      </c>
      <c r="M152" s="374">
        <v>0</v>
      </c>
      <c r="N152" s="374">
        <v>0</v>
      </c>
      <c r="O152" s="374">
        <v>0</v>
      </c>
      <c r="P152" s="374">
        <v>0</v>
      </c>
      <c r="Q152" s="374">
        <v>0</v>
      </c>
    </row>
    <row r="153" spans="1:112" x14ac:dyDescent="0.3">
      <c r="A153" s="219"/>
      <c r="B153" s="311"/>
      <c r="C153" s="311"/>
      <c r="D153" s="311"/>
      <c r="E153" s="311"/>
      <c r="F153" s="311"/>
      <c r="G153" s="311"/>
      <c r="H153" s="311"/>
      <c r="I153" s="311"/>
      <c r="J153" s="311"/>
      <c r="K153" s="311"/>
      <c r="L153" s="311"/>
      <c r="M153" s="311"/>
      <c r="N153" s="311"/>
      <c r="O153" s="311"/>
      <c r="P153" s="311"/>
      <c r="Q153" s="311"/>
    </row>
    <row r="154" spans="1:112" x14ac:dyDescent="0.3">
      <c r="A154" s="201" t="s">
        <v>621</v>
      </c>
      <c r="B154" s="168">
        <v>2015</v>
      </c>
      <c r="C154" s="168">
        <v>2016</v>
      </c>
      <c r="D154" s="168">
        <v>2017</v>
      </c>
      <c r="E154" s="168">
        <v>2018</v>
      </c>
      <c r="F154" s="168">
        <v>2019</v>
      </c>
      <c r="G154" s="168">
        <v>2020</v>
      </c>
      <c r="H154" s="168">
        <v>2021</v>
      </c>
      <c r="I154" s="168">
        <v>2022</v>
      </c>
      <c r="J154" s="168">
        <v>2023</v>
      </c>
      <c r="K154" s="168">
        <v>2024</v>
      </c>
      <c r="L154" s="168">
        <v>2025</v>
      </c>
      <c r="M154" s="168">
        <v>2026</v>
      </c>
      <c r="N154" s="168">
        <v>2027</v>
      </c>
      <c r="O154" s="168">
        <v>2028</v>
      </c>
      <c r="P154" s="168">
        <v>2029</v>
      </c>
      <c r="Q154" s="168">
        <v>2030</v>
      </c>
    </row>
    <row r="155" spans="1:112" x14ac:dyDescent="0.3">
      <c r="A155" s="376" t="s">
        <v>370</v>
      </c>
      <c r="B155" s="6" t="s">
        <v>620</v>
      </c>
      <c r="C155" s="6" t="s">
        <v>620</v>
      </c>
      <c r="D155" s="6" t="s">
        <v>620</v>
      </c>
      <c r="E155" s="6" t="s">
        <v>620</v>
      </c>
      <c r="F155" s="6" t="s">
        <v>620</v>
      </c>
      <c r="G155" s="6" t="s">
        <v>620</v>
      </c>
      <c r="H155" s="6" t="s">
        <v>620</v>
      </c>
      <c r="I155" s="6" t="s">
        <v>620</v>
      </c>
      <c r="J155" s="6" t="s">
        <v>620</v>
      </c>
      <c r="K155" s="6" t="s">
        <v>620</v>
      </c>
      <c r="L155" s="6" t="s">
        <v>620</v>
      </c>
      <c r="M155" s="6" t="s">
        <v>620</v>
      </c>
      <c r="N155" s="6" t="s">
        <v>620</v>
      </c>
      <c r="O155" s="6" t="s">
        <v>620</v>
      </c>
      <c r="P155" s="6" t="s">
        <v>620</v>
      </c>
      <c r="Q155" s="6" t="s">
        <v>620</v>
      </c>
    </row>
    <row r="156" spans="1:112" x14ac:dyDescent="0.3">
      <c r="A156" s="375" t="s">
        <v>282</v>
      </c>
      <c r="B156" s="270">
        <v>0</v>
      </c>
      <c r="C156" s="270">
        <v>0</v>
      </c>
      <c r="D156" s="270">
        <v>0</v>
      </c>
      <c r="E156" s="270">
        <v>0</v>
      </c>
      <c r="F156" s="270">
        <v>0</v>
      </c>
      <c r="G156" s="270">
        <v>0</v>
      </c>
      <c r="H156" s="270">
        <v>0</v>
      </c>
      <c r="I156" s="270">
        <v>0</v>
      </c>
      <c r="J156" s="270">
        <v>0</v>
      </c>
      <c r="K156" s="270">
        <v>0</v>
      </c>
      <c r="L156" s="270">
        <v>0</v>
      </c>
      <c r="M156" s="270">
        <v>0</v>
      </c>
      <c r="N156" s="270">
        <v>0</v>
      </c>
      <c r="O156" s="270">
        <v>0</v>
      </c>
      <c r="P156" s="270">
        <v>0</v>
      </c>
      <c r="Q156" s="270">
        <v>0</v>
      </c>
    </row>
    <row r="157" spans="1:112" s="1" customFormat="1" x14ac:dyDescent="0.3">
      <c r="A157" s="387"/>
      <c r="B157" s="386"/>
      <c r="C157" s="386"/>
      <c r="D157" s="386"/>
      <c r="E157" s="386"/>
      <c r="F157" s="386"/>
      <c r="G157" s="386"/>
      <c r="H157" s="386"/>
      <c r="I157" s="386"/>
      <c r="J157" s="386"/>
      <c r="K157" s="386"/>
      <c r="L157" s="386"/>
      <c r="M157" s="386"/>
      <c r="N157" s="386"/>
      <c r="O157" s="386"/>
      <c r="P157" s="386"/>
      <c r="Q157" s="386"/>
    </row>
    <row r="158" spans="1:112" x14ac:dyDescent="0.3">
      <c r="A158" s="201" t="s">
        <v>619</v>
      </c>
      <c r="B158" s="168">
        <v>2015</v>
      </c>
      <c r="C158" s="168">
        <v>2016</v>
      </c>
      <c r="D158" s="168">
        <v>2017</v>
      </c>
      <c r="E158" s="168">
        <v>2018</v>
      </c>
      <c r="F158" s="168">
        <v>2019</v>
      </c>
      <c r="G158" s="168">
        <v>2020</v>
      </c>
      <c r="H158" s="168">
        <v>2021</v>
      </c>
      <c r="I158" s="168">
        <v>2022</v>
      </c>
      <c r="J158" s="168">
        <v>2023</v>
      </c>
      <c r="K158" s="168">
        <v>2024</v>
      </c>
      <c r="L158" s="168">
        <v>2025</v>
      </c>
      <c r="M158" s="168">
        <v>2026</v>
      </c>
      <c r="N158" s="168">
        <v>2027</v>
      </c>
      <c r="O158" s="168">
        <v>2028</v>
      </c>
      <c r="P158" s="168">
        <v>2029</v>
      </c>
      <c r="Q158" s="168">
        <v>2030</v>
      </c>
    </row>
    <row r="159" spans="1:112" x14ac:dyDescent="0.3">
      <c r="A159" s="376" t="s">
        <v>618</v>
      </c>
    </row>
    <row r="160" spans="1:112" x14ac:dyDescent="0.3">
      <c r="A160" s="375" t="s">
        <v>282</v>
      </c>
      <c r="B160" s="270">
        <v>0</v>
      </c>
      <c r="C160" s="270">
        <v>0</v>
      </c>
      <c r="D160" s="270">
        <v>0</v>
      </c>
      <c r="E160" s="270">
        <v>0</v>
      </c>
      <c r="F160" s="270">
        <v>0</v>
      </c>
      <c r="G160" s="270">
        <v>0</v>
      </c>
      <c r="H160" s="270">
        <v>0</v>
      </c>
      <c r="I160" s="270">
        <v>0</v>
      </c>
      <c r="J160" s="270">
        <v>0</v>
      </c>
      <c r="K160" s="270">
        <v>0</v>
      </c>
      <c r="L160" s="270">
        <v>0</v>
      </c>
      <c r="M160" s="270">
        <v>0</v>
      </c>
      <c r="N160" s="270">
        <v>0</v>
      </c>
      <c r="O160" s="270">
        <v>0</v>
      </c>
      <c r="P160" s="270">
        <v>0</v>
      </c>
      <c r="Q160" s="270">
        <v>0</v>
      </c>
    </row>
    <row r="161" spans="1:47" x14ac:dyDescent="0.3">
      <c r="A161" s="384"/>
      <c r="B161" s="384"/>
      <c r="C161" s="384"/>
      <c r="D161" s="384"/>
      <c r="E161" s="384"/>
      <c r="F161" s="384"/>
      <c r="G161" s="384"/>
      <c r="H161" s="384"/>
      <c r="I161" s="384"/>
      <c r="J161" s="384"/>
      <c r="K161" s="384"/>
      <c r="L161" s="384"/>
      <c r="M161" s="384"/>
      <c r="N161" s="384"/>
      <c r="O161" s="384"/>
      <c r="P161" s="384"/>
      <c r="Q161" s="384"/>
    </row>
    <row r="162" spans="1:47" x14ac:dyDescent="0.3">
      <c r="A162" s="201" t="s">
        <v>617</v>
      </c>
      <c r="B162" s="168">
        <v>2015</v>
      </c>
      <c r="C162" s="168">
        <v>2016</v>
      </c>
      <c r="D162" s="168">
        <v>2017</v>
      </c>
      <c r="E162" s="168">
        <v>2018</v>
      </c>
      <c r="F162" s="168">
        <v>2019</v>
      </c>
      <c r="G162" s="168">
        <v>2020</v>
      </c>
      <c r="H162" s="168">
        <v>2021</v>
      </c>
      <c r="I162" s="168">
        <v>2022</v>
      </c>
      <c r="J162" s="168">
        <v>2023</v>
      </c>
      <c r="K162" s="168">
        <v>2024</v>
      </c>
      <c r="L162" s="168">
        <v>2025</v>
      </c>
      <c r="M162" s="168">
        <v>2026</v>
      </c>
      <c r="N162" s="168">
        <v>2027</v>
      </c>
      <c r="O162" s="168">
        <v>2028</v>
      </c>
      <c r="P162" s="168">
        <v>2029</v>
      </c>
      <c r="Q162" s="168">
        <v>2030</v>
      </c>
    </row>
    <row r="163" spans="1:47" x14ac:dyDescent="0.3">
      <c r="A163" s="376" t="s">
        <v>616</v>
      </c>
    </row>
    <row r="164" spans="1:47" x14ac:dyDescent="0.3">
      <c r="A164" s="207" t="s">
        <v>615</v>
      </c>
      <c r="B164" s="385">
        <v>10879</v>
      </c>
      <c r="C164" s="374">
        <v>11632</v>
      </c>
      <c r="D164" s="374">
        <v>12872</v>
      </c>
      <c r="E164" s="374">
        <v>13872</v>
      </c>
      <c r="F164" s="374">
        <v>13952</v>
      </c>
      <c r="G164" s="374">
        <v>14213</v>
      </c>
      <c r="H164" s="374">
        <v>14481</v>
      </c>
      <c r="I164" s="374">
        <v>14685</v>
      </c>
      <c r="J164" s="374"/>
      <c r="K164" s="374"/>
      <c r="L164" s="374">
        <v>270212608</v>
      </c>
      <c r="M164" s="374">
        <v>273701952</v>
      </c>
      <c r="N164" s="374">
        <v>270228215</v>
      </c>
      <c r="O164" s="374">
        <v>270624086</v>
      </c>
      <c r="P164" s="374">
        <v>272785499</v>
      </c>
      <c r="Q164" s="374">
        <v>276892803</v>
      </c>
    </row>
    <row r="165" spans="1:47" ht="15" customHeight="1" x14ac:dyDescent="0.3">
      <c r="A165" s="207" t="s">
        <v>614</v>
      </c>
      <c r="B165" s="385">
        <v>180721</v>
      </c>
      <c r="C165" s="374">
        <v>182546</v>
      </c>
      <c r="D165" s="374">
        <v>183642</v>
      </c>
      <c r="E165" s="374">
        <v>193642</v>
      </c>
      <c r="F165" s="374">
        <v>195753</v>
      </c>
      <c r="G165" s="374">
        <v>196273</v>
      </c>
      <c r="H165" s="374">
        <v>197004</v>
      </c>
      <c r="I165" s="374">
        <v>19746</v>
      </c>
      <c r="J165" s="374"/>
      <c r="K165" s="374"/>
      <c r="L165" s="374">
        <v>1180929876</v>
      </c>
      <c r="M165" s="374">
        <v>1197211670</v>
      </c>
      <c r="N165" s="374">
        <v>1207685825</v>
      </c>
      <c r="O165" s="374">
        <v>1224462541</v>
      </c>
      <c r="P165" s="374">
        <v>1242992966</v>
      </c>
      <c r="Q165" s="374">
        <v>1257806731</v>
      </c>
    </row>
    <row r="166" spans="1:47" x14ac:dyDescent="0.3">
      <c r="A166" s="207" t="s">
        <v>613</v>
      </c>
      <c r="B166" s="385">
        <v>58993</v>
      </c>
      <c r="C166" s="374">
        <v>59470</v>
      </c>
      <c r="D166" s="374">
        <v>59591</v>
      </c>
      <c r="E166" s="374">
        <v>59851</v>
      </c>
      <c r="F166" s="374">
        <v>59937</v>
      </c>
      <c r="G166" s="374">
        <v>60417</v>
      </c>
      <c r="H166" s="374">
        <v>60535</v>
      </c>
      <c r="I166" s="374">
        <v>60617</v>
      </c>
      <c r="J166" s="374"/>
      <c r="K166" s="374"/>
      <c r="L166" s="374">
        <v>1181525216</v>
      </c>
      <c r="M166" s="374">
        <v>1196159978</v>
      </c>
      <c r="N166" s="374">
        <v>1206053675</v>
      </c>
      <c r="O166" s="374">
        <v>1212260391</v>
      </c>
      <c r="P166" s="374">
        <v>1239806624</v>
      </c>
      <c r="Q166" s="374">
        <v>1264085946</v>
      </c>
    </row>
    <row r="167" spans="1:47" x14ac:dyDescent="0.3">
      <c r="A167" s="207" t="s">
        <v>612</v>
      </c>
      <c r="B167" s="385">
        <v>32373948</v>
      </c>
      <c r="C167" s="374">
        <v>34073262</v>
      </c>
      <c r="D167" s="374">
        <v>35182150</v>
      </c>
      <c r="E167" s="374">
        <v>35321150</v>
      </c>
      <c r="F167" s="374">
        <v>35546271</v>
      </c>
      <c r="G167" s="374">
        <v>35546875</v>
      </c>
      <c r="H167" s="374">
        <v>35547403</v>
      </c>
      <c r="I167" s="374">
        <v>35546875</v>
      </c>
      <c r="J167" s="374"/>
      <c r="K167" s="374"/>
      <c r="L167" s="374">
        <v>21301651000</v>
      </c>
      <c r="M167" s="374">
        <v>22222752000</v>
      </c>
      <c r="N167" s="374">
        <v>24493426000</v>
      </c>
      <c r="O167" s="374">
        <v>24878993000</v>
      </c>
      <c r="P167" s="374">
        <v>25368219000</v>
      </c>
      <c r="Q167" s="374">
        <v>25562869000</v>
      </c>
    </row>
    <row r="168" spans="1:47" x14ac:dyDescent="0.3">
      <c r="A168" s="207" t="s">
        <v>611</v>
      </c>
      <c r="B168" s="385">
        <v>81382</v>
      </c>
      <c r="C168" s="374">
        <v>82496</v>
      </c>
      <c r="D168" s="374">
        <v>83592</v>
      </c>
      <c r="E168" s="374">
        <v>83760</v>
      </c>
      <c r="F168" s="374">
        <v>84227</v>
      </c>
      <c r="G168" s="374">
        <v>84258</v>
      </c>
      <c r="H168" s="374">
        <v>84758</v>
      </c>
      <c r="I168" s="374">
        <v>84958</v>
      </c>
      <c r="J168" s="374"/>
      <c r="K168" s="374"/>
      <c r="L168" s="374">
        <v>992141586</v>
      </c>
      <c r="M168" s="374">
        <v>985393318</v>
      </c>
      <c r="N168" s="374">
        <v>977035649</v>
      </c>
      <c r="O168" s="374">
        <v>957244747</v>
      </c>
      <c r="P168" s="374">
        <v>838488459</v>
      </c>
      <c r="Q168" s="374">
        <v>937513233</v>
      </c>
    </row>
    <row r="169" spans="1:47" x14ac:dyDescent="0.3">
      <c r="A169" s="384"/>
      <c r="B169" s="384"/>
      <c r="C169" s="384"/>
      <c r="D169" s="384"/>
      <c r="E169" s="384"/>
      <c r="F169" s="384"/>
      <c r="G169" s="384"/>
      <c r="H169" s="384"/>
      <c r="I169" s="384"/>
      <c r="J169" s="384"/>
      <c r="K169" s="384"/>
      <c r="L169" s="384"/>
      <c r="M169" s="384"/>
      <c r="N169" s="384"/>
      <c r="O169" s="384"/>
      <c r="P169" s="384"/>
      <c r="Q169" s="384"/>
    </row>
    <row r="170" spans="1:47" x14ac:dyDescent="0.3">
      <c r="A170" s="201" t="s">
        <v>609</v>
      </c>
      <c r="B170" s="168">
        <v>2015</v>
      </c>
      <c r="C170" s="168">
        <v>2016</v>
      </c>
      <c r="D170" s="168">
        <v>2017</v>
      </c>
      <c r="E170" s="168">
        <v>2018</v>
      </c>
      <c r="F170" s="168">
        <v>2019</v>
      </c>
      <c r="G170" s="168">
        <v>2020</v>
      </c>
      <c r="H170" s="168">
        <v>2021</v>
      </c>
      <c r="I170" s="168">
        <v>2022</v>
      </c>
      <c r="J170" s="168">
        <v>2023</v>
      </c>
      <c r="K170" s="168">
        <v>2024</v>
      </c>
      <c r="L170" s="168">
        <v>2025</v>
      </c>
      <c r="M170" s="168">
        <v>2026</v>
      </c>
      <c r="N170" s="168">
        <v>2027</v>
      </c>
      <c r="O170" s="168">
        <v>2028</v>
      </c>
      <c r="P170" s="168">
        <v>2029</v>
      </c>
      <c r="Q170" s="168">
        <v>2030</v>
      </c>
    </row>
    <row r="171" spans="1:47" x14ac:dyDescent="0.3">
      <c r="A171" s="376" t="s">
        <v>610</v>
      </c>
    </row>
    <row r="172" spans="1:47" x14ac:dyDescent="0.3">
      <c r="A172" s="375" t="s">
        <v>609</v>
      </c>
      <c r="B172" s="374">
        <v>92359916.199999988</v>
      </c>
      <c r="C172" s="374">
        <v>93179867.5</v>
      </c>
      <c r="D172" s="374">
        <v>93984944.399999976</v>
      </c>
      <c r="E172" s="374">
        <v>94661673.499999985</v>
      </c>
      <c r="F172" s="374">
        <v>94887181.300000012</v>
      </c>
      <c r="G172" s="374">
        <v>94803568.100000009</v>
      </c>
      <c r="H172" s="374">
        <v>95183132.799999997</v>
      </c>
      <c r="I172" s="374">
        <v>95951065.599999994</v>
      </c>
      <c r="J172" s="374">
        <v>96360012.600000024</v>
      </c>
      <c r="K172" s="374">
        <v>96952398.200000018</v>
      </c>
      <c r="L172" s="374">
        <v>97749629.299999997</v>
      </c>
      <c r="M172" s="374">
        <v>98811094.299999982</v>
      </c>
      <c r="N172" s="374">
        <v>99250755.699999988</v>
      </c>
      <c r="O172" s="374">
        <v>100063262.59999999</v>
      </c>
      <c r="P172" s="374">
        <v>100914983.79999997</v>
      </c>
      <c r="Q172" s="374">
        <v>101775561.8</v>
      </c>
    </row>
    <row r="174" spans="1:47" x14ac:dyDescent="0.3">
      <c r="A174" s="217" t="s">
        <v>608</v>
      </c>
      <c r="B174" s="217"/>
      <c r="C174" s="217"/>
      <c r="D174" s="217"/>
      <c r="E174" s="217"/>
      <c r="F174" s="217"/>
      <c r="G174" s="217"/>
      <c r="H174" s="217"/>
      <c r="I174" s="217"/>
      <c r="J174" s="217"/>
      <c r="K174" s="217"/>
    </row>
    <row r="175" spans="1:47" x14ac:dyDescent="0.3">
      <c r="B175" s="160"/>
    </row>
    <row r="176" spans="1:47" x14ac:dyDescent="0.3">
      <c r="A176" s="201" t="s">
        <v>607</v>
      </c>
      <c r="B176" s="168">
        <v>2015</v>
      </c>
      <c r="C176" s="168">
        <v>2016</v>
      </c>
      <c r="D176" s="168">
        <v>2017</v>
      </c>
      <c r="E176" s="168">
        <v>2018</v>
      </c>
      <c r="F176" s="168">
        <v>2019</v>
      </c>
      <c r="G176" s="168">
        <v>2020</v>
      </c>
      <c r="H176" s="168">
        <v>2021</v>
      </c>
      <c r="I176" s="168">
        <v>2022</v>
      </c>
      <c r="J176" s="168">
        <v>2023</v>
      </c>
      <c r="K176" s="168">
        <v>2024</v>
      </c>
      <c r="L176" s="168">
        <v>2025</v>
      </c>
      <c r="M176" s="168">
        <v>2026</v>
      </c>
      <c r="N176" s="168">
        <v>2027</v>
      </c>
      <c r="O176" s="168">
        <v>2028</v>
      </c>
      <c r="P176" s="168">
        <v>2029</v>
      </c>
      <c r="Q176" s="168">
        <v>2030</v>
      </c>
      <c r="R176" s="168">
        <v>2031</v>
      </c>
      <c r="S176" s="168">
        <v>2032</v>
      </c>
      <c r="T176" s="168">
        <v>2033</v>
      </c>
      <c r="U176" s="168">
        <v>2034</v>
      </c>
      <c r="V176" s="168">
        <v>2035</v>
      </c>
      <c r="W176" s="168">
        <v>2036</v>
      </c>
      <c r="X176" s="168">
        <v>2037</v>
      </c>
      <c r="Y176" s="168">
        <v>2038</v>
      </c>
      <c r="Z176" s="168">
        <v>2039</v>
      </c>
      <c r="AA176" s="168">
        <v>2040</v>
      </c>
      <c r="AB176" s="168">
        <v>2041</v>
      </c>
      <c r="AC176" s="168">
        <v>2042</v>
      </c>
      <c r="AD176" s="168">
        <v>2043</v>
      </c>
      <c r="AE176" s="168">
        <v>2044</v>
      </c>
      <c r="AF176" s="168">
        <v>2045</v>
      </c>
      <c r="AG176" s="168">
        <v>2046</v>
      </c>
      <c r="AH176" s="168">
        <v>2047</v>
      </c>
      <c r="AI176" s="168">
        <v>2048</v>
      </c>
      <c r="AJ176" s="168">
        <v>2049</v>
      </c>
      <c r="AK176" s="168">
        <v>2050</v>
      </c>
      <c r="AL176" s="160"/>
      <c r="AM176" s="160"/>
      <c r="AN176" s="160"/>
      <c r="AO176" s="160"/>
      <c r="AP176" s="160"/>
      <c r="AQ176" s="160"/>
      <c r="AR176" s="160"/>
      <c r="AS176" s="160"/>
      <c r="AT176" s="160"/>
      <c r="AU176" s="160"/>
    </row>
    <row r="177" spans="1:47" x14ac:dyDescent="0.3">
      <c r="A177" s="376" t="s">
        <v>370</v>
      </c>
      <c r="B177" s="6" t="s">
        <v>594</v>
      </c>
      <c r="C177" s="6" t="s">
        <v>594</v>
      </c>
      <c r="D177" s="6" t="s">
        <v>594</v>
      </c>
      <c r="E177" s="6" t="s">
        <v>594</v>
      </c>
      <c r="F177" s="6" t="s">
        <v>594</v>
      </c>
      <c r="G177" s="6" t="s">
        <v>594</v>
      </c>
      <c r="H177" s="6" t="s">
        <v>594</v>
      </c>
      <c r="I177" s="6" t="s">
        <v>594</v>
      </c>
      <c r="J177" s="6" t="s">
        <v>594</v>
      </c>
      <c r="K177" s="6" t="s">
        <v>594</v>
      </c>
      <c r="L177" s="6" t="s">
        <v>594</v>
      </c>
      <c r="M177" s="6" t="s">
        <v>594</v>
      </c>
      <c r="N177" s="6" t="s">
        <v>594</v>
      </c>
      <c r="O177" s="6" t="s">
        <v>594</v>
      </c>
      <c r="P177" s="6" t="s">
        <v>594</v>
      </c>
      <c r="Q177" s="6" t="s">
        <v>594</v>
      </c>
      <c r="R177" s="6" t="s">
        <v>594</v>
      </c>
      <c r="S177" s="6" t="s">
        <v>594</v>
      </c>
      <c r="T177" s="6" t="s">
        <v>594</v>
      </c>
      <c r="U177" s="6" t="s">
        <v>594</v>
      </c>
      <c r="V177" s="6" t="s">
        <v>594</v>
      </c>
      <c r="W177" s="6" t="s">
        <v>594</v>
      </c>
      <c r="X177" s="6" t="s">
        <v>594</v>
      </c>
      <c r="Y177" s="6" t="s">
        <v>594</v>
      </c>
      <c r="Z177" s="6" t="s">
        <v>594</v>
      </c>
      <c r="AA177" s="6" t="s">
        <v>594</v>
      </c>
      <c r="AB177" s="6" t="s">
        <v>594</v>
      </c>
      <c r="AC177" s="6" t="s">
        <v>594</v>
      </c>
      <c r="AD177" s="6" t="s">
        <v>594</v>
      </c>
      <c r="AE177" s="6" t="s">
        <v>594</v>
      </c>
      <c r="AF177" s="6" t="s">
        <v>594</v>
      </c>
      <c r="AG177" s="6" t="s">
        <v>594</v>
      </c>
      <c r="AH177" s="6" t="s">
        <v>594</v>
      </c>
      <c r="AI177" s="6" t="s">
        <v>594</v>
      </c>
      <c r="AJ177" s="6" t="s">
        <v>594</v>
      </c>
      <c r="AK177" s="6" t="s">
        <v>594</v>
      </c>
      <c r="AL177" s="88"/>
      <c r="AM177" s="88"/>
      <c r="AN177" s="88"/>
      <c r="AO177" s="88"/>
      <c r="AP177" s="88"/>
      <c r="AQ177" s="88"/>
      <c r="AR177" s="88"/>
      <c r="AS177" s="88"/>
      <c r="AT177" s="88"/>
      <c r="AU177" s="88"/>
    </row>
    <row r="178" spans="1:47" x14ac:dyDescent="0.3">
      <c r="A178" s="375" t="s">
        <v>282</v>
      </c>
      <c r="B178" s="383">
        <v>0</v>
      </c>
      <c r="C178" s="383">
        <v>0</v>
      </c>
      <c r="D178" s="383">
        <v>0</v>
      </c>
      <c r="E178" s="383">
        <v>0</v>
      </c>
      <c r="F178" s="383">
        <v>0</v>
      </c>
      <c r="G178" s="187">
        <v>0</v>
      </c>
      <c r="H178" s="187">
        <v>0</v>
      </c>
      <c r="I178" s="187">
        <v>0</v>
      </c>
      <c r="J178" s="187">
        <v>0</v>
      </c>
      <c r="K178" s="187">
        <v>0</v>
      </c>
      <c r="L178" s="187">
        <v>0</v>
      </c>
      <c r="M178" s="187">
        <v>0</v>
      </c>
      <c r="N178" s="187">
        <v>0</v>
      </c>
      <c r="O178" s="187">
        <v>0</v>
      </c>
      <c r="P178" s="187">
        <v>0</v>
      </c>
      <c r="Q178" s="187">
        <v>0</v>
      </c>
      <c r="R178" s="187">
        <v>0</v>
      </c>
      <c r="S178" s="187">
        <v>0</v>
      </c>
      <c r="T178" s="187">
        <v>0</v>
      </c>
      <c r="U178" s="187">
        <v>0</v>
      </c>
      <c r="V178" s="187">
        <v>0</v>
      </c>
      <c r="W178" s="187">
        <v>0</v>
      </c>
      <c r="X178" s="187">
        <v>0</v>
      </c>
      <c r="Y178" s="187">
        <v>0</v>
      </c>
      <c r="Z178" s="187">
        <v>0</v>
      </c>
      <c r="AA178" s="187">
        <v>0</v>
      </c>
      <c r="AB178" s="187">
        <v>0</v>
      </c>
      <c r="AC178" s="187">
        <v>0</v>
      </c>
      <c r="AD178" s="187">
        <v>0</v>
      </c>
      <c r="AE178" s="187">
        <v>0</v>
      </c>
      <c r="AF178" s="187">
        <v>0</v>
      </c>
      <c r="AG178" s="187">
        <v>0</v>
      </c>
      <c r="AH178" s="187">
        <v>0</v>
      </c>
      <c r="AI178" s="187">
        <v>0</v>
      </c>
      <c r="AJ178" s="187">
        <v>0</v>
      </c>
      <c r="AK178" s="187">
        <v>0</v>
      </c>
      <c r="AL178" s="377"/>
      <c r="AM178" s="377"/>
      <c r="AN178" s="377"/>
      <c r="AO178" s="377"/>
      <c r="AP178" s="377"/>
      <c r="AQ178" s="377"/>
      <c r="AR178" s="377"/>
      <c r="AS178" s="377"/>
      <c r="AT178" s="377"/>
      <c r="AU178" s="377"/>
    </row>
    <row r="179" spans="1:47" x14ac:dyDescent="0.3">
      <c r="AK179" s="202"/>
    </row>
    <row r="180" spans="1:47" x14ac:dyDescent="0.3">
      <c r="A180" s="201" t="s">
        <v>606</v>
      </c>
      <c r="B180" s="168">
        <v>2015</v>
      </c>
      <c r="C180" s="168">
        <v>2016</v>
      </c>
      <c r="D180" s="168">
        <v>2017</v>
      </c>
      <c r="E180" s="168">
        <v>2018</v>
      </c>
      <c r="F180" s="168">
        <v>2019</v>
      </c>
      <c r="G180" s="168">
        <v>2020</v>
      </c>
      <c r="H180" s="168">
        <v>2021</v>
      </c>
      <c r="I180" s="168">
        <v>2022</v>
      </c>
      <c r="J180" s="168">
        <v>2023</v>
      </c>
      <c r="K180" s="168">
        <v>2024</v>
      </c>
      <c r="L180" s="168">
        <v>2025</v>
      </c>
      <c r="M180" s="168">
        <v>2026</v>
      </c>
      <c r="N180" s="168">
        <v>2027</v>
      </c>
      <c r="O180" s="168">
        <v>2028</v>
      </c>
      <c r="P180" s="168">
        <v>2029</v>
      </c>
      <c r="Q180" s="168">
        <v>2030</v>
      </c>
      <c r="R180" s="168">
        <v>2031</v>
      </c>
      <c r="S180" s="168">
        <v>2032</v>
      </c>
      <c r="T180" s="168">
        <v>2033</v>
      </c>
      <c r="U180" s="168">
        <v>2034</v>
      </c>
      <c r="V180" s="168">
        <v>2035</v>
      </c>
      <c r="W180" s="168">
        <v>2036</v>
      </c>
      <c r="X180" s="168">
        <v>2037</v>
      </c>
      <c r="Y180" s="168">
        <v>2038</v>
      </c>
      <c r="Z180" s="168">
        <v>2039</v>
      </c>
      <c r="AA180" s="168">
        <v>2040</v>
      </c>
      <c r="AB180" s="168">
        <v>2041</v>
      </c>
      <c r="AC180" s="168">
        <v>2042</v>
      </c>
      <c r="AD180" s="168">
        <v>2043</v>
      </c>
      <c r="AE180" s="168">
        <v>2044</v>
      </c>
      <c r="AF180" s="168">
        <v>2045</v>
      </c>
      <c r="AG180" s="168">
        <v>2046</v>
      </c>
      <c r="AH180" s="168">
        <v>2047</v>
      </c>
      <c r="AI180" s="168">
        <v>2048</v>
      </c>
      <c r="AJ180" s="168">
        <v>2049</v>
      </c>
      <c r="AK180" s="168">
        <v>2050</v>
      </c>
      <c r="AL180" s="160"/>
      <c r="AM180" s="160"/>
      <c r="AN180" s="160"/>
      <c r="AO180" s="160"/>
      <c r="AP180" s="160"/>
      <c r="AQ180" s="160"/>
      <c r="AR180" s="160"/>
      <c r="AS180" s="160"/>
      <c r="AT180" s="160"/>
      <c r="AU180" s="160"/>
    </row>
    <row r="181" spans="1:47" x14ac:dyDescent="0.3">
      <c r="A181" s="376" t="s">
        <v>370</v>
      </c>
      <c r="B181" s="6" t="s">
        <v>594</v>
      </c>
      <c r="C181" s="6" t="s">
        <v>594</v>
      </c>
      <c r="D181" s="6" t="s">
        <v>594</v>
      </c>
      <c r="E181" s="6" t="s">
        <v>594</v>
      </c>
      <c r="F181" s="6" t="s">
        <v>594</v>
      </c>
      <c r="G181" s="6" t="s">
        <v>594</v>
      </c>
      <c r="H181" s="6" t="s">
        <v>594</v>
      </c>
      <c r="I181" s="6" t="s">
        <v>594</v>
      </c>
      <c r="J181" s="6" t="s">
        <v>594</v>
      </c>
      <c r="K181" s="6" t="s">
        <v>594</v>
      </c>
      <c r="L181" s="6" t="s">
        <v>594</v>
      </c>
      <c r="M181" s="6" t="s">
        <v>594</v>
      </c>
      <c r="N181" s="6" t="s">
        <v>594</v>
      </c>
      <c r="O181" s="6" t="s">
        <v>594</v>
      </c>
      <c r="P181" s="6" t="s">
        <v>594</v>
      </c>
      <c r="Q181" s="6" t="s">
        <v>594</v>
      </c>
      <c r="R181" s="6" t="s">
        <v>594</v>
      </c>
      <c r="S181" s="6" t="s">
        <v>594</v>
      </c>
      <c r="T181" s="6" t="s">
        <v>594</v>
      </c>
      <c r="U181" s="6" t="s">
        <v>594</v>
      </c>
      <c r="V181" s="6" t="s">
        <v>594</v>
      </c>
      <c r="W181" s="6" t="s">
        <v>594</v>
      </c>
      <c r="X181" s="6" t="s">
        <v>594</v>
      </c>
      <c r="Y181" s="6" t="s">
        <v>594</v>
      </c>
      <c r="Z181" s="6" t="s">
        <v>594</v>
      </c>
      <c r="AA181" s="6" t="s">
        <v>594</v>
      </c>
      <c r="AB181" s="6" t="s">
        <v>594</v>
      </c>
      <c r="AC181" s="6" t="s">
        <v>594</v>
      </c>
      <c r="AD181" s="6" t="s">
        <v>594</v>
      </c>
      <c r="AE181" s="6" t="s">
        <v>594</v>
      </c>
      <c r="AF181" s="6" t="s">
        <v>594</v>
      </c>
      <c r="AG181" s="6" t="s">
        <v>594</v>
      </c>
      <c r="AH181" s="6" t="s">
        <v>594</v>
      </c>
      <c r="AI181" s="6" t="s">
        <v>594</v>
      </c>
      <c r="AJ181" s="6" t="s">
        <v>594</v>
      </c>
      <c r="AK181" s="6" t="s">
        <v>594</v>
      </c>
      <c r="AL181" s="88"/>
      <c r="AM181" s="88"/>
      <c r="AN181" s="88"/>
      <c r="AO181" s="88"/>
      <c r="AP181" s="88"/>
      <c r="AQ181" s="88"/>
      <c r="AR181" s="88"/>
      <c r="AS181" s="88"/>
      <c r="AT181" s="88"/>
      <c r="AU181" s="88"/>
    </row>
    <row r="182" spans="1:47" x14ac:dyDescent="0.3">
      <c r="A182" s="375" t="s">
        <v>282</v>
      </c>
      <c r="B182" s="382">
        <v>0</v>
      </c>
      <c r="C182" s="382">
        <v>0</v>
      </c>
      <c r="D182" s="382">
        <v>0</v>
      </c>
      <c r="E182" s="382">
        <v>0</v>
      </c>
      <c r="F182" s="382">
        <v>0</v>
      </c>
      <c r="G182" s="181">
        <v>0</v>
      </c>
      <c r="H182" s="181">
        <v>0</v>
      </c>
      <c r="I182" s="181">
        <v>0</v>
      </c>
      <c r="J182" s="181">
        <v>0</v>
      </c>
      <c r="K182" s="181">
        <v>0</v>
      </c>
      <c r="L182" s="181">
        <v>0</v>
      </c>
      <c r="M182" s="181">
        <v>0</v>
      </c>
      <c r="N182" s="181">
        <v>0</v>
      </c>
      <c r="O182" s="181">
        <v>0</v>
      </c>
      <c r="P182" s="181">
        <v>0</v>
      </c>
      <c r="Q182" s="181">
        <v>0</v>
      </c>
      <c r="R182" s="181">
        <v>0</v>
      </c>
      <c r="S182" s="181">
        <v>0</v>
      </c>
      <c r="T182" s="181">
        <v>0</v>
      </c>
      <c r="U182" s="181">
        <v>0</v>
      </c>
      <c r="V182" s="181">
        <v>0</v>
      </c>
      <c r="W182" s="181">
        <v>0</v>
      </c>
      <c r="X182" s="181">
        <v>0</v>
      </c>
      <c r="Y182" s="181">
        <v>0</v>
      </c>
      <c r="Z182" s="181">
        <v>0</v>
      </c>
      <c r="AA182" s="181">
        <v>0</v>
      </c>
      <c r="AB182" s="181">
        <v>0</v>
      </c>
      <c r="AC182" s="181">
        <v>0</v>
      </c>
      <c r="AD182" s="181">
        <v>0</v>
      </c>
      <c r="AE182" s="181">
        <v>0</v>
      </c>
      <c r="AF182" s="181">
        <v>0</v>
      </c>
      <c r="AG182" s="181">
        <v>0</v>
      </c>
      <c r="AH182" s="181">
        <v>0</v>
      </c>
      <c r="AI182" s="181">
        <v>0</v>
      </c>
      <c r="AJ182" s="181">
        <v>0</v>
      </c>
      <c r="AK182" s="181">
        <v>0</v>
      </c>
      <c r="AL182" s="88"/>
      <c r="AM182" s="88"/>
      <c r="AN182" s="88"/>
      <c r="AO182" s="88"/>
      <c r="AP182" s="88"/>
      <c r="AQ182" s="88"/>
      <c r="AR182" s="88"/>
      <c r="AS182" s="88"/>
      <c r="AT182" s="88"/>
      <c r="AU182" s="88"/>
    </row>
    <row r="183" spans="1:47" x14ac:dyDescent="0.3">
      <c r="AK183" s="202"/>
    </row>
    <row r="184" spans="1:47" x14ac:dyDescent="0.3">
      <c r="A184" s="224" t="s">
        <v>605</v>
      </c>
      <c r="B184" s="168">
        <v>2015</v>
      </c>
      <c r="C184" s="168">
        <v>2016</v>
      </c>
      <c r="D184" s="168">
        <v>2017</v>
      </c>
      <c r="E184" s="168">
        <v>2018</v>
      </c>
      <c r="F184" s="168">
        <v>2019</v>
      </c>
      <c r="G184" s="168">
        <v>2020</v>
      </c>
      <c r="H184" s="168">
        <v>2021</v>
      </c>
      <c r="I184" s="168">
        <v>2022</v>
      </c>
      <c r="J184" s="168">
        <v>2023</v>
      </c>
      <c r="K184" s="168">
        <v>2024</v>
      </c>
      <c r="L184" s="168">
        <v>2025</v>
      </c>
      <c r="M184" s="168">
        <v>2026</v>
      </c>
      <c r="N184" s="168">
        <v>2027</v>
      </c>
      <c r="O184" s="168">
        <v>2028</v>
      </c>
      <c r="P184" s="168">
        <v>2029</v>
      </c>
      <c r="Q184" s="168">
        <v>2030</v>
      </c>
      <c r="R184" s="168">
        <v>2031</v>
      </c>
      <c r="S184" s="168">
        <v>2032</v>
      </c>
      <c r="T184" s="168">
        <v>2033</v>
      </c>
      <c r="U184" s="168">
        <v>2034</v>
      </c>
      <c r="V184" s="168">
        <v>2035</v>
      </c>
      <c r="W184" s="168">
        <v>2036</v>
      </c>
      <c r="X184" s="168">
        <v>2037</v>
      </c>
      <c r="Y184" s="168">
        <v>2038</v>
      </c>
      <c r="Z184" s="168">
        <v>2039</v>
      </c>
      <c r="AA184" s="168">
        <v>2040</v>
      </c>
      <c r="AB184" s="168">
        <v>2041</v>
      </c>
      <c r="AC184" s="168">
        <v>2042</v>
      </c>
      <c r="AD184" s="168">
        <v>2043</v>
      </c>
      <c r="AE184" s="168">
        <v>2044</v>
      </c>
      <c r="AF184" s="168">
        <v>2045</v>
      </c>
      <c r="AG184" s="168">
        <v>2046</v>
      </c>
      <c r="AH184" s="168">
        <v>2047</v>
      </c>
      <c r="AI184" s="168">
        <v>2048</v>
      </c>
      <c r="AJ184" s="168">
        <v>2049</v>
      </c>
      <c r="AK184" s="168">
        <v>2050</v>
      </c>
      <c r="AL184" s="160"/>
      <c r="AM184" s="160"/>
      <c r="AN184" s="160"/>
      <c r="AO184" s="160"/>
      <c r="AP184" s="160"/>
      <c r="AQ184" s="160"/>
      <c r="AR184" s="160"/>
      <c r="AS184" s="160"/>
      <c r="AT184" s="160"/>
      <c r="AU184" s="160"/>
    </row>
    <row r="185" spans="1:47" x14ac:dyDescent="0.3">
      <c r="A185" s="376" t="s">
        <v>370</v>
      </c>
      <c r="B185" s="6" t="s">
        <v>594</v>
      </c>
      <c r="C185" s="6" t="s">
        <v>594</v>
      </c>
      <c r="D185" s="6" t="s">
        <v>594</v>
      </c>
      <c r="E185" s="6" t="s">
        <v>594</v>
      </c>
      <c r="F185" s="6" t="s">
        <v>594</v>
      </c>
      <c r="G185" s="6" t="s">
        <v>594</v>
      </c>
      <c r="H185" s="6" t="s">
        <v>594</v>
      </c>
      <c r="I185" s="6" t="s">
        <v>594</v>
      </c>
      <c r="J185" s="6" t="s">
        <v>594</v>
      </c>
      <c r="K185" s="6" t="s">
        <v>594</v>
      </c>
      <c r="L185" s="6" t="s">
        <v>594</v>
      </c>
      <c r="M185" s="6" t="s">
        <v>594</v>
      </c>
      <c r="N185" s="6" t="s">
        <v>594</v>
      </c>
      <c r="O185" s="6" t="s">
        <v>594</v>
      </c>
      <c r="P185" s="6" t="s">
        <v>594</v>
      </c>
      <c r="Q185" s="6" t="s">
        <v>594</v>
      </c>
      <c r="R185" s="6" t="s">
        <v>594</v>
      </c>
      <c r="S185" s="6" t="s">
        <v>594</v>
      </c>
      <c r="T185" s="6" t="s">
        <v>594</v>
      </c>
      <c r="U185" s="6" t="s">
        <v>594</v>
      </c>
      <c r="V185" s="6" t="s">
        <v>594</v>
      </c>
      <c r="W185" s="6" t="s">
        <v>594</v>
      </c>
      <c r="X185" s="6" t="s">
        <v>594</v>
      </c>
      <c r="Y185" s="6" t="s">
        <v>594</v>
      </c>
      <c r="Z185" s="6" t="s">
        <v>594</v>
      </c>
      <c r="AA185" s="6" t="s">
        <v>594</v>
      </c>
      <c r="AB185" s="6" t="s">
        <v>594</v>
      </c>
      <c r="AC185" s="6" t="s">
        <v>594</v>
      </c>
      <c r="AD185" s="6" t="s">
        <v>594</v>
      </c>
      <c r="AE185" s="6" t="s">
        <v>594</v>
      </c>
      <c r="AF185" s="6" t="s">
        <v>594</v>
      </c>
      <c r="AG185" s="6" t="s">
        <v>594</v>
      </c>
      <c r="AH185" s="6" t="s">
        <v>594</v>
      </c>
      <c r="AI185" s="6" t="s">
        <v>594</v>
      </c>
      <c r="AJ185" s="6" t="s">
        <v>594</v>
      </c>
      <c r="AK185" s="6" t="s">
        <v>594</v>
      </c>
      <c r="AL185" s="88"/>
      <c r="AM185" s="88"/>
      <c r="AN185" s="88"/>
      <c r="AO185" s="88"/>
      <c r="AP185" s="88"/>
      <c r="AQ185" s="88"/>
      <c r="AR185" s="88"/>
      <c r="AS185" s="88"/>
      <c r="AT185" s="88"/>
      <c r="AU185" s="88"/>
    </row>
    <row r="186" spans="1:47" x14ac:dyDescent="0.3">
      <c r="A186" s="375" t="s">
        <v>282</v>
      </c>
      <c r="B186" s="381">
        <v>0</v>
      </c>
      <c r="C186" s="381">
        <v>0</v>
      </c>
      <c r="D186" s="381">
        <v>0</v>
      </c>
      <c r="E186" s="381">
        <v>0</v>
      </c>
      <c r="F186" s="381">
        <v>0</v>
      </c>
      <c r="G186" s="270">
        <v>0</v>
      </c>
      <c r="H186" s="270">
        <v>0</v>
      </c>
      <c r="I186" s="270">
        <v>0</v>
      </c>
      <c r="J186" s="270">
        <v>0</v>
      </c>
      <c r="K186" s="270">
        <v>0</v>
      </c>
      <c r="L186" s="270">
        <v>0</v>
      </c>
      <c r="M186" s="270">
        <v>0</v>
      </c>
      <c r="N186" s="270">
        <v>0</v>
      </c>
      <c r="O186" s="270">
        <v>0</v>
      </c>
      <c r="P186" s="270">
        <v>0</v>
      </c>
      <c r="Q186" s="270">
        <v>0</v>
      </c>
      <c r="R186" s="270">
        <v>0</v>
      </c>
      <c r="S186" s="270">
        <v>0</v>
      </c>
      <c r="T186" s="270">
        <v>0</v>
      </c>
      <c r="U186" s="270">
        <v>0</v>
      </c>
      <c r="V186" s="270">
        <v>0</v>
      </c>
      <c r="W186" s="270">
        <v>0</v>
      </c>
      <c r="X186" s="270">
        <v>0</v>
      </c>
      <c r="Y186" s="270">
        <v>0</v>
      </c>
      <c r="Z186" s="270">
        <v>0</v>
      </c>
      <c r="AA186" s="270">
        <v>0</v>
      </c>
      <c r="AB186" s="270">
        <v>0</v>
      </c>
      <c r="AC186" s="270">
        <v>0</v>
      </c>
      <c r="AD186" s="270">
        <v>0</v>
      </c>
      <c r="AE186" s="270">
        <v>0</v>
      </c>
      <c r="AF186" s="270">
        <v>0</v>
      </c>
      <c r="AG186" s="270">
        <v>0</v>
      </c>
      <c r="AH186" s="270">
        <v>0</v>
      </c>
      <c r="AI186" s="270">
        <v>0</v>
      </c>
      <c r="AJ186" s="270">
        <v>0</v>
      </c>
      <c r="AK186" s="270">
        <v>0</v>
      </c>
      <c r="AL186" s="272"/>
      <c r="AM186" s="272"/>
      <c r="AN186" s="272"/>
      <c r="AO186" s="272"/>
      <c r="AP186" s="272"/>
      <c r="AQ186" s="272"/>
      <c r="AR186" s="272"/>
      <c r="AS186" s="272"/>
      <c r="AT186" s="272"/>
      <c r="AU186" s="272"/>
    </row>
    <row r="187" spans="1:47" x14ac:dyDescent="0.3">
      <c r="AK187" s="202"/>
    </row>
    <row r="188" spans="1:47" x14ac:dyDescent="0.3">
      <c r="A188" s="224" t="s">
        <v>604</v>
      </c>
      <c r="B188" s="168">
        <v>2015</v>
      </c>
      <c r="C188" s="168">
        <v>2016</v>
      </c>
      <c r="D188" s="168">
        <v>2017</v>
      </c>
      <c r="E188" s="168">
        <v>2018</v>
      </c>
      <c r="F188" s="168">
        <v>2019</v>
      </c>
      <c r="G188" s="168">
        <v>2020</v>
      </c>
      <c r="H188" s="168">
        <v>2021</v>
      </c>
      <c r="I188" s="168">
        <v>2022</v>
      </c>
      <c r="J188" s="168">
        <v>2023</v>
      </c>
      <c r="K188" s="168">
        <v>2024</v>
      </c>
      <c r="L188" s="168">
        <v>2025</v>
      </c>
      <c r="M188" s="168">
        <v>2026</v>
      </c>
      <c r="N188" s="168">
        <v>2027</v>
      </c>
      <c r="O188" s="168">
        <v>2028</v>
      </c>
      <c r="P188" s="168">
        <v>2029</v>
      </c>
      <c r="Q188" s="168">
        <v>2030</v>
      </c>
      <c r="R188" s="168">
        <v>2031</v>
      </c>
      <c r="S188" s="168">
        <v>2032</v>
      </c>
      <c r="T188" s="168">
        <v>2033</v>
      </c>
      <c r="U188" s="168">
        <v>2034</v>
      </c>
      <c r="V188" s="168">
        <v>2035</v>
      </c>
      <c r="W188" s="168">
        <v>2036</v>
      </c>
      <c r="X188" s="168">
        <v>2037</v>
      </c>
      <c r="Y188" s="168">
        <v>2038</v>
      </c>
      <c r="Z188" s="168">
        <v>2039</v>
      </c>
      <c r="AA188" s="168">
        <v>2040</v>
      </c>
      <c r="AB188" s="168">
        <v>2041</v>
      </c>
      <c r="AC188" s="168">
        <v>2042</v>
      </c>
      <c r="AD188" s="168">
        <v>2043</v>
      </c>
      <c r="AE188" s="168">
        <v>2044</v>
      </c>
      <c r="AF188" s="168">
        <v>2045</v>
      </c>
      <c r="AG188" s="168">
        <v>2046</v>
      </c>
      <c r="AH188" s="168">
        <v>2047</v>
      </c>
      <c r="AI188" s="168">
        <v>2048</v>
      </c>
      <c r="AJ188" s="168">
        <v>2049</v>
      </c>
      <c r="AK188" s="168">
        <v>2050</v>
      </c>
      <c r="AL188" s="160"/>
      <c r="AM188" s="160"/>
      <c r="AN188" s="160"/>
      <c r="AO188" s="160"/>
      <c r="AP188" s="160"/>
      <c r="AQ188" s="160"/>
      <c r="AR188" s="160"/>
      <c r="AS188" s="160"/>
      <c r="AT188" s="160"/>
      <c r="AU188" s="160"/>
    </row>
    <row r="189" spans="1:47" x14ac:dyDescent="0.3">
      <c r="A189" s="376" t="s">
        <v>370</v>
      </c>
      <c r="B189" s="6" t="s">
        <v>339</v>
      </c>
      <c r="C189" s="6" t="s">
        <v>339</v>
      </c>
      <c r="D189" s="6" t="s">
        <v>339</v>
      </c>
      <c r="E189" s="6" t="s">
        <v>339</v>
      </c>
      <c r="F189" s="6" t="s">
        <v>339</v>
      </c>
      <c r="G189" s="6" t="s">
        <v>339</v>
      </c>
      <c r="H189" s="6" t="s">
        <v>339</v>
      </c>
      <c r="I189" s="6" t="s">
        <v>339</v>
      </c>
      <c r="J189" s="6" t="s">
        <v>339</v>
      </c>
      <c r="K189" s="6" t="s">
        <v>339</v>
      </c>
      <c r="L189" s="6" t="s">
        <v>339</v>
      </c>
      <c r="M189" s="6" t="s">
        <v>339</v>
      </c>
      <c r="N189" s="6" t="s">
        <v>339</v>
      </c>
      <c r="O189" s="6" t="s">
        <v>339</v>
      </c>
      <c r="P189" s="6" t="s">
        <v>339</v>
      </c>
      <c r="Q189" s="6" t="s">
        <v>339</v>
      </c>
      <c r="R189" s="6" t="s">
        <v>339</v>
      </c>
      <c r="S189" s="6" t="s">
        <v>339</v>
      </c>
      <c r="T189" s="6" t="s">
        <v>339</v>
      </c>
      <c r="U189" s="6" t="s">
        <v>339</v>
      </c>
      <c r="V189" s="6" t="s">
        <v>339</v>
      </c>
      <c r="W189" s="6" t="s">
        <v>339</v>
      </c>
      <c r="X189" s="6" t="s">
        <v>339</v>
      </c>
      <c r="Y189" s="6" t="s">
        <v>339</v>
      </c>
      <c r="Z189" s="6" t="s">
        <v>339</v>
      </c>
      <c r="AA189" s="6" t="s">
        <v>339</v>
      </c>
      <c r="AB189" s="6" t="s">
        <v>339</v>
      </c>
      <c r="AC189" s="6" t="s">
        <v>339</v>
      </c>
      <c r="AD189" s="6" t="s">
        <v>339</v>
      </c>
      <c r="AE189" s="6" t="s">
        <v>339</v>
      </c>
      <c r="AF189" s="6" t="s">
        <v>339</v>
      </c>
      <c r="AG189" s="6" t="s">
        <v>339</v>
      </c>
      <c r="AH189" s="6" t="s">
        <v>339</v>
      </c>
      <c r="AI189" s="6" t="s">
        <v>339</v>
      </c>
      <c r="AJ189" s="6" t="s">
        <v>339</v>
      </c>
      <c r="AK189" s="6" t="s">
        <v>339</v>
      </c>
      <c r="AL189" s="88"/>
      <c r="AM189" s="88"/>
      <c r="AN189" s="88"/>
      <c r="AO189" s="88"/>
      <c r="AP189" s="88"/>
      <c r="AQ189" s="88"/>
      <c r="AR189" s="88"/>
      <c r="AS189" s="88"/>
      <c r="AT189" s="88"/>
      <c r="AU189" s="88"/>
    </row>
    <row r="190" spans="1:47" x14ac:dyDescent="0.3">
      <c r="A190" s="375" t="s">
        <v>282</v>
      </c>
      <c r="B190" s="380">
        <v>0</v>
      </c>
      <c r="C190" s="380">
        <v>0</v>
      </c>
      <c r="D190" s="380">
        <v>0</v>
      </c>
      <c r="E190" s="380">
        <v>0</v>
      </c>
      <c r="F190" s="380">
        <v>0</v>
      </c>
      <c r="G190" s="249">
        <v>0</v>
      </c>
      <c r="H190" s="249">
        <v>0</v>
      </c>
      <c r="I190" s="249">
        <v>0</v>
      </c>
      <c r="J190" s="249">
        <v>0</v>
      </c>
      <c r="K190" s="249">
        <v>0</v>
      </c>
      <c r="L190" s="249">
        <v>0</v>
      </c>
      <c r="M190" s="249">
        <v>0</v>
      </c>
      <c r="N190" s="249">
        <v>0</v>
      </c>
      <c r="O190" s="249">
        <v>0</v>
      </c>
      <c r="P190" s="249">
        <v>0</v>
      </c>
      <c r="Q190" s="249">
        <v>0</v>
      </c>
      <c r="R190" s="249">
        <v>0</v>
      </c>
      <c r="S190" s="249">
        <v>0</v>
      </c>
      <c r="T190" s="249">
        <v>0</v>
      </c>
      <c r="U190" s="249">
        <v>0</v>
      </c>
      <c r="V190" s="249">
        <v>0</v>
      </c>
      <c r="W190" s="249">
        <v>0</v>
      </c>
      <c r="X190" s="249">
        <v>0</v>
      </c>
      <c r="Y190" s="249">
        <v>0</v>
      </c>
      <c r="Z190" s="249">
        <v>0</v>
      </c>
      <c r="AA190" s="249">
        <v>0</v>
      </c>
      <c r="AB190" s="249">
        <v>0</v>
      </c>
      <c r="AC190" s="249">
        <v>0</v>
      </c>
      <c r="AD190" s="249">
        <v>0</v>
      </c>
      <c r="AE190" s="249">
        <v>0</v>
      </c>
      <c r="AF190" s="249">
        <v>0</v>
      </c>
      <c r="AG190" s="249">
        <v>0</v>
      </c>
      <c r="AH190" s="249">
        <v>0</v>
      </c>
      <c r="AI190" s="249">
        <v>0</v>
      </c>
      <c r="AJ190" s="249">
        <v>0</v>
      </c>
      <c r="AK190" s="249">
        <v>0</v>
      </c>
      <c r="AL190" s="173"/>
      <c r="AM190" s="173"/>
      <c r="AN190" s="173"/>
      <c r="AO190" s="173"/>
      <c r="AP190" s="173"/>
      <c r="AQ190" s="173"/>
      <c r="AR190" s="173"/>
      <c r="AS190" s="173"/>
      <c r="AT190" s="173"/>
      <c r="AU190" s="173"/>
    </row>
    <row r="191" spans="1:47" x14ac:dyDescent="0.3">
      <c r="AK191" s="202"/>
    </row>
    <row r="192" spans="1:47" x14ac:dyDescent="0.3">
      <c r="A192" s="224" t="s">
        <v>603</v>
      </c>
      <c r="B192" s="168">
        <v>2015</v>
      </c>
      <c r="C192" s="168">
        <v>2016</v>
      </c>
      <c r="D192" s="168">
        <v>2017</v>
      </c>
      <c r="E192" s="168">
        <v>2018</v>
      </c>
      <c r="F192" s="168">
        <v>2019</v>
      </c>
      <c r="G192" s="168">
        <v>2020</v>
      </c>
      <c r="H192" s="168">
        <v>2021</v>
      </c>
      <c r="I192" s="168">
        <v>2022</v>
      </c>
      <c r="J192" s="168">
        <v>2023</v>
      </c>
      <c r="K192" s="168">
        <v>2024</v>
      </c>
      <c r="L192" s="168">
        <v>2025</v>
      </c>
      <c r="M192" s="168">
        <v>2026</v>
      </c>
      <c r="N192" s="168">
        <v>2027</v>
      </c>
      <c r="O192" s="168">
        <v>2028</v>
      </c>
      <c r="P192" s="168">
        <v>2029</v>
      </c>
      <c r="Q192" s="168">
        <v>2030</v>
      </c>
      <c r="R192" s="168">
        <v>2031</v>
      </c>
      <c r="S192" s="168">
        <v>2032</v>
      </c>
      <c r="T192" s="168">
        <v>2033</v>
      </c>
      <c r="U192" s="168">
        <v>2034</v>
      </c>
      <c r="V192" s="168">
        <v>2035</v>
      </c>
      <c r="W192" s="168">
        <v>2036</v>
      </c>
      <c r="X192" s="168">
        <v>2037</v>
      </c>
      <c r="Y192" s="168">
        <v>2038</v>
      </c>
      <c r="Z192" s="168">
        <v>2039</v>
      </c>
      <c r="AA192" s="168">
        <v>2040</v>
      </c>
      <c r="AB192" s="168">
        <v>2041</v>
      </c>
      <c r="AC192" s="168">
        <v>2042</v>
      </c>
      <c r="AD192" s="168">
        <v>2043</v>
      </c>
      <c r="AE192" s="168">
        <v>2044</v>
      </c>
      <c r="AF192" s="168">
        <v>2045</v>
      </c>
      <c r="AG192" s="168">
        <v>2046</v>
      </c>
      <c r="AH192" s="168">
        <v>2047</v>
      </c>
      <c r="AI192" s="168">
        <v>2048</v>
      </c>
      <c r="AJ192" s="168">
        <v>2049</v>
      </c>
      <c r="AK192" s="168">
        <v>2050</v>
      </c>
      <c r="AL192" s="160"/>
      <c r="AM192" s="160"/>
      <c r="AN192" s="160"/>
      <c r="AO192" s="160"/>
      <c r="AP192" s="160"/>
      <c r="AQ192" s="160"/>
      <c r="AR192" s="160"/>
      <c r="AS192" s="160"/>
      <c r="AT192" s="160"/>
      <c r="AU192" s="160"/>
    </row>
    <row r="193" spans="1:48" x14ac:dyDescent="0.3">
      <c r="A193" s="376" t="s">
        <v>370</v>
      </c>
      <c r="B193" s="6" t="s">
        <v>339</v>
      </c>
      <c r="C193" s="6" t="s">
        <v>339</v>
      </c>
      <c r="D193" s="6" t="s">
        <v>339</v>
      </c>
      <c r="E193" s="6" t="s">
        <v>339</v>
      </c>
      <c r="F193" s="6" t="s">
        <v>339</v>
      </c>
      <c r="G193" s="6" t="s">
        <v>339</v>
      </c>
      <c r="H193" s="6" t="s">
        <v>339</v>
      </c>
      <c r="I193" s="6" t="s">
        <v>339</v>
      </c>
      <c r="J193" s="6" t="s">
        <v>339</v>
      </c>
      <c r="K193" s="6" t="s">
        <v>339</v>
      </c>
      <c r="L193" s="6" t="s">
        <v>339</v>
      </c>
      <c r="M193" s="6" t="s">
        <v>339</v>
      </c>
      <c r="N193" s="6" t="s">
        <v>339</v>
      </c>
      <c r="O193" s="6" t="s">
        <v>339</v>
      </c>
      <c r="P193" s="6" t="s">
        <v>339</v>
      </c>
      <c r="Q193" s="6" t="s">
        <v>339</v>
      </c>
      <c r="R193" s="6" t="s">
        <v>339</v>
      </c>
      <c r="S193" s="6" t="s">
        <v>339</v>
      </c>
      <c r="T193" s="6" t="s">
        <v>339</v>
      </c>
      <c r="U193" s="6" t="s">
        <v>339</v>
      </c>
      <c r="V193" s="6" t="s">
        <v>339</v>
      </c>
      <c r="W193" s="6" t="s">
        <v>339</v>
      </c>
      <c r="X193" s="6" t="s">
        <v>339</v>
      </c>
      <c r="Y193" s="6" t="s">
        <v>339</v>
      </c>
      <c r="Z193" s="6" t="s">
        <v>339</v>
      </c>
      <c r="AA193" s="6" t="s">
        <v>339</v>
      </c>
      <c r="AB193" s="6" t="s">
        <v>339</v>
      </c>
      <c r="AC193" s="6" t="s">
        <v>339</v>
      </c>
      <c r="AD193" s="6" t="s">
        <v>339</v>
      </c>
      <c r="AE193" s="6" t="s">
        <v>339</v>
      </c>
      <c r="AF193" s="6" t="s">
        <v>339</v>
      </c>
      <c r="AG193" s="6" t="s">
        <v>339</v>
      </c>
      <c r="AH193" s="6" t="s">
        <v>339</v>
      </c>
      <c r="AI193" s="6" t="s">
        <v>339</v>
      </c>
      <c r="AJ193" s="6" t="s">
        <v>339</v>
      </c>
      <c r="AK193" s="6" t="s">
        <v>339</v>
      </c>
      <c r="AL193" s="88"/>
      <c r="AM193" s="88"/>
      <c r="AN193" s="88"/>
      <c r="AO193" s="88"/>
      <c r="AP193" s="88"/>
      <c r="AQ193" s="88"/>
      <c r="AR193" s="88"/>
      <c r="AS193" s="88"/>
      <c r="AT193" s="88"/>
      <c r="AU193" s="88"/>
    </row>
    <row r="194" spans="1:48" x14ac:dyDescent="0.3">
      <c r="A194" s="375" t="s">
        <v>282</v>
      </c>
      <c r="B194" s="249">
        <v>1</v>
      </c>
      <c r="C194" s="249">
        <v>1</v>
      </c>
      <c r="D194" s="249">
        <v>1</v>
      </c>
      <c r="E194" s="249">
        <v>1</v>
      </c>
      <c r="F194" s="249">
        <v>1</v>
      </c>
      <c r="G194" s="249">
        <v>1</v>
      </c>
      <c r="H194" s="249">
        <v>1</v>
      </c>
      <c r="I194" s="249">
        <v>1</v>
      </c>
      <c r="J194" s="249">
        <v>1</v>
      </c>
      <c r="K194" s="249">
        <v>1</v>
      </c>
      <c r="L194" s="249">
        <v>1</v>
      </c>
      <c r="M194" s="249">
        <v>1</v>
      </c>
      <c r="N194" s="249">
        <v>1</v>
      </c>
      <c r="O194" s="249">
        <v>1</v>
      </c>
      <c r="P194" s="249">
        <v>1</v>
      </c>
      <c r="Q194" s="249">
        <v>1</v>
      </c>
      <c r="R194" s="249">
        <v>1</v>
      </c>
      <c r="S194" s="249">
        <v>1</v>
      </c>
      <c r="T194" s="249">
        <v>1</v>
      </c>
      <c r="U194" s="249">
        <v>1</v>
      </c>
      <c r="V194" s="249">
        <v>1</v>
      </c>
      <c r="W194" s="249">
        <v>1</v>
      </c>
      <c r="X194" s="249">
        <v>1</v>
      </c>
      <c r="Y194" s="249">
        <v>1</v>
      </c>
      <c r="Z194" s="249">
        <v>1</v>
      </c>
      <c r="AA194" s="249">
        <v>1</v>
      </c>
      <c r="AB194" s="249">
        <v>1</v>
      </c>
      <c r="AC194" s="249">
        <v>1</v>
      </c>
      <c r="AD194" s="249">
        <v>1</v>
      </c>
      <c r="AE194" s="249">
        <v>1</v>
      </c>
      <c r="AF194" s="249">
        <v>1</v>
      </c>
      <c r="AG194" s="249">
        <v>1</v>
      </c>
      <c r="AH194" s="249">
        <v>1</v>
      </c>
      <c r="AI194" s="249">
        <v>1</v>
      </c>
      <c r="AJ194" s="249">
        <v>1</v>
      </c>
      <c r="AK194" s="249">
        <v>1</v>
      </c>
      <c r="AL194" s="173"/>
      <c r="AM194" s="173"/>
      <c r="AN194" s="173"/>
      <c r="AO194" s="173"/>
      <c r="AP194" s="173"/>
      <c r="AQ194" s="173"/>
      <c r="AR194" s="173"/>
      <c r="AS194" s="173"/>
      <c r="AT194" s="173"/>
      <c r="AU194" s="173"/>
    </row>
    <row r="195" spans="1:48" x14ac:dyDescent="0.3">
      <c r="AK195" s="202"/>
    </row>
    <row r="196" spans="1:48" x14ac:dyDescent="0.3">
      <c r="A196" s="224" t="s">
        <v>602</v>
      </c>
      <c r="B196" s="168">
        <v>2015</v>
      </c>
      <c r="C196" s="168">
        <v>2016</v>
      </c>
      <c r="D196" s="168">
        <v>2017</v>
      </c>
      <c r="E196" s="168">
        <v>2018</v>
      </c>
      <c r="F196" s="168">
        <v>2019</v>
      </c>
      <c r="G196" s="168">
        <v>2020</v>
      </c>
      <c r="H196" s="168">
        <v>2021</v>
      </c>
      <c r="I196" s="168">
        <v>2022</v>
      </c>
      <c r="J196" s="168">
        <v>2023</v>
      </c>
      <c r="K196" s="168">
        <v>2024</v>
      </c>
      <c r="L196" s="168">
        <v>2025</v>
      </c>
      <c r="M196" s="168">
        <v>2026</v>
      </c>
      <c r="N196" s="168">
        <v>2027</v>
      </c>
      <c r="O196" s="168">
        <v>2028</v>
      </c>
      <c r="P196" s="168">
        <v>2029</v>
      </c>
      <c r="Q196" s="168">
        <v>2030</v>
      </c>
      <c r="R196" s="168">
        <v>2031</v>
      </c>
      <c r="S196" s="168">
        <v>2032</v>
      </c>
      <c r="T196" s="168">
        <v>2033</v>
      </c>
      <c r="U196" s="168">
        <v>2034</v>
      </c>
      <c r="V196" s="168">
        <v>2035</v>
      </c>
      <c r="W196" s="168">
        <v>2036</v>
      </c>
      <c r="X196" s="168">
        <v>2037</v>
      </c>
      <c r="Y196" s="168">
        <v>2038</v>
      </c>
      <c r="Z196" s="168">
        <v>2039</v>
      </c>
      <c r="AA196" s="168">
        <v>2040</v>
      </c>
      <c r="AB196" s="168">
        <v>2041</v>
      </c>
      <c r="AC196" s="168">
        <v>2042</v>
      </c>
      <c r="AD196" s="168">
        <v>2043</v>
      </c>
      <c r="AE196" s="168">
        <v>2044</v>
      </c>
      <c r="AF196" s="168">
        <v>2045</v>
      </c>
      <c r="AG196" s="168">
        <v>2046</v>
      </c>
      <c r="AH196" s="168">
        <v>2047</v>
      </c>
      <c r="AI196" s="168">
        <v>2048</v>
      </c>
      <c r="AJ196" s="168">
        <v>2049</v>
      </c>
      <c r="AK196" s="168">
        <v>2050</v>
      </c>
      <c r="AL196" s="160"/>
      <c r="AM196" s="160"/>
      <c r="AN196" s="160"/>
      <c r="AO196" s="160"/>
      <c r="AP196" s="160"/>
      <c r="AQ196" s="160"/>
      <c r="AR196" s="160"/>
      <c r="AS196" s="160"/>
      <c r="AT196" s="160"/>
      <c r="AU196" s="160"/>
    </row>
    <row r="197" spans="1:48" x14ac:dyDescent="0.3">
      <c r="A197" s="376" t="s">
        <v>370</v>
      </c>
      <c r="B197" s="6" t="s">
        <v>339</v>
      </c>
      <c r="C197" s="6" t="s">
        <v>339</v>
      </c>
      <c r="D197" s="6" t="s">
        <v>339</v>
      </c>
      <c r="E197" s="6" t="s">
        <v>339</v>
      </c>
      <c r="F197" s="6" t="s">
        <v>339</v>
      </c>
      <c r="G197" s="6" t="s">
        <v>339</v>
      </c>
      <c r="H197" s="6" t="s">
        <v>339</v>
      </c>
      <c r="I197" s="6" t="s">
        <v>339</v>
      </c>
      <c r="J197" s="6" t="s">
        <v>339</v>
      </c>
      <c r="K197" s="6" t="s">
        <v>339</v>
      </c>
      <c r="L197" s="6" t="s">
        <v>339</v>
      </c>
      <c r="M197" s="6" t="s">
        <v>339</v>
      </c>
      <c r="N197" s="6" t="s">
        <v>339</v>
      </c>
      <c r="O197" s="6" t="s">
        <v>339</v>
      </c>
      <c r="P197" s="6" t="s">
        <v>339</v>
      </c>
      <c r="Q197" s="6" t="s">
        <v>339</v>
      </c>
      <c r="R197" s="6" t="s">
        <v>339</v>
      </c>
      <c r="S197" s="6" t="s">
        <v>339</v>
      </c>
      <c r="T197" s="6" t="s">
        <v>339</v>
      </c>
      <c r="U197" s="6" t="s">
        <v>339</v>
      </c>
      <c r="V197" s="6" t="s">
        <v>339</v>
      </c>
      <c r="W197" s="6" t="s">
        <v>339</v>
      </c>
      <c r="X197" s="6" t="s">
        <v>339</v>
      </c>
      <c r="Y197" s="6" t="s">
        <v>339</v>
      </c>
      <c r="Z197" s="6" t="s">
        <v>339</v>
      </c>
      <c r="AA197" s="6" t="s">
        <v>339</v>
      </c>
      <c r="AB197" s="6" t="s">
        <v>339</v>
      </c>
      <c r="AC197" s="6" t="s">
        <v>339</v>
      </c>
      <c r="AD197" s="6" t="s">
        <v>339</v>
      </c>
      <c r="AE197" s="6" t="s">
        <v>339</v>
      </c>
      <c r="AF197" s="6" t="s">
        <v>339</v>
      </c>
      <c r="AG197" s="6" t="s">
        <v>339</v>
      </c>
      <c r="AH197" s="6" t="s">
        <v>339</v>
      </c>
      <c r="AI197" s="6" t="s">
        <v>339</v>
      </c>
      <c r="AJ197" s="6" t="s">
        <v>339</v>
      </c>
      <c r="AK197" s="6" t="s">
        <v>339</v>
      </c>
      <c r="AL197" s="88"/>
      <c r="AM197" s="88"/>
      <c r="AN197" s="88"/>
      <c r="AO197" s="88"/>
      <c r="AP197" s="88"/>
      <c r="AQ197" s="88"/>
      <c r="AR197" s="88"/>
      <c r="AS197" s="88"/>
      <c r="AT197" s="88"/>
      <c r="AU197" s="88"/>
    </row>
    <row r="198" spans="1:48" x14ac:dyDescent="0.3">
      <c r="A198" s="375" t="s">
        <v>282</v>
      </c>
      <c r="B198" s="249">
        <v>0</v>
      </c>
      <c r="C198" s="249">
        <v>0</v>
      </c>
      <c r="D198" s="249">
        <v>0</v>
      </c>
      <c r="E198" s="249">
        <v>0</v>
      </c>
      <c r="F198" s="249">
        <v>0</v>
      </c>
      <c r="G198" s="249">
        <v>0</v>
      </c>
      <c r="H198" s="249">
        <v>0</v>
      </c>
      <c r="I198" s="249">
        <v>0</v>
      </c>
      <c r="J198" s="249">
        <v>0</v>
      </c>
      <c r="K198" s="249">
        <v>0</v>
      </c>
      <c r="L198" s="249">
        <v>0</v>
      </c>
      <c r="M198" s="249">
        <v>0</v>
      </c>
      <c r="N198" s="249">
        <v>0</v>
      </c>
      <c r="O198" s="249">
        <v>0</v>
      </c>
      <c r="P198" s="249">
        <v>0</v>
      </c>
      <c r="Q198" s="249">
        <v>0</v>
      </c>
      <c r="R198" s="249">
        <v>0</v>
      </c>
      <c r="S198" s="249">
        <v>0</v>
      </c>
      <c r="T198" s="249">
        <v>0</v>
      </c>
      <c r="U198" s="249">
        <v>0</v>
      </c>
      <c r="V198" s="249">
        <v>0</v>
      </c>
      <c r="W198" s="249">
        <v>0</v>
      </c>
      <c r="X198" s="249">
        <v>0</v>
      </c>
      <c r="Y198" s="249">
        <v>0</v>
      </c>
      <c r="Z198" s="249">
        <v>0</v>
      </c>
      <c r="AA198" s="249">
        <v>0</v>
      </c>
      <c r="AB198" s="249">
        <v>0</v>
      </c>
      <c r="AC198" s="249">
        <v>0</v>
      </c>
      <c r="AD198" s="249">
        <v>0</v>
      </c>
      <c r="AE198" s="249">
        <v>0</v>
      </c>
      <c r="AF198" s="249">
        <v>0</v>
      </c>
      <c r="AG198" s="249">
        <v>0</v>
      </c>
      <c r="AH198" s="249">
        <v>0</v>
      </c>
      <c r="AI198" s="249">
        <v>0</v>
      </c>
      <c r="AJ198" s="249">
        <v>0</v>
      </c>
      <c r="AK198" s="249">
        <v>0</v>
      </c>
      <c r="AL198" s="173"/>
      <c r="AM198" s="173"/>
      <c r="AN198" s="173"/>
      <c r="AO198" s="173"/>
      <c r="AP198" s="173"/>
      <c r="AQ198" s="173"/>
      <c r="AR198" s="173"/>
      <c r="AS198" s="173"/>
      <c r="AT198" s="173"/>
      <c r="AU198" s="173"/>
    </row>
    <row r="199" spans="1:48" x14ac:dyDescent="0.3">
      <c r="AK199" s="202"/>
    </row>
    <row r="200" spans="1:48" x14ac:dyDescent="0.3">
      <c r="A200" s="224" t="s">
        <v>601</v>
      </c>
      <c r="B200" s="168">
        <v>2015</v>
      </c>
      <c r="C200" s="168">
        <v>2016</v>
      </c>
      <c r="D200" s="168">
        <v>2017</v>
      </c>
      <c r="E200" s="168">
        <v>2018</v>
      </c>
      <c r="F200" s="168">
        <v>2019</v>
      </c>
      <c r="G200" s="168">
        <v>2020</v>
      </c>
      <c r="H200" s="168">
        <v>2021</v>
      </c>
      <c r="I200" s="168">
        <v>2022</v>
      </c>
      <c r="J200" s="168">
        <v>2023</v>
      </c>
      <c r="K200" s="168">
        <v>2024</v>
      </c>
      <c r="L200" s="168">
        <v>2025</v>
      </c>
      <c r="M200" s="168">
        <v>2026</v>
      </c>
      <c r="N200" s="168">
        <v>2027</v>
      </c>
      <c r="O200" s="168">
        <v>2028</v>
      </c>
      <c r="P200" s="168">
        <v>2029</v>
      </c>
      <c r="Q200" s="168">
        <v>2030</v>
      </c>
      <c r="R200" s="168">
        <v>2031</v>
      </c>
      <c r="S200" s="168">
        <v>2032</v>
      </c>
      <c r="T200" s="168">
        <v>2033</v>
      </c>
      <c r="U200" s="168">
        <v>2034</v>
      </c>
      <c r="V200" s="168">
        <v>2035</v>
      </c>
      <c r="W200" s="168">
        <v>2036</v>
      </c>
      <c r="X200" s="168">
        <v>2037</v>
      </c>
      <c r="Y200" s="168">
        <v>2038</v>
      </c>
      <c r="Z200" s="168">
        <v>2039</v>
      </c>
      <c r="AA200" s="168">
        <v>2040</v>
      </c>
      <c r="AB200" s="168">
        <v>2041</v>
      </c>
      <c r="AC200" s="168">
        <v>2042</v>
      </c>
      <c r="AD200" s="168">
        <v>2043</v>
      </c>
      <c r="AE200" s="168">
        <v>2044</v>
      </c>
      <c r="AF200" s="168">
        <v>2045</v>
      </c>
      <c r="AG200" s="168">
        <v>2046</v>
      </c>
      <c r="AH200" s="168">
        <v>2047</v>
      </c>
      <c r="AI200" s="168">
        <v>2048</v>
      </c>
      <c r="AJ200" s="168">
        <v>2049</v>
      </c>
      <c r="AK200" s="168">
        <v>2050</v>
      </c>
      <c r="AL200" s="160"/>
      <c r="AM200" s="160"/>
      <c r="AN200" s="160"/>
      <c r="AO200" s="160"/>
      <c r="AP200" s="160"/>
      <c r="AQ200" s="160"/>
      <c r="AR200" s="160"/>
      <c r="AS200" s="160"/>
      <c r="AT200" s="160"/>
      <c r="AU200" s="160"/>
    </row>
    <row r="201" spans="1:48" x14ac:dyDescent="0.3">
      <c r="A201" s="376" t="s">
        <v>370</v>
      </c>
      <c r="B201" s="6" t="s">
        <v>339</v>
      </c>
      <c r="C201" s="6" t="s">
        <v>339</v>
      </c>
      <c r="D201" s="6" t="s">
        <v>339</v>
      </c>
      <c r="E201" s="6" t="s">
        <v>339</v>
      </c>
      <c r="F201" s="6" t="s">
        <v>339</v>
      </c>
      <c r="G201" s="6" t="s">
        <v>339</v>
      </c>
      <c r="H201" s="6" t="s">
        <v>339</v>
      </c>
      <c r="I201" s="6" t="s">
        <v>339</v>
      </c>
      <c r="J201" s="6" t="s">
        <v>339</v>
      </c>
      <c r="K201" s="6" t="s">
        <v>339</v>
      </c>
      <c r="L201" s="6" t="s">
        <v>339</v>
      </c>
      <c r="M201" s="6" t="s">
        <v>339</v>
      </c>
      <c r="N201" s="6" t="s">
        <v>339</v>
      </c>
      <c r="O201" s="6" t="s">
        <v>339</v>
      </c>
      <c r="P201" s="6" t="s">
        <v>339</v>
      </c>
      <c r="Q201" s="6" t="s">
        <v>339</v>
      </c>
      <c r="R201" s="6" t="s">
        <v>339</v>
      </c>
      <c r="S201" s="6" t="s">
        <v>339</v>
      </c>
      <c r="T201" s="6" t="s">
        <v>339</v>
      </c>
      <c r="U201" s="6" t="s">
        <v>339</v>
      </c>
      <c r="V201" s="6" t="s">
        <v>339</v>
      </c>
      <c r="W201" s="6" t="s">
        <v>339</v>
      </c>
      <c r="X201" s="6" t="s">
        <v>339</v>
      </c>
      <c r="Y201" s="6" t="s">
        <v>339</v>
      </c>
      <c r="Z201" s="6" t="s">
        <v>339</v>
      </c>
      <c r="AA201" s="6" t="s">
        <v>339</v>
      </c>
      <c r="AB201" s="6" t="s">
        <v>339</v>
      </c>
      <c r="AC201" s="6" t="s">
        <v>339</v>
      </c>
      <c r="AD201" s="6" t="s">
        <v>339</v>
      </c>
      <c r="AE201" s="6" t="s">
        <v>339</v>
      </c>
      <c r="AF201" s="6" t="s">
        <v>339</v>
      </c>
      <c r="AG201" s="6" t="s">
        <v>339</v>
      </c>
      <c r="AH201" s="6" t="s">
        <v>339</v>
      </c>
      <c r="AI201" s="6" t="s">
        <v>339</v>
      </c>
      <c r="AJ201" s="6" t="s">
        <v>339</v>
      </c>
      <c r="AK201" s="6" t="s">
        <v>339</v>
      </c>
      <c r="AL201" s="88"/>
      <c r="AM201" s="88"/>
      <c r="AN201" s="88"/>
      <c r="AO201" s="88"/>
      <c r="AP201" s="88"/>
      <c r="AQ201" s="88"/>
      <c r="AR201" s="88"/>
      <c r="AS201" s="88"/>
      <c r="AT201" s="88"/>
      <c r="AU201" s="88"/>
    </row>
    <row r="202" spans="1:48" x14ac:dyDescent="0.3">
      <c r="A202" s="375" t="s">
        <v>282</v>
      </c>
      <c r="B202" s="249">
        <v>0</v>
      </c>
      <c r="C202" s="249">
        <v>0</v>
      </c>
      <c r="D202" s="249">
        <v>0</v>
      </c>
      <c r="E202" s="249">
        <v>0</v>
      </c>
      <c r="F202" s="249">
        <v>0</v>
      </c>
      <c r="G202" s="249">
        <v>0</v>
      </c>
      <c r="H202" s="249">
        <v>0</v>
      </c>
      <c r="I202" s="249">
        <v>0</v>
      </c>
      <c r="J202" s="249">
        <v>0</v>
      </c>
      <c r="K202" s="249">
        <v>0</v>
      </c>
      <c r="L202" s="249">
        <v>0</v>
      </c>
      <c r="M202" s="249">
        <v>0</v>
      </c>
      <c r="N202" s="249">
        <v>0</v>
      </c>
      <c r="O202" s="249">
        <v>0</v>
      </c>
      <c r="P202" s="249">
        <v>0</v>
      </c>
      <c r="Q202" s="249">
        <v>0</v>
      </c>
      <c r="R202" s="249">
        <v>0</v>
      </c>
      <c r="S202" s="249">
        <v>0</v>
      </c>
      <c r="T202" s="249">
        <v>0</v>
      </c>
      <c r="U202" s="249">
        <v>0</v>
      </c>
      <c r="V202" s="249">
        <v>0</v>
      </c>
      <c r="W202" s="249">
        <v>0</v>
      </c>
      <c r="X202" s="249">
        <v>0</v>
      </c>
      <c r="Y202" s="249">
        <v>0</v>
      </c>
      <c r="Z202" s="249">
        <v>0</v>
      </c>
      <c r="AA202" s="249">
        <v>0</v>
      </c>
      <c r="AB202" s="249">
        <v>0</v>
      </c>
      <c r="AC202" s="249">
        <v>0</v>
      </c>
      <c r="AD202" s="249">
        <v>0</v>
      </c>
      <c r="AE202" s="249">
        <v>0</v>
      </c>
      <c r="AF202" s="249">
        <v>0</v>
      </c>
      <c r="AG202" s="249">
        <v>0</v>
      </c>
      <c r="AH202" s="249">
        <v>0</v>
      </c>
      <c r="AI202" s="249">
        <v>0</v>
      </c>
      <c r="AJ202" s="249">
        <v>0</v>
      </c>
      <c r="AK202" s="249">
        <v>0</v>
      </c>
      <c r="AL202" s="173"/>
      <c r="AM202" s="173"/>
      <c r="AN202" s="173"/>
      <c r="AO202" s="173"/>
      <c r="AP202" s="173"/>
      <c r="AQ202" s="173"/>
      <c r="AR202" s="173"/>
      <c r="AS202" s="173"/>
      <c r="AT202" s="173"/>
      <c r="AU202" s="173"/>
    </row>
    <row r="203" spans="1:48" x14ac:dyDescent="0.3">
      <c r="AK203" s="202"/>
    </row>
    <row r="204" spans="1:48" x14ac:dyDescent="0.3">
      <c r="A204" s="224" t="s">
        <v>600</v>
      </c>
      <c r="B204" s="168">
        <v>2015</v>
      </c>
      <c r="C204" s="168">
        <v>2016</v>
      </c>
      <c r="D204" s="168">
        <v>2017</v>
      </c>
      <c r="E204" s="168">
        <v>2018</v>
      </c>
      <c r="F204" s="168">
        <v>2019</v>
      </c>
      <c r="G204" s="168">
        <v>2020</v>
      </c>
      <c r="H204" s="168">
        <v>2021</v>
      </c>
      <c r="I204" s="168">
        <v>2022</v>
      </c>
      <c r="J204" s="168">
        <v>2023</v>
      </c>
      <c r="K204" s="168">
        <v>2024</v>
      </c>
      <c r="L204" s="168">
        <v>2025</v>
      </c>
      <c r="M204" s="168">
        <v>2026</v>
      </c>
      <c r="N204" s="168">
        <v>2027</v>
      </c>
      <c r="O204" s="168">
        <v>2028</v>
      </c>
      <c r="P204" s="168">
        <v>2029</v>
      </c>
      <c r="Q204" s="168">
        <v>2030</v>
      </c>
      <c r="R204" s="168">
        <v>2031</v>
      </c>
      <c r="S204" s="168">
        <v>2032</v>
      </c>
      <c r="T204" s="168">
        <v>2033</v>
      </c>
      <c r="U204" s="168">
        <v>2034</v>
      </c>
      <c r="V204" s="168">
        <v>2035</v>
      </c>
      <c r="W204" s="168">
        <v>2036</v>
      </c>
      <c r="X204" s="168">
        <v>2037</v>
      </c>
      <c r="Y204" s="168">
        <v>2038</v>
      </c>
      <c r="Z204" s="168">
        <v>2039</v>
      </c>
      <c r="AA204" s="168">
        <v>2040</v>
      </c>
      <c r="AB204" s="168">
        <v>2041</v>
      </c>
      <c r="AC204" s="168">
        <v>2042</v>
      </c>
      <c r="AD204" s="168">
        <v>2043</v>
      </c>
      <c r="AE204" s="168">
        <v>2044</v>
      </c>
      <c r="AF204" s="168">
        <v>2045</v>
      </c>
      <c r="AG204" s="168">
        <v>2046</v>
      </c>
      <c r="AH204" s="168">
        <v>2047</v>
      </c>
      <c r="AI204" s="168">
        <v>2048</v>
      </c>
      <c r="AJ204" s="168">
        <v>2049</v>
      </c>
      <c r="AK204" s="168">
        <v>2050</v>
      </c>
      <c r="AL204" s="160"/>
      <c r="AM204" s="160"/>
      <c r="AN204" s="160"/>
      <c r="AO204" s="160"/>
      <c r="AP204" s="160"/>
      <c r="AQ204" s="160"/>
      <c r="AR204" s="160"/>
      <c r="AS204" s="160"/>
      <c r="AT204" s="160"/>
      <c r="AU204" s="160"/>
    </row>
    <row r="205" spans="1:48" x14ac:dyDescent="0.3">
      <c r="A205" s="376" t="s">
        <v>370</v>
      </c>
      <c r="B205" s="6" t="s">
        <v>339</v>
      </c>
      <c r="C205" s="6" t="s">
        <v>339</v>
      </c>
      <c r="D205" s="6" t="s">
        <v>339</v>
      </c>
      <c r="E205" s="6" t="s">
        <v>339</v>
      </c>
      <c r="F205" s="6" t="s">
        <v>339</v>
      </c>
      <c r="G205" s="6" t="s">
        <v>339</v>
      </c>
      <c r="H205" s="6" t="s">
        <v>339</v>
      </c>
      <c r="I205" s="6" t="s">
        <v>339</v>
      </c>
      <c r="J205" s="6" t="s">
        <v>339</v>
      </c>
      <c r="K205" s="6" t="s">
        <v>339</v>
      </c>
      <c r="L205" s="6" t="s">
        <v>339</v>
      </c>
      <c r="M205" s="6" t="s">
        <v>339</v>
      </c>
      <c r="N205" s="6" t="s">
        <v>339</v>
      </c>
      <c r="O205" s="6" t="s">
        <v>339</v>
      </c>
      <c r="P205" s="6" t="s">
        <v>339</v>
      </c>
      <c r="Q205" s="6" t="s">
        <v>339</v>
      </c>
      <c r="R205" s="6" t="s">
        <v>339</v>
      </c>
      <c r="S205" s="6" t="s">
        <v>339</v>
      </c>
      <c r="T205" s="6" t="s">
        <v>339</v>
      </c>
      <c r="U205" s="6" t="s">
        <v>339</v>
      </c>
      <c r="V205" s="6" t="s">
        <v>339</v>
      </c>
      <c r="W205" s="6" t="s">
        <v>339</v>
      </c>
      <c r="X205" s="6" t="s">
        <v>339</v>
      </c>
      <c r="Y205" s="6" t="s">
        <v>339</v>
      </c>
      <c r="Z205" s="6" t="s">
        <v>339</v>
      </c>
      <c r="AA205" s="6" t="s">
        <v>339</v>
      </c>
      <c r="AB205" s="6" t="s">
        <v>339</v>
      </c>
      <c r="AC205" s="6" t="s">
        <v>339</v>
      </c>
      <c r="AD205" s="6" t="s">
        <v>339</v>
      </c>
      <c r="AE205" s="6" t="s">
        <v>339</v>
      </c>
      <c r="AF205" s="6" t="s">
        <v>339</v>
      </c>
      <c r="AG205" s="6" t="s">
        <v>339</v>
      </c>
      <c r="AH205" s="6" t="s">
        <v>339</v>
      </c>
      <c r="AI205" s="6" t="s">
        <v>339</v>
      </c>
      <c r="AJ205" s="6" t="s">
        <v>339</v>
      </c>
      <c r="AK205" s="6" t="s">
        <v>339</v>
      </c>
      <c r="AL205" s="88"/>
      <c r="AM205" s="88"/>
      <c r="AN205" s="88"/>
      <c r="AO205" s="88"/>
      <c r="AP205" s="88"/>
      <c r="AQ205" s="88"/>
      <c r="AR205" s="88"/>
      <c r="AS205" s="88"/>
      <c r="AT205" s="88"/>
      <c r="AU205" s="88"/>
    </row>
    <row r="206" spans="1:48" x14ac:dyDescent="0.3">
      <c r="A206" s="375" t="s">
        <v>282</v>
      </c>
      <c r="B206" s="249">
        <v>0</v>
      </c>
      <c r="C206" s="249">
        <v>0</v>
      </c>
      <c r="D206" s="249">
        <v>0</v>
      </c>
      <c r="E206" s="249">
        <v>0</v>
      </c>
      <c r="F206" s="249">
        <v>0</v>
      </c>
      <c r="G206" s="249">
        <v>0</v>
      </c>
      <c r="H206" s="249">
        <v>0</v>
      </c>
      <c r="I206" s="249">
        <v>0</v>
      </c>
      <c r="J206" s="249">
        <v>0</v>
      </c>
      <c r="K206" s="249">
        <v>0</v>
      </c>
      <c r="L206" s="249">
        <v>0</v>
      </c>
      <c r="M206" s="249">
        <v>0</v>
      </c>
      <c r="N206" s="249">
        <v>0</v>
      </c>
      <c r="O206" s="249">
        <v>0</v>
      </c>
      <c r="P206" s="249">
        <v>0</v>
      </c>
      <c r="Q206" s="249">
        <v>0</v>
      </c>
      <c r="R206" s="249">
        <v>0</v>
      </c>
      <c r="S206" s="249">
        <v>0</v>
      </c>
      <c r="T206" s="249">
        <v>0</v>
      </c>
      <c r="U206" s="249">
        <v>0</v>
      </c>
      <c r="V206" s="249">
        <v>0</v>
      </c>
      <c r="W206" s="249">
        <v>0</v>
      </c>
      <c r="X206" s="249">
        <v>0</v>
      </c>
      <c r="Y206" s="249">
        <v>0</v>
      </c>
      <c r="Z206" s="249">
        <v>0</v>
      </c>
      <c r="AA206" s="249">
        <v>0</v>
      </c>
      <c r="AB206" s="249">
        <v>0</v>
      </c>
      <c r="AC206" s="249">
        <v>0</v>
      </c>
      <c r="AD206" s="249">
        <v>0</v>
      </c>
      <c r="AE206" s="249">
        <v>0</v>
      </c>
      <c r="AF206" s="249">
        <v>0</v>
      </c>
      <c r="AG206" s="249">
        <v>0</v>
      </c>
      <c r="AH206" s="249">
        <v>0</v>
      </c>
      <c r="AI206" s="249">
        <v>0</v>
      </c>
      <c r="AJ206" s="249">
        <v>0</v>
      </c>
      <c r="AK206" s="249">
        <v>0</v>
      </c>
      <c r="AL206" s="173"/>
      <c r="AM206" s="173"/>
      <c r="AN206" s="173"/>
      <c r="AO206" s="173"/>
      <c r="AP206" s="173"/>
      <c r="AQ206" s="173"/>
      <c r="AR206" s="173"/>
      <c r="AS206" s="173"/>
      <c r="AT206" s="173"/>
      <c r="AU206" s="173"/>
    </row>
    <row r="208" spans="1:48" x14ac:dyDescent="0.3">
      <c r="A208" s="224" t="s">
        <v>599</v>
      </c>
      <c r="B208" s="379" t="s">
        <v>296</v>
      </c>
      <c r="C208" s="168">
        <v>2015</v>
      </c>
      <c r="D208" s="168">
        <v>2016</v>
      </c>
      <c r="E208" s="168">
        <v>2017</v>
      </c>
      <c r="F208" s="168">
        <v>2018</v>
      </c>
      <c r="G208" s="168">
        <v>2019</v>
      </c>
      <c r="H208" s="168">
        <v>2020</v>
      </c>
      <c r="I208" s="168">
        <v>2021</v>
      </c>
      <c r="J208" s="168">
        <v>2022</v>
      </c>
      <c r="K208" s="168">
        <v>2023</v>
      </c>
      <c r="L208" s="168">
        <v>2024</v>
      </c>
      <c r="M208" s="168">
        <v>2025</v>
      </c>
      <c r="N208" s="168">
        <v>2026</v>
      </c>
      <c r="O208" s="168">
        <v>2027</v>
      </c>
      <c r="P208" s="168">
        <v>2028</v>
      </c>
      <c r="Q208" s="168">
        <v>2029</v>
      </c>
      <c r="R208" s="168">
        <v>2030</v>
      </c>
      <c r="S208" s="168">
        <v>2031</v>
      </c>
      <c r="T208" s="168">
        <v>2032</v>
      </c>
      <c r="U208" s="168">
        <v>2033</v>
      </c>
      <c r="V208" s="168">
        <v>2034</v>
      </c>
      <c r="W208" s="168">
        <v>2035</v>
      </c>
      <c r="X208" s="168">
        <v>2036</v>
      </c>
      <c r="Y208" s="168">
        <v>2037</v>
      </c>
      <c r="Z208" s="168">
        <v>2038</v>
      </c>
      <c r="AA208" s="168">
        <v>2039</v>
      </c>
      <c r="AB208" s="168">
        <v>2040</v>
      </c>
      <c r="AC208" s="168">
        <v>2041</v>
      </c>
      <c r="AD208" s="168">
        <v>2042</v>
      </c>
      <c r="AE208" s="168">
        <v>2043</v>
      </c>
      <c r="AF208" s="168">
        <v>2044</v>
      </c>
      <c r="AG208" s="168">
        <v>2045</v>
      </c>
      <c r="AH208" s="168">
        <v>2046</v>
      </c>
      <c r="AI208" s="168">
        <v>2047</v>
      </c>
      <c r="AJ208" s="168">
        <v>2048</v>
      </c>
      <c r="AK208" s="168">
        <v>2049</v>
      </c>
      <c r="AL208" s="168">
        <v>2050</v>
      </c>
      <c r="AM208" s="160"/>
      <c r="AN208" s="160"/>
      <c r="AO208" s="160"/>
      <c r="AP208" s="160"/>
      <c r="AQ208" s="160"/>
      <c r="AR208" s="160"/>
      <c r="AS208" s="160"/>
      <c r="AT208" s="160"/>
      <c r="AU208" s="160"/>
      <c r="AV208" s="160"/>
    </row>
    <row r="209" spans="1:48" ht="15" thickBot="1" x14ac:dyDescent="0.35">
      <c r="A209" s="179" t="s">
        <v>295</v>
      </c>
      <c r="B209" s="378" t="s">
        <v>297</v>
      </c>
      <c r="C209" s="6" t="s">
        <v>594</v>
      </c>
      <c r="D209" s="6" t="s">
        <v>594</v>
      </c>
      <c r="E209" s="6" t="s">
        <v>594</v>
      </c>
      <c r="F209" s="6" t="s">
        <v>594</v>
      </c>
      <c r="G209" s="6" t="s">
        <v>594</v>
      </c>
      <c r="H209" s="6" t="s">
        <v>594</v>
      </c>
      <c r="I209" s="6" t="s">
        <v>594</v>
      </c>
      <c r="J209" s="6" t="s">
        <v>594</v>
      </c>
      <c r="K209" s="6" t="s">
        <v>594</v>
      </c>
      <c r="L209" s="6" t="s">
        <v>594</v>
      </c>
      <c r="M209" s="6" t="s">
        <v>594</v>
      </c>
      <c r="N209" s="6" t="s">
        <v>594</v>
      </c>
      <c r="O209" s="6" t="s">
        <v>594</v>
      </c>
      <c r="P209" s="6" t="s">
        <v>594</v>
      </c>
      <c r="Q209" s="6" t="s">
        <v>594</v>
      </c>
      <c r="R209" s="6" t="s">
        <v>594</v>
      </c>
      <c r="S209" s="6" t="s">
        <v>594</v>
      </c>
      <c r="T209" s="6" t="s">
        <v>594</v>
      </c>
      <c r="U209" s="6" t="s">
        <v>594</v>
      </c>
      <c r="V209" s="6" t="s">
        <v>594</v>
      </c>
      <c r="W209" s="6" t="s">
        <v>594</v>
      </c>
      <c r="X209" s="6" t="s">
        <v>594</v>
      </c>
      <c r="Y209" s="6" t="s">
        <v>594</v>
      </c>
      <c r="Z209" s="6" t="s">
        <v>594</v>
      </c>
      <c r="AA209" s="6" t="s">
        <v>594</v>
      </c>
      <c r="AB209" s="6" t="s">
        <v>594</v>
      </c>
      <c r="AC209" s="6" t="s">
        <v>594</v>
      </c>
      <c r="AD209" s="6" t="s">
        <v>594</v>
      </c>
      <c r="AE209" s="6" t="s">
        <v>594</v>
      </c>
      <c r="AF209" s="6" t="s">
        <v>594</v>
      </c>
      <c r="AG209" s="6" t="s">
        <v>594</v>
      </c>
      <c r="AH209" s="6" t="s">
        <v>594</v>
      </c>
      <c r="AI209" s="6" t="s">
        <v>594</v>
      </c>
      <c r="AJ209" s="6" t="s">
        <v>594</v>
      </c>
      <c r="AK209" s="6" t="s">
        <v>594</v>
      </c>
      <c r="AL209" s="6" t="s">
        <v>594</v>
      </c>
      <c r="AM209" s="88"/>
      <c r="AN209" s="88"/>
      <c r="AO209" s="88"/>
      <c r="AP209" s="88"/>
      <c r="AQ209" s="88"/>
      <c r="AR209" s="88"/>
      <c r="AS209" s="88"/>
      <c r="AT209" s="88"/>
      <c r="AU209" s="88"/>
      <c r="AV209" s="88"/>
    </row>
    <row r="210" spans="1:48" x14ac:dyDescent="0.3">
      <c r="A210" s="506" t="s">
        <v>282</v>
      </c>
      <c r="B210" s="375" t="s">
        <v>293</v>
      </c>
      <c r="C210" s="187">
        <v>3114.71609852758</v>
      </c>
      <c r="D210" s="187">
        <v>3111.84</v>
      </c>
      <c r="E210" s="187">
        <v>3103.47</v>
      </c>
      <c r="F210" s="187">
        <v>3108.87</v>
      </c>
      <c r="G210" s="187">
        <v>3114.54</v>
      </c>
      <c r="H210" s="187">
        <v>3103.65</v>
      </c>
      <c r="I210" s="187">
        <v>3080.16</v>
      </c>
      <c r="J210" s="187">
        <v>3056.4</v>
      </c>
      <c r="K210" s="187">
        <v>62250.400000000001</v>
      </c>
      <c r="L210" s="187">
        <v>62476.5</v>
      </c>
      <c r="M210" s="187">
        <v>61412.1</v>
      </c>
      <c r="N210" s="187">
        <v>60049.4</v>
      </c>
      <c r="O210" s="187">
        <v>60300</v>
      </c>
      <c r="P210" s="187">
        <v>60441.4</v>
      </c>
      <c r="Q210" s="187">
        <v>59929.3</v>
      </c>
      <c r="R210" s="187">
        <v>58021.5</v>
      </c>
      <c r="S210" s="187">
        <v>60484</v>
      </c>
      <c r="T210" s="187">
        <v>61513.599999999999</v>
      </c>
      <c r="U210" s="187">
        <v>61875.7</v>
      </c>
      <c r="V210" s="187">
        <v>61916.5</v>
      </c>
      <c r="W210" s="187">
        <v>61795.3</v>
      </c>
      <c r="X210" s="187">
        <v>61588.6</v>
      </c>
      <c r="Y210" s="187">
        <v>61334.2</v>
      </c>
      <c r="Z210" s="187">
        <v>61049.599999999999</v>
      </c>
      <c r="AA210" s="187">
        <v>60743.6</v>
      </c>
      <c r="AB210" s="187">
        <v>60420.5</v>
      </c>
      <c r="AC210" s="187">
        <v>60083.7</v>
      </c>
      <c r="AD210" s="187">
        <v>59735.9</v>
      </c>
      <c r="AE210" s="187">
        <v>59376.7</v>
      </c>
      <c r="AF210" s="187">
        <v>59005.8</v>
      </c>
      <c r="AG210" s="187">
        <v>58622.7</v>
      </c>
      <c r="AH210" s="187">
        <v>51872.1</v>
      </c>
      <c r="AI210" s="187">
        <v>48844.2</v>
      </c>
      <c r="AJ210" s="187">
        <v>47363.7</v>
      </c>
      <c r="AK210" s="187">
        <v>46514.8</v>
      </c>
      <c r="AL210" s="187">
        <v>45914.2</v>
      </c>
      <c r="AM210" s="377"/>
      <c r="AN210" s="377"/>
      <c r="AO210" s="377"/>
      <c r="AP210" s="377"/>
      <c r="AQ210" s="377"/>
      <c r="AR210" s="377"/>
      <c r="AS210" s="377"/>
      <c r="AT210" s="377"/>
      <c r="AU210" s="377"/>
      <c r="AV210" s="377"/>
    </row>
    <row r="211" spans="1:48" x14ac:dyDescent="0.3">
      <c r="A211" s="479"/>
      <c r="B211" s="375" t="s">
        <v>292</v>
      </c>
      <c r="C211" s="187">
        <v>641.25</v>
      </c>
      <c r="D211" s="187">
        <v>640.89</v>
      </c>
      <c r="E211" s="187">
        <v>640.71</v>
      </c>
      <c r="F211" s="187">
        <v>642.05999999999995</v>
      </c>
      <c r="G211" s="187">
        <v>650.27</v>
      </c>
      <c r="H211" s="187">
        <v>653.85</v>
      </c>
      <c r="I211" s="187">
        <v>649.71</v>
      </c>
      <c r="J211" s="187">
        <v>650.61</v>
      </c>
      <c r="K211" s="187">
        <v>525.69600000000003</v>
      </c>
      <c r="L211" s="187">
        <v>506.46499999999997</v>
      </c>
      <c r="M211" s="187">
        <v>552.23699999999997</v>
      </c>
      <c r="N211" s="187">
        <v>598.00900000000001</v>
      </c>
      <c r="O211" s="187">
        <v>643.78099999999995</v>
      </c>
      <c r="P211" s="187">
        <v>689.553</v>
      </c>
      <c r="Q211" s="187">
        <v>735.32600000000002</v>
      </c>
      <c r="R211" s="187">
        <v>696.85500000000002</v>
      </c>
      <c r="S211" s="187">
        <v>648.60699999999997</v>
      </c>
      <c r="T211" s="187">
        <v>603.44899999999996</v>
      </c>
      <c r="U211" s="187">
        <v>565.96400000000006</v>
      </c>
      <c r="V211" s="187">
        <v>535.52099999999996</v>
      </c>
      <c r="W211" s="187">
        <v>510.25299999999999</v>
      </c>
      <c r="X211" s="187">
        <v>488.37799999999999</v>
      </c>
      <c r="Y211" s="187">
        <v>468.51900000000001</v>
      </c>
      <c r="Z211" s="187">
        <v>449.709</v>
      </c>
      <c r="AA211" s="187">
        <v>431.30099999999999</v>
      </c>
      <c r="AB211" s="187">
        <v>412.87</v>
      </c>
      <c r="AC211" s="187">
        <v>394.14100000000002</v>
      </c>
      <c r="AD211" s="187">
        <v>374.928</v>
      </c>
      <c r="AE211" s="187">
        <v>355.10899999999998</v>
      </c>
      <c r="AF211" s="187">
        <v>334.60399999999998</v>
      </c>
      <c r="AG211" s="187">
        <v>313.358</v>
      </c>
      <c r="AH211" s="187">
        <v>34.694099999999999</v>
      </c>
      <c r="AI211" s="187">
        <v>-110.2</v>
      </c>
      <c r="AJ211" s="187">
        <v>-193.64699999999999</v>
      </c>
      <c r="AK211" s="187">
        <v>-248.40100000000001</v>
      </c>
      <c r="AL211" s="187">
        <v>-289.596</v>
      </c>
      <c r="AM211" s="377"/>
      <c r="AN211" s="377"/>
      <c r="AO211" s="377"/>
      <c r="AP211" s="377"/>
      <c r="AQ211" s="377"/>
      <c r="AR211" s="377"/>
      <c r="AS211" s="377"/>
      <c r="AT211" s="377"/>
      <c r="AU211" s="377"/>
      <c r="AV211" s="377"/>
    </row>
    <row r="212" spans="1:48" x14ac:dyDescent="0.3">
      <c r="A212" s="479"/>
      <c r="B212" s="375" t="s">
        <v>309</v>
      </c>
      <c r="C212" s="187">
        <v>2748.42</v>
      </c>
      <c r="D212" s="187">
        <v>2747.52</v>
      </c>
      <c r="E212" s="187">
        <v>2746.62</v>
      </c>
      <c r="F212" s="187">
        <v>2729.88</v>
      </c>
      <c r="G212" s="187">
        <v>2706.93</v>
      </c>
      <c r="H212" s="187">
        <v>2695.23</v>
      </c>
      <c r="I212" s="187">
        <v>2693.97</v>
      </c>
      <c r="J212" s="187">
        <v>2682.27</v>
      </c>
      <c r="K212" s="187">
        <v>3440</v>
      </c>
      <c r="L212" s="187">
        <v>3440</v>
      </c>
      <c r="M212" s="187">
        <v>3440</v>
      </c>
      <c r="N212" s="187">
        <v>3440</v>
      </c>
      <c r="O212" s="187">
        <v>3440</v>
      </c>
      <c r="P212" s="187">
        <v>3440</v>
      </c>
      <c r="Q212" s="187">
        <v>3440</v>
      </c>
      <c r="R212" s="187">
        <v>3477.89</v>
      </c>
      <c r="S212" s="187">
        <v>3185.44</v>
      </c>
      <c r="T212" s="187">
        <v>3012.38</v>
      </c>
      <c r="U212" s="187">
        <v>2907.75</v>
      </c>
      <c r="V212" s="187">
        <v>2843</v>
      </c>
      <c r="W212" s="187">
        <v>2801.8</v>
      </c>
      <c r="X212" s="187">
        <v>2774.59</v>
      </c>
      <c r="Y212" s="187">
        <v>2755.73</v>
      </c>
      <c r="Z212" s="187">
        <v>2741.84</v>
      </c>
      <c r="AA212" s="187">
        <v>2730.88</v>
      </c>
      <c r="AB212" s="187">
        <v>2721.6</v>
      </c>
      <c r="AC212" s="187">
        <v>2713.26</v>
      </c>
      <c r="AD212" s="187">
        <v>2705.38</v>
      </c>
      <c r="AE212" s="187">
        <v>2697.68</v>
      </c>
      <c r="AF212" s="187">
        <v>2689.98</v>
      </c>
      <c r="AG212" s="187">
        <v>2682.18</v>
      </c>
      <c r="AH212" s="187">
        <v>2655</v>
      </c>
      <c r="AI212" s="187">
        <v>2606.1799999999998</v>
      </c>
      <c r="AJ212" s="187">
        <v>2560.44</v>
      </c>
      <c r="AK212" s="187">
        <v>2523.5300000000002</v>
      </c>
      <c r="AL212" s="187">
        <v>2494.9299999999998</v>
      </c>
      <c r="AM212" s="377"/>
      <c r="AN212" s="377"/>
      <c r="AO212" s="377"/>
      <c r="AP212" s="377"/>
      <c r="AQ212" s="377"/>
      <c r="AR212" s="377"/>
      <c r="AS212" s="377"/>
      <c r="AT212" s="377"/>
      <c r="AU212" s="377"/>
      <c r="AV212" s="377"/>
    </row>
    <row r="213" spans="1:48" x14ac:dyDescent="0.3">
      <c r="A213" s="479"/>
      <c r="B213" s="375" t="s">
        <v>308</v>
      </c>
      <c r="C213" s="187">
        <v>512.21</v>
      </c>
      <c r="D213" s="187">
        <v>510.21</v>
      </c>
      <c r="E213" s="187">
        <v>508.68</v>
      </c>
      <c r="F213" s="187">
        <v>502.92</v>
      </c>
      <c r="G213" s="187">
        <v>501.3</v>
      </c>
      <c r="H213" s="187">
        <v>501.12</v>
      </c>
      <c r="I213" s="187">
        <v>501.03</v>
      </c>
      <c r="J213" s="187">
        <v>499.77</v>
      </c>
      <c r="K213" s="187">
        <v>0</v>
      </c>
      <c r="L213" s="187">
        <v>0</v>
      </c>
      <c r="M213" s="187">
        <v>0</v>
      </c>
      <c r="N213" s="187">
        <v>0</v>
      </c>
      <c r="O213" s="187">
        <v>0</v>
      </c>
      <c r="P213" s="187">
        <v>0</v>
      </c>
      <c r="Q213" s="187">
        <v>0</v>
      </c>
      <c r="R213" s="187">
        <v>0</v>
      </c>
      <c r="S213" s="187">
        <v>0</v>
      </c>
      <c r="T213" s="187">
        <v>0</v>
      </c>
      <c r="U213" s="187">
        <v>0</v>
      </c>
      <c r="V213" s="187">
        <v>0</v>
      </c>
      <c r="W213" s="187">
        <v>0</v>
      </c>
      <c r="X213" s="187">
        <v>0</v>
      </c>
      <c r="Y213" s="187">
        <v>0</v>
      </c>
      <c r="Z213" s="187">
        <v>0</v>
      </c>
      <c r="AA213" s="187">
        <v>0</v>
      </c>
      <c r="AB213" s="187">
        <v>0</v>
      </c>
      <c r="AC213" s="187">
        <v>0</v>
      </c>
      <c r="AD213" s="187">
        <v>0</v>
      </c>
      <c r="AE213" s="187">
        <v>0</v>
      </c>
      <c r="AF213" s="187">
        <v>0</v>
      </c>
      <c r="AG213" s="187">
        <v>0</v>
      </c>
      <c r="AH213" s="187">
        <v>0</v>
      </c>
      <c r="AI213" s="187">
        <v>0</v>
      </c>
      <c r="AJ213" s="187">
        <v>0</v>
      </c>
      <c r="AK213" s="187">
        <v>0</v>
      </c>
      <c r="AL213" s="187">
        <v>0</v>
      </c>
      <c r="AM213" s="377"/>
      <c r="AN213" s="377"/>
      <c r="AO213" s="377"/>
      <c r="AP213" s="377"/>
      <c r="AQ213" s="377"/>
      <c r="AR213" s="377"/>
      <c r="AS213" s="377"/>
      <c r="AT213" s="377"/>
      <c r="AU213" s="377"/>
      <c r="AV213" s="377"/>
    </row>
    <row r="214" spans="1:48" x14ac:dyDescent="0.3">
      <c r="A214" s="479"/>
      <c r="B214" s="375" t="s">
        <v>307</v>
      </c>
      <c r="C214" s="187">
        <v>4747.18</v>
      </c>
      <c r="D214" s="187">
        <v>4756.59</v>
      </c>
      <c r="E214" s="187">
        <v>4759.2</v>
      </c>
      <c r="F214" s="187">
        <v>4728.78</v>
      </c>
      <c r="G214" s="187">
        <v>4710.1499999999996</v>
      </c>
      <c r="H214" s="187">
        <v>4712.49</v>
      </c>
      <c r="I214" s="187">
        <v>4722.66</v>
      </c>
      <c r="J214" s="187">
        <v>4708.9799999999996</v>
      </c>
      <c r="K214" s="187">
        <v>27606</v>
      </c>
      <c r="L214" s="187">
        <v>27798</v>
      </c>
      <c r="M214" s="187">
        <v>27990</v>
      </c>
      <c r="N214" s="187">
        <v>28125</v>
      </c>
      <c r="O214" s="187">
        <v>28168.799999999999</v>
      </c>
      <c r="P214" s="187">
        <v>28233.8</v>
      </c>
      <c r="Q214" s="187">
        <v>28323.8</v>
      </c>
      <c r="R214" s="187">
        <v>28980.9</v>
      </c>
      <c r="S214" s="187">
        <v>24328.5</v>
      </c>
      <c r="T214" s="187">
        <v>21590.2</v>
      </c>
      <c r="U214" s="187">
        <v>19948.900000000001</v>
      </c>
      <c r="V214" s="187">
        <v>18947.099999999999</v>
      </c>
      <c r="W214" s="187">
        <v>18322.7</v>
      </c>
      <c r="X214" s="187">
        <v>17922.8</v>
      </c>
      <c r="Y214" s="187">
        <v>17656.7</v>
      </c>
      <c r="Z214" s="187">
        <v>17470.2</v>
      </c>
      <c r="AA214" s="187">
        <v>17330.7</v>
      </c>
      <c r="AB214" s="187">
        <v>17218.2</v>
      </c>
      <c r="AC214" s="187">
        <v>17120.7</v>
      </c>
      <c r="AD214" s="187">
        <v>17030.7</v>
      </c>
      <c r="AE214" s="187">
        <v>16943.5</v>
      </c>
      <c r="AF214" s="187">
        <v>16856.3</v>
      </c>
      <c r="AG214" s="187">
        <v>16767.400000000001</v>
      </c>
      <c r="AH214" s="187">
        <v>16368</v>
      </c>
      <c r="AI214" s="187">
        <v>15621.5</v>
      </c>
      <c r="AJ214" s="187">
        <v>14924.4</v>
      </c>
      <c r="AK214" s="187">
        <v>14368.8</v>
      </c>
      <c r="AL214" s="187">
        <v>13946.5</v>
      </c>
      <c r="AM214" s="377"/>
      <c r="AN214" s="377"/>
      <c r="AO214" s="377"/>
      <c r="AP214" s="377"/>
      <c r="AQ214" s="377"/>
      <c r="AR214" s="377"/>
      <c r="AS214" s="377"/>
      <c r="AT214" s="377"/>
      <c r="AU214" s="377"/>
      <c r="AV214" s="377"/>
    </row>
    <row r="215" spans="1:48" x14ac:dyDescent="0.3">
      <c r="A215" s="479"/>
      <c r="B215" s="375" t="s">
        <v>288</v>
      </c>
      <c r="C215" s="187">
        <v>9638.49</v>
      </c>
      <c r="D215" s="187">
        <v>9645.2099999999991</v>
      </c>
      <c r="E215" s="187">
        <v>9652.9500000000007</v>
      </c>
      <c r="F215" s="187">
        <v>9699.75</v>
      </c>
      <c r="G215" s="187">
        <v>9711.36</v>
      </c>
      <c r="H215" s="187">
        <v>9694.7100000000009</v>
      </c>
      <c r="I215" s="187">
        <v>9694.26</v>
      </c>
      <c r="J215" s="187">
        <v>9705.06</v>
      </c>
      <c r="K215" s="187">
        <v>0</v>
      </c>
      <c r="L215" s="187">
        <v>0</v>
      </c>
      <c r="M215" s="187">
        <v>0</v>
      </c>
      <c r="N215" s="187">
        <v>0</v>
      </c>
      <c r="O215" s="187">
        <v>0</v>
      </c>
      <c r="P215" s="187">
        <v>0</v>
      </c>
      <c r="Q215" s="187">
        <v>0</v>
      </c>
      <c r="R215" s="187">
        <v>0</v>
      </c>
      <c r="S215" s="187">
        <v>0</v>
      </c>
      <c r="T215" s="187">
        <v>0</v>
      </c>
      <c r="U215" s="187">
        <v>0</v>
      </c>
      <c r="V215" s="187">
        <v>0</v>
      </c>
      <c r="W215" s="187">
        <v>0</v>
      </c>
      <c r="X215" s="187">
        <v>0</v>
      </c>
      <c r="Y215" s="187">
        <v>0</v>
      </c>
      <c r="Z215" s="187">
        <v>0</v>
      </c>
      <c r="AA215" s="187">
        <v>0</v>
      </c>
      <c r="AB215" s="187">
        <v>0</v>
      </c>
      <c r="AC215" s="187">
        <v>0</v>
      </c>
      <c r="AD215" s="187">
        <v>0</v>
      </c>
      <c r="AE215" s="187">
        <v>0</v>
      </c>
      <c r="AF215" s="187">
        <v>0</v>
      </c>
      <c r="AG215" s="187">
        <v>0</v>
      </c>
      <c r="AH215" s="187">
        <v>0</v>
      </c>
      <c r="AI215" s="187">
        <v>0</v>
      </c>
      <c r="AJ215" s="187">
        <v>0</v>
      </c>
      <c r="AK215" s="187">
        <v>0</v>
      </c>
      <c r="AL215" s="187">
        <v>0</v>
      </c>
      <c r="AM215" s="377"/>
      <c r="AN215" s="377"/>
      <c r="AO215" s="377"/>
      <c r="AP215" s="377"/>
      <c r="AQ215" s="377"/>
      <c r="AR215" s="377"/>
      <c r="AS215" s="377"/>
      <c r="AT215" s="377"/>
      <c r="AU215" s="377"/>
      <c r="AV215" s="377"/>
    </row>
    <row r="216" spans="1:48" ht="15" customHeight="1" x14ac:dyDescent="0.3">
      <c r="A216" s="479"/>
      <c r="B216" s="375" t="s">
        <v>287</v>
      </c>
      <c r="C216" s="187">
        <v>14161.28</v>
      </c>
      <c r="D216" s="187">
        <v>14151.6</v>
      </c>
      <c r="E216" s="187">
        <v>14147.82</v>
      </c>
      <c r="F216" s="187">
        <v>14151.06</v>
      </c>
      <c r="G216" s="187">
        <v>14167.53</v>
      </c>
      <c r="H216" s="187">
        <v>14158.259999999998</v>
      </c>
      <c r="I216" s="187">
        <v>14132.7</v>
      </c>
      <c r="J216" s="187">
        <v>14135.22</v>
      </c>
      <c r="K216" s="187">
        <v>109300</v>
      </c>
      <c r="L216" s="187">
        <v>109451</v>
      </c>
      <c r="M216" s="187">
        <v>110003</v>
      </c>
      <c r="N216" s="187">
        <v>111527</v>
      </c>
      <c r="O216" s="187">
        <v>112992</v>
      </c>
      <c r="P216" s="187">
        <v>113098</v>
      </c>
      <c r="Q216" s="187">
        <v>112412</v>
      </c>
      <c r="R216" s="187">
        <v>112165</v>
      </c>
      <c r="S216" s="187">
        <v>113369</v>
      </c>
      <c r="T216" s="187">
        <v>114104</v>
      </c>
      <c r="U216" s="187">
        <v>114560</v>
      </c>
      <c r="V216" s="187">
        <v>114851</v>
      </c>
      <c r="W216" s="187">
        <v>115042</v>
      </c>
      <c r="X216" s="187">
        <v>115173</v>
      </c>
      <c r="Y216" s="187">
        <v>115268</v>
      </c>
      <c r="Z216" s="187">
        <v>115343</v>
      </c>
      <c r="AA216" s="187">
        <v>115405</v>
      </c>
      <c r="AB216" s="187">
        <v>115461</v>
      </c>
      <c r="AC216" s="187">
        <v>115515</v>
      </c>
      <c r="AD216" s="187">
        <v>115567</v>
      </c>
      <c r="AE216" s="187">
        <v>115620</v>
      </c>
      <c r="AF216" s="187">
        <v>115674</v>
      </c>
      <c r="AG216" s="187">
        <v>115729</v>
      </c>
      <c r="AH216" s="187">
        <v>116273</v>
      </c>
      <c r="AI216" s="187">
        <v>116687</v>
      </c>
      <c r="AJ216" s="187">
        <v>116990</v>
      </c>
      <c r="AK216" s="187">
        <v>117213</v>
      </c>
      <c r="AL216" s="187">
        <v>117382</v>
      </c>
      <c r="AM216" s="377"/>
      <c r="AN216" s="377"/>
      <c r="AO216" s="377"/>
      <c r="AP216" s="377"/>
      <c r="AQ216" s="377"/>
      <c r="AR216" s="377"/>
      <c r="AS216" s="377"/>
      <c r="AT216" s="377"/>
      <c r="AU216" s="377"/>
      <c r="AV216" s="377"/>
    </row>
    <row r="217" spans="1:48" x14ac:dyDescent="0.3">
      <c r="A217" s="479"/>
      <c r="B217" s="375" t="s">
        <v>286</v>
      </c>
      <c r="C217" s="187">
        <v>396.32</v>
      </c>
      <c r="D217" s="187">
        <v>396.27</v>
      </c>
      <c r="E217" s="187">
        <v>395.73</v>
      </c>
      <c r="F217" s="187">
        <v>396.09</v>
      </c>
      <c r="G217" s="187">
        <v>395.91</v>
      </c>
      <c r="H217" s="187">
        <v>396.54</v>
      </c>
      <c r="I217" s="187">
        <v>397.08000000000004</v>
      </c>
      <c r="J217" s="187">
        <v>398.52</v>
      </c>
      <c r="K217" s="187">
        <v>0</v>
      </c>
      <c r="L217" s="187">
        <v>0</v>
      </c>
      <c r="M217" s="187">
        <v>0</v>
      </c>
      <c r="N217" s="187">
        <v>0</v>
      </c>
      <c r="O217" s="187">
        <v>0</v>
      </c>
      <c r="P217" s="187">
        <v>0</v>
      </c>
      <c r="Q217" s="187">
        <v>0</v>
      </c>
      <c r="R217" s="187">
        <v>0</v>
      </c>
      <c r="S217" s="187">
        <v>0</v>
      </c>
      <c r="T217" s="187">
        <v>0</v>
      </c>
      <c r="U217" s="187">
        <v>0</v>
      </c>
      <c r="V217" s="187">
        <v>0</v>
      </c>
      <c r="W217" s="187">
        <v>0</v>
      </c>
      <c r="X217" s="187">
        <v>0</v>
      </c>
      <c r="Y217" s="187">
        <v>0</v>
      </c>
      <c r="Z217" s="187">
        <v>0</v>
      </c>
      <c r="AA217" s="187">
        <v>0</v>
      </c>
      <c r="AB217" s="187">
        <v>0</v>
      </c>
      <c r="AC217" s="187">
        <v>0</v>
      </c>
      <c r="AD217" s="187">
        <v>0</v>
      </c>
      <c r="AE217" s="187">
        <v>0</v>
      </c>
      <c r="AF217" s="187">
        <v>0</v>
      </c>
      <c r="AG217" s="187">
        <v>0</v>
      </c>
      <c r="AH217" s="187">
        <v>0</v>
      </c>
      <c r="AI217" s="187">
        <v>0</v>
      </c>
      <c r="AJ217" s="187">
        <v>0</v>
      </c>
      <c r="AK217" s="187">
        <v>0</v>
      </c>
      <c r="AL217" s="187">
        <v>0</v>
      </c>
      <c r="AM217" s="377"/>
      <c r="AN217" s="377"/>
      <c r="AO217" s="377"/>
      <c r="AP217" s="377"/>
      <c r="AQ217" s="377"/>
      <c r="AR217" s="377"/>
      <c r="AS217" s="377"/>
      <c r="AT217" s="377"/>
      <c r="AU217" s="377"/>
      <c r="AV217" s="377"/>
    </row>
    <row r="218" spans="1:48" x14ac:dyDescent="0.3">
      <c r="A218" s="479"/>
      <c r="B218" s="375" t="s">
        <v>306</v>
      </c>
      <c r="C218" s="187">
        <v>177.85</v>
      </c>
      <c r="D218" s="187">
        <v>178.47</v>
      </c>
      <c r="E218" s="187">
        <v>183.42</v>
      </c>
      <c r="F218" s="187">
        <v>185.31</v>
      </c>
      <c r="G218" s="187">
        <v>195.48</v>
      </c>
      <c r="H218" s="187">
        <v>239.94</v>
      </c>
      <c r="I218" s="187">
        <v>284.22000000000003</v>
      </c>
      <c r="J218" s="187">
        <v>321.48</v>
      </c>
      <c r="K218" s="187">
        <v>9898.32</v>
      </c>
      <c r="L218" s="187">
        <v>9903.0300000000007</v>
      </c>
      <c r="M218" s="187">
        <v>9908.2099999999991</v>
      </c>
      <c r="N218" s="187">
        <v>9913.1</v>
      </c>
      <c r="O218" s="187">
        <v>9919.75</v>
      </c>
      <c r="P218" s="187">
        <v>9929.98</v>
      </c>
      <c r="Q218" s="187">
        <v>9940.7900000000009</v>
      </c>
      <c r="R218" s="187">
        <v>9981.77</v>
      </c>
      <c r="S218" s="187">
        <v>10031.4</v>
      </c>
      <c r="T218" s="187">
        <v>10077.9</v>
      </c>
      <c r="U218" s="187">
        <v>10122.200000000001</v>
      </c>
      <c r="V218" s="187">
        <v>10165.200000000001</v>
      </c>
      <c r="W218" s="187">
        <v>10207.4</v>
      </c>
      <c r="X218" s="187">
        <v>10247.799999999999</v>
      </c>
      <c r="Y218" s="187">
        <v>10284.700000000001</v>
      </c>
      <c r="Z218" s="187">
        <v>10319.1</v>
      </c>
      <c r="AA218" s="187">
        <v>10351.9</v>
      </c>
      <c r="AB218" s="187">
        <v>10383.700000000001</v>
      </c>
      <c r="AC218" s="187">
        <v>10413.5</v>
      </c>
      <c r="AD218" s="187">
        <v>10439.6</v>
      </c>
      <c r="AE218" s="187">
        <v>10463.200000000001</v>
      </c>
      <c r="AF218" s="187">
        <v>10485.200000000001</v>
      </c>
      <c r="AG218" s="187">
        <v>10506.3</v>
      </c>
      <c r="AH218" s="187">
        <v>10525.8</v>
      </c>
      <c r="AI218" s="187">
        <v>10542.2</v>
      </c>
      <c r="AJ218" s="187">
        <v>10556.7</v>
      </c>
      <c r="AK218" s="187">
        <v>10570.2</v>
      </c>
      <c r="AL218" s="187">
        <v>10583.3</v>
      </c>
      <c r="AM218" s="377"/>
      <c r="AN218" s="377"/>
      <c r="AO218" s="377"/>
      <c r="AP218" s="377"/>
      <c r="AQ218" s="377"/>
      <c r="AR218" s="377"/>
      <c r="AS218" s="377"/>
      <c r="AT218" s="377"/>
      <c r="AU218" s="377"/>
      <c r="AV218" s="377"/>
    </row>
    <row r="219" spans="1:48" x14ac:dyDescent="0.3">
      <c r="A219" s="479"/>
      <c r="B219" s="375" t="s">
        <v>598</v>
      </c>
      <c r="C219" s="187">
        <v>320.08580000000001</v>
      </c>
      <c r="D219" s="187">
        <v>320.04000000000002</v>
      </c>
      <c r="E219" s="187">
        <v>320.04000000000002</v>
      </c>
      <c r="F219" s="187">
        <v>320.13</v>
      </c>
      <c r="G219" s="187">
        <v>320.13</v>
      </c>
      <c r="H219" s="187">
        <v>320.13</v>
      </c>
      <c r="I219" s="187">
        <v>320.13</v>
      </c>
      <c r="J219" s="187">
        <v>320.13</v>
      </c>
      <c r="K219" s="187">
        <v>0</v>
      </c>
      <c r="L219" s="187">
        <v>0</v>
      </c>
      <c r="M219" s="187">
        <v>0</v>
      </c>
      <c r="N219" s="187">
        <v>0</v>
      </c>
      <c r="O219" s="187">
        <v>0</v>
      </c>
      <c r="P219" s="187">
        <v>0</v>
      </c>
      <c r="Q219" s="187">
        <v>0</v>
      </c>
      <c r="R219" s="187">
        <v>0</v>
      </c>
      <c r="S219" s="187">
        <v>0</v>
      </c>
      <c r="T219" s="187">
        <v>0</v>
      </c>
      <c r="U219" s="187">
        <v>0</v>
      </c>
      <c r="V219" s="187">
        <v>0</v>
      </c>
      <c r="W219" s="187">
        <v>0</v>
      </c>
      <c r="X219" s="187">
        <v>0</v>
      </c>
      <c r="Y219" s="187">
        <v>0</v>
      </c>
      <c r="Z219" s="187">
        <v>0</v>
      </c>
      <c r="AA219" s="187">
        <v>0</v>
      </c>
      <c r="AB219" s="187">
        <v>0</v>
      </c>
      <c r="AC219" s="187">
        <v>0</v>
      </c>
      <c r="AD219" s="187">
        <v>0</v>
      </c>
      <c r="AE219" s="187">
        <v>0</v>
      </c>
      <c r="AF219" s="187">
        <v>0</v>
      </c>
      <c r="AG219" s="187">
        <v>0</v>
      </c>
      <c r="AH219" s="187">
        <v>0</v>
      </c>
      <c r="AI219" s="187">
        <v>0</v>
      </c>
      <c r="AJ219" s="187">
        <v>0</v>
      </c>
      <c r="AK219" s="187">
        <v>0</v>
      </c>
      <c r="AL219" s="187">
        <v>0</v>
      </c>
      <c r="AM219" s="377"/>
      <c r="AN219" s="377"/>
      <c r="AO219" s="377"/>
      <c r="AP219" s="377"/>
      <c r="AQ219" s="377"/>
      <c r="AR219" s="377"/>
      <c r="AS219" s="377"/>
      <c r="AT219" s="377"/>
      <c r="AU219" s="377"/>
      <c r="AV219" s="377"/>
    </row>
    <row r="220" spans="1:48" ht="15" thickBot="1" x14ac:dyDescent="0.35">
      <c r="A220" s="507"/>
      <c r="B220" s="375" t="s">
        <v>304</v>
      </c>
      <c r="C220" s="187">
        <v>1502.49</v>
      </c>
      <c r="D220" s="187">
        <v>1501.65</v>
      </c>
      <c r="E220" s="187">
        <v>1501.65</v>
      </c>
      <c r="F220" s="187">
        <v>1495.44</v>
      </c>
      <c r="G220" s="187">
        <v>1486.69</v>
      </c>
      <c r="H220" s="187">
        <v>1484.37</v>
      </c>
      <c r="I220" s="187">
        <v>1484.55</v>
      </c>
      <c r="J220" s="187">
        <v>1482.03</v>
      </c>
      <c r="K220" s="187">
        <v>29299.7</v>
      </c>
      <c r="L220" s="187">
        <v>29884.9</v>
      </c>
      <c r="M220" s="187">
        <v>31341</v>
      </c>
      <c r="N220" s="187">
        <v>32239.3</v>
      </c>
      <c r="O220" s="187">
        <v>31793.7</v>
      </c>
      <c r="P220" s="187">
        <v>32973</v>
      </c>
      <c r="Q220" s="187">
        <v>35627.599999999999</v>
      </c>
      <c r="R220" s="187">
        <v>37596.6</v>
      </c>
      <c r="S220" s="187">
        <v>38924.5</v>
      </c>
      <c r="T220" s="187">
        <v>40124.300000000003</v>
      </c>
      <c r="U220" s="187">
        <v>41102.400000000001</v>
      </c>
      <c r="V220" s="187">
        <v>41886.9</v>
      </c>
      <c r="W220" s="187">
        <v>42531.4</v>
      </c>
      <c r="X220" s="187">
        <v>43085.1</v>
      </c>
      <c r="Y220" s="187">
        <v>43585.2</v>
      </c>
      <c r="Z220" s="187">
        <v>44057.2</v>
      </c>
      <c r="AA220" s="187">
        <v>44518.3</v>
      </c>
      <c r="AB220" s="187">
        <v>44979.3</v>
      </c>
      <c r="AC220" s="187">
        <v>45447.8</v>
      </c>
      <c r="AD220" s="187">
        <v>45928.9</v>
      </c>
      <c r="AE220" s="187">
        <v>46425.599999999999</v>
      </c>
      <c r="AF220" s="187">
        <v>46939.9</v>
      </c>
      <c r="AG220" s="187">
        <v>47472.9</v>
      </c>
      <c r="AH220" s="187">
        <v>54479.1</v>
      </c>
      <c r="AI220" s="187">
        <v>58135.8</v>
      </c>
      <c r="AJ220" s="187">
        <v>60248.4</v>
      </c>
      <c r="AK220" s="187">
        <v>61636.800000000003</v>
      </c>
      <c r="AL220" s="187">
        <v>62681.2</v>
      </c>
      <c r="AM220" s="377"/>
      <c r="AN220" s="377"/>
      <c r="AO220" s="377"/>
      <c r="AP220" s="377"/>
      <c r="AQ220" s="377"/>
      <c r="AR220" s="377"/>
      <c r="AS220" s="377"/>
      <c r="AT220" s="377"/>
      <c r="AU220" s="377"/>
      <c r="AV220" s="377"/>
    </row>
    <row r="223" spans="1:48" x14ac:dyDescent="0.3">
      <c r="A223" s="224" t="s">
        <v>597</v>
      </c>
      <c r="B223" s="168">
        <v>2015</v>
      </c>
      <c r="C223" s="168">
        <v>2016</v>
      </c>
      <c r="D223" s="168">
        <v>2017</v>
      </c>
      <c r="E223" s="168">
        <v>2018</v>
      </c>
      <c r="F223" s="168">
        <v>2019</v>
      </c>
      <c r="G223" s="168">
        <v>2020</v>
      </c>
      <c r="H223" s="168">
        <v>2021</v>
      </c>
      <c r="I223" s="168">
        <v>2022</v>
      </c>
      <c r="J223" s="168">
        <v>2023</v>
      </c>
      <c r="K223" s="168">
        <v>2024</v>
      </c>
      <c r="L223" s="168">
        <v>2025</v>
      </c>
      <c r="M223" s="168">
        <v>2026</v>
      </c>
      <c r="N223" s="168">
        <v>2027</v>
      </c>
      <c r="O223" s="168">
        <v>2028</v>
      </c>
      <c r="P223" s="168">
        <v>2029</v>
      </c>
      <c r="Q223" s="168">
        <v>2030</v>
      </c>
      <c r="R223" s="168">
        <v>2031</v>
      </c>
      <c r="S223" s="168">
        <v>2032</v>
      </c>
      <c r="T223" s="168">
        <v>2033</v>
      </c>
      <c r="U223" s="168">
        <v>2034</v>
      </c>
      <c r="V223" s="168">
        <v>2035</v>
      </c>
      <c r="W223" s="168">
        <v>2036</v>
      </c>
      <c r="X223" s="168">
        <v>2037</v>
      </c>
      <c r="Y223" s="168">
        <v>2038</v>
      </c>
      <c r="Z223" s="168">
        <v>2039</v>
      </c>
      <c r="AA223" s="168">
        <v>2040</v>
      </c>
      <c r="AB223" s="168">
        <v>2041</v>
      </c>
      <c r="AC223" s="168">
        <v>2042</v>
      </c>
      <c r="AD223" s="168">
        <v>2043</v>
      </c>
      <c r="AE223" s="168">
        <v>2044</v>
      </c>
      <c r="AF223" s="168">
        <v>2045</v>
      </c>
      <c r="AG223" s="168">
        <v>2046</v>
      </c>
      <c r="AH223" s="168">
        <v>2047</v>
      </c>
      <c r="AI223" s="168">
        <v>2048</v>
      </c>
      <c r="AJ223" s="168">
        <v>2049</v>
      </c>
      <c r="AK223" s="168">
        <v>2050</v>
      </c>
      <c r="AL223" s="160"/>
      <c r="AM223" s="160"/>
      <c r="AN223" s="160"/>
      <c r="AO223" s="160"/>
      <c r="AP223" s="160"/>
      <c r="AQ223" s="160"/>
      <c r="AR223" s="160"/>
      <c r="AS223" s="160"/>
      <c r="AT223" s="160"/>
      <c r="AU223" s="160"/>
    </row>
    <row r="224" spans="1:48" x14ac:dyDescent="0.3">
      <c r="A224" s="376" t="s">
        <v>370</v>
      </c>
      <c r="B224" s="6" t="s">
        <v>577</v>
      </c>
      <c r="C224" s="6" t="s">
        <v>577</v>
      </c>
      <c r="D224" s="6" t="s">
        <v>577</v>
      </c>
      <c r="E224" s="6" t="s">
        <v>577</v>
      </c>
      <c r="F224" s="6" t="s">
        <v>577</v>
      </c>
      <c r="G224" s="6" t="s">
        <v>577</v>
      </c>
      <c r="H224" s="6" t="s">
        <v>577</v>
      </c>
      <c r="I224" s="6" t="s">
        <v>577</v>
      </c>
      <c r="J224" s="6" t="s">
        <v>577</v>
      </c>
      <c r="K224" s="6" t="s">
        <v>577</v>
      </c>
      <c r="L224" s="6" t="s">
        <v>577</v>
      </c>
      <c r="M224" s="6" t="s">
        <v>577</v>
      </c>
      <c r="N224" s="6" t="s">
        <v>577</v>
      </c>
      <c r="O224" s="6" t="s">
        <v>577</v>
      </c>
      <c r="P224" s="6" t="s">
        <v>577</v>
      </c>
      <c r="Q224" s="6" t="s">
        <v>577</v>
      </c>
      <c r="R224" s="6" t="s">
        <v>577</v>
      </c>
      <c r="S224" s="6" t="s">
        <v>577</v>
      </c>
      <c r="T224" s="6" t="s">
        <v>577</v>
      </c>
      <c r="U224" s="6" t="s">
        <v>577</v>
      </c>
      <c r="V224" s="6" t="s">
        <v>577</v>
      </c>
      <c r="W224" s="6" t="s">
        <v>577</v>
      </c>
      <c r="X224" s="6" t="s">
        <v>577</v>
      </c>
      <c r="Y224" s="6" t="s">
        <v>577</v>
      </c>
      <c r="Z224" s="6" t="s">
        <v>577</v>
      </c>
      <c r="AA224" s="6" t="s">
        <v>577</v>
      </c>
      <c r="AB224" s="6" t="s">
        <v>577</v>
      </c>
      <c r="AC224" s="6" t="s">
        <v>577</v>
      </c>
      <c r="AD224" s="6" t="s">
        <v>577</v>
      </c>
      <c r="AE224" s="6" t="s">
        <v>577</v>
      </c>
      <c r="AF224" s="6" t="s">
        <v>577</v>
      </c>
      <c r="AG224" s="6" t="s">
        <v>577</v>
      </c>
      <c r="AH224" s="6" t="s">
        <v>577</v>
      </c>
      <c r="AI224" s="6" t="s">
        <v>577</v>
      </c>
      <c r="AJ224" s="6" t="s">
        <v>577</v>
      </c>
      <c r="AK224" s="6" t="s">
        <v>577</v>
      </c>
      <c r="AL224" s="88"/>
      <c r="AM224" s="88"/>
      <c r="AN224" s="88"/>
      <c r="AO224" s="88"/>
      <c r="AP224" s="88"/>
      <c r="AQ224" s="88"/>
      <c r="AR224" s="88"/>
      <c r="AS224" s="88"/>
      <c r="AT224" s="88"/>
      <c r="AU224" s="88"/>
    </row>
    <row r="225" spans="1:49" ht="15.75" customHeight="1" x14ac:dyDescent="0.3">
      <c r="A225" s="375" t="s">
        <v>282</v>
      </c>
      <c r="B225" s="374">
        <v>1061000</v>
      </c>
      <c r="C225" s="374">
        <v>1003000</v>
      </c>
      <c r="D225" s="374">
        <v>1008000</v>
      </c>
      <c r="E225" s="374">
        <v>1001000</v>
      </c>
      <c r="F225" s="374">
        <v>948000</v>
      </c>
      <c r="G225" s="374">
        <v>1016000</v>
      </c>
      <c r="H225" s="374">
        <v>1022000</v>
      </c>
      <c r="I225" s="374">
        <v>1000000</v>
      </c>
      <c r="J225" s="374">
        <v>999000</v>
      </c>
      <c r="K225" s="374">
        <v>1060000</v>
      </c>
      <c r="L225" s="374">
        <v>1049000</v>
      </c>
      <c r="M225" s="374">
        <v>1026000</v>
      </c>
      <c r="N225" s="374">
        <v>1041000</v>
      </c>
      <c r="O225" s="374">
        <v>1033000</v>
      </c>
      <c r="P225" s="374">
        <v>1038000</v>
      </c>
      <c r="Q225" s="374">
        <v>967000</v>
      </c>
      <c r="R225" s="374">
        <v>967000</v>
      </c>
      <c r="S225" s="374">
        <v>967000</v>
      </c>
      <c r="T225" s="374">
        <v>967000</v>
      </c>
      <c r="U225" s="374">
        <v>967000</v>
      </c>
      <c r="V225" s="374">
        <v>967000</v>
      </c>
      <c r="W225" s="374">
        <v>967000</v>
      </c>
      <c r="X225" s="374">
        <v>967000</v>
      </c>
      <c r="Y225" s="374">
        <v>967000</v>
      </c>
      <c r="Z225" s="374">
        <v>967000</v>
      </c>
      <c r="AA225" s="374">
        <v>967000</v>
      </c>
      <c r="AB225" s="374">
        <v>967000</v>
      </c>
      <c r="AC225" s="374">
        <v>967000</v>
      </c>
      <c r="AD225" s="374">
        <v>967000</v>
      </c>
      <c r="AE225" s="374">
        <v>967000</v>
      </c>
      <c r="AF225" s="374">
        <v>967000</v>
      </c>
      <c r="AG225" s="374">
        <v>967000</v>
      </c>
      <c r="AH225" s="374">
        <v>967000</v>
      </c>
      <c r="AI225" s="374">
        <v>967000</v>
      </c>
      <c r="AJ225" s="374">
        <v>967000</v>
      </c>
      <c r="AK225" s="374">
        <v>967000</v>
      </c>
      <c r="AL225" s="311"/>
      <c r="AM225" s="311"/>
      <c r="AN225" s="311"/>
      <c r="AO225" s="311"/>
      <c r="AP225" s="311"/>
      <c r="AQ225" s="311"/>
      <c r="AR225" s="311"/>
      <c r="AS225" s="311"/>
      <c r="AT225" s="311"/>
      <c r="AU225" s="311"/>
    </row>
    <row r="227" spans="1:49" x14ac:dyDescent="0.3">
      <c r="A227" s="373" t="s">
        <v>596</v>
      </c>
      <c r="B227" s="223"/>
      <c r="C227" s="223"/>
      <c r="D227" s="223"/>
      <c r="E227" s="223"/>
      <c r="F227" s="223"/>
      <c r="G227" s="223"/>
    </row>
    <row r="228" spans="1:49" ht="15" customHeight="1" x14ac:dyDescent="0.3">
      <c r="A228" s="477" t="s">
        <v>297</v>
      </c>
      <c r="B228" s="509" t="s">
        <v>595</v>
      </c>
      <c r="C228" s="179" t="s">
        <v>296</v>
      </c>
      <c r="D228" s="168">
        <v>2005</v>
      </c>
      <c r="E228" s="168">
        <v>2006</v>
      </c>
      <c r="F228" s="168">
        <v>2007</v>
      </c>
      <c r="G228" s="168">
        <v>2008</v>
      </c>
      <c r="H228" s="168">
        <v>2009</v>
      </c>
      <c r="I228" s="168">
        <v>2010</v>
      </c>
      <c r="J228" s="168">
        <v>2011</v>
      </c>
      <c r="K228" s="168">
        <v>2012</v>
      </c>
      <c r="L228" s="168">
        <v>2013</v>
      </c>
      <c r="M228" s="168">
        <v>2014</v>
      </c>
      <c r="N228" s="168">
        <v>2015</v>
      </c>
      <c r="O228" s="168">
        <v>2016</v>
      </c>
      <c r="P228" s="168">
        <v>2017</v>
      </c>
      <c r="Q228" s="168">
        <v>2018</v>
      </c>
      <c r="R228" s="168">
        <v>2019</v>
      </c>
      <c r="S228" s="168">
        <v>2020</v>
      </c>
      <c r="T228" s="168">
        <v>2021</v>
      </c>
      <c r="U228" s="168">
        <v>2022</v>
      </c>
      <c r="V228" s="168">
        <v>2023</v>
      </c>
      <c r="W228" s="168">
        <v>2024</v>
      </c>
      <c r="X228" s="168">
        <v>2025</v>
      </c>
      <c r="Y228" s="168">
        <v>2026</v>
      </c>
      <c r="Z228" s="168">
        <v>2027</v>
      </c>
      <c r="AA228" s="168">
        <v>2028</v>
      </c>
      <c r="AB228" s="168">
        <v>2029</v>
      </c>
      <c r="AC228" s="168">
        <v>2030</v>
      </c>
      <c r="AD228" s="168">
        <v>2031</v>
      </c>
      <c r="AE228" s="168">
        <v>2032</v>
      </c>
      <c r="AF228" s="168">
        <v>2033</v>
      </c>
      <c r="AG228" s="168">
        <v>2034</v>
      </c>
      <c r="AH228" s="168">
        <v>2035</v>
      </c>
      <c r="AI228" s="168">
        <v>2036</v>
      </c>
      <c r="AJ228" s="168">
        <v>2037</v>
      </c>
      <c r="AK228" s="168">
        <v>2038</v>
      </c>
      <c r="AL228" s="168">
        <v>2039</v>
      </c>
      <c r="AM228" s="168">
        <v>2040</v>
      </c>
      <c r="AN228" s="168">
        <v>2041</v>
      </c>
      <c r="AO228" s="168">
        <v>2042</v>
      </c>
      <c r="AP228" s="168">
        <v>2043</v>
      </c>
      <c r="AQ228" s="168">
        <v>2044</v>
      </c>
      <c r="AR228" s="168">
        <v>2045</v>
      </c>
      <c r="AS228" s="168">
        <v>2046</v>
      </c>
      <c r="AT228" s="168">
        <v>2047</v>
      </c>
      <c r="AU228" s="168">
        <v>2048</v>
      </c>
      <c r="AV228" s="168">
        <v>2049</v>
      </c>
      <c r="AW228" s="168">
        <v>2050</v>
      </c>
    </row>
    <row r="229" spans="1:49" ht="15.75" customHeight="1" x14ac:dyDescent="0.3">
      <c r="A229" s="477"/>
      <c r="B229" s="509"/>
      <c r="C229" s="179" t="s">
        <v>295</v>
      </c>
      <c r="D229" s="6" t="s">
        <v>594</v>
      </c>
      <c r="E229" s="6" t="s">
        <v>594</v>
      </c>
      <c r="F229" s="6" t="s">
        <v>594</v>
      </c>
      <c r="G229" s="6" t="s">
        <v>594</v>
      </c>
      <c r="H229" s="6" t="s">
        <v>594</v>
      </c>
      <c r="I229" s="6" t="s">
        <v>594</v>
      </c>
      <c r="J229" s="6" t="s">
        <v>594</v>
      </c>
      <c r="K229" s="6" t="s">
        <v>594</v>
      </c>
      <c r="L229" s="6" t="s">
        <v>594</v>
      </c>
      <c r="M229" s="6" t="s">
        <v>594</v>
      </c>
      <c r="N229" s="6" t="s">
        <v>594</v>
      </c>
      <c r="O229" s="6" t="s">
        <v>594</v>
      </c>
      <c r="P229" s="6" t="s">
        <v>594</v>
      </c>
      <c r="Q229" s="6" t="s">
        <v>594</v>
      </c>
      <c r="R229" s="6" t="s">
        <v>594</v>
      </c>
      <c r="S229" s="6" t="s">
        <v>594</v>
      </c>
      <c r="T229" s="6" t="s">
        <v>594</v>
      </c>
      <c r="U229" s="6" t="s">
        <v>594</v>
      </c>
      <c r="V229" s="6" t="s">
        <v>594</v>
      </c>
      <c r="W229" s="6" t="s">
        <v>594</v>
      </c>
      <c r="X229" s="6" t="s">
        <v>594</v>
      </c>
      <c r="Y229" s="6" t="s">
        <v>594</v>
      </c>
      <c r="Z229" s="6" t="s">
        <v>594</v>
      </c>
      <c r="AA229" s="6" t="s">
        <v>594</v>
      </c>
      <c r="AB229" s="6" t="s">
        <v>594</v>
      </c>
      <c r="AC229" s="6" t="s">
        <v>594</v>
      </c>
      <c r="AD229" s="6" t="s">
        <v>594</v>
      </c>
      <c r="AE229" s="6" t="s">
        <v>594</v>
      </c>
      <c r="AF229" s="6" t="s">
        <v>594</v>
      </c>
      <c r="AG229" s="6" t="s">
        <v>594</v>
      </c>
      <c r="AH229" s="6" t="s">
        <v>594</v>
      </c>
      <c r="AI229" s="6" t="s">
        <v>594</v>
      </c>
      <c r="AJ229" s="6" t="s">
        <v>594</v>
      </c>
      <c r="AK229" s="6" t="s">
        <v>594</v>
      </c>
      <c r="AL229" s="6" t="s">
        <v>594</v>
      </c>
      <c r="AM229" s="6" t="s">
        <v>594</v>
      </c>
      <c r="AN229" s="6" t="s">
        <v>594</v>
      </c>
      <c r="AO229" s="6" t="s">
        <v>594</v>
      </c>
      <c r="AP229" s="6" t="s">
        <v>594</v>
      </c>
      <c r="AQ229" s="6" t="s">
        <v>594</v>
      </c>
      <c r="AR229" s="6" t="s">
        <v>594</v>
      </c>
      <c r="AS229" s="6" t="s">
        <v>594</v>
      </c>
      <c r="AT229" s="6" t="s">
        <v>594</v>
      </c>
      <c r="AU229" s="6" t="s">
        <v>594</v>
      </c>
      <c r="AV229" s="6" t="s">
        <v>594</v>
      </c>
      <c r="AW229" s="6" t="s">
        <v>594</v>
      </c>
    </row>
    <row r="230" spans="1:49" ht="15.75" customHeight="1" x14ac:dyDescent="0.3">
      <c r="A230" s="478" t="s">
        <v>293</v>
      </c>
      <c r="B230" s="371" t="s">
        <v>293</v>
      </c>
      <c r="C230" s="478" t="s">
        <v>282</v>
      </c>
      <c r="D230" s="370">
        <v>0</v>
      </c>
      <c r="E230" s="370">
        <v>0</v>
      </c>
      <c r="F230" s="370">
        <v>0</v>
      </c>
      <c r="G230" s="370">
        <v>0</v>
      </c>
      <c r="H230" s="370">
        <v>0</v>
      </c>
      <c r="I230" s="370">
        <v>0</v>
      </c>
      <c r="J230" s="370">
        <v>0</v>
      </c>
      <c r="K230" s="370">
        <v>0</v>
      </c>
      <c r="L230" s="370">
        <v>0</v>
      </c>
      <c r="M230" s="370">
        <v>0</v>
      </c>
      <c r="N230" s="370">
        <v>0</v>
      </c>
      <c r="O230" s="370">
        <v>0</v>
      </c>
      <c r="P230" s="370">
        <v>0</v>
      </c>
      <c r="Q230" s="370">
        <v>0</v>
      </c>
      <c r="R230" s="370">
        <v>0</v>
      </c>
      <c r="S230" s="370">
        <v>0</v>
      </c>
      <c r="T230" s="370">
        <v>0</v>
      </c>
      <c r="U230" s="370">
        <v>0</v>
      </c>
      <c r="V230" s="370">
        <v>0</v>
      </c>
      <c r="W230" s="370">
        <v>0</v>
      </c>
      <c r="X230" s="370">
        <v>0</v>
      </c>
      <c r="Y230" s="370">
        <v>0</v>
      </c>
      <c r="Z230" s="370">
        <v>0</v>
      </c>
      <c r="AA230" s="370">
        <v>0</v>
      </c>
      <c r="AB230" s="370">
        <v>0</v>
      </c>
      <c r="AC230" s="370">
        <v>0</v>
      </c>
      <c r="AD230" s="370">
        <v>0</v>
      </c>
      <c r="AE230" s="370">
        <v>0</v>
      </c>
      <c r="AF230" s="370">
        <v>0</v>
      </c>
      <c r="AG230" s="370">
        <v>0</v>
      </c>
      <c r="AH230" s="370">
        <v>0</v>
      </c>
      <c r="AI230" s="370">
        <v>0</v>
      </c>
      <c r="AJ230" s="370">
        <v>0</v>
      </c>
      <c r="AK230" s="370">
        <v>0</v>
      </c>
      <c r="AL230" s="370">
        <v>0</v>
      </c>
      <c r="AM230" s="370">
        <v>0</v>
      </c>
      <c r="AN230" s="370">
        <v>0</v>
      </c>
      <c r="AO230" s="370">
        <v>0</v>
      </c>
      <c r="AP230" s="370">
        <v>0</v>
      </c>
      <c r="AQ230" s="370">
        <v>0</v>
      </c>
      <c r="AR230" s="370">
        <v>0</v>
      </c>
      <c r="AS230" s="370">
        <v>0</v>
      </c>
      <c r="AT230" s="370">
        <v>0</v>
      </c>
      <c r="AU230" s="370">
        <v>0</v>
      </c>
      <c r="AV230" s="370">
        <v>0</v>
      </c>
      <c r="AW230" s="370">
        <v>0</v>
      </c>
    </row>
    <row r="231" spans="1:49" x14ac:dyDescent="0.3">
      <c r="A231" s="479"/>
      <c r="B231" s="371" t="s">
        <v>292</v>
      </c>
      <c r="C231" s="479"/>
      <c r="D231" s="370">
        <v>-919.26</v>
      </c>
      <c r="E231" s="370">
        <v>-744.69799999999998</v>
      </c>
      <c r="F231" s="370">
        <v>-502.3</v>
      </c>
      <c r="G231" s="370">
        <v>-615.03</v>
      </c>
      <c r="H231" s="370">
        <v>-753.84</v>
      </c>
      <c r="I231" s="370">
        <v>-958.01599999999996</v>
      </c>
      <c r="J231" s="370">
        <v>-1298.8</v>
      </c>
      <c r="K231" s="370">
        <v>-1986.26</v>
      </c>
      <c r="L231" s="370">
        <v>-2550.59</v>
      </c>
      <c r="M231" s="370">
        <v>-2752.26</v>
      </c>
      <c r="N231" s="370">
        <v>-2907.89</v>
      </c>
      <c r="O231" s="370">
        <v>-3036.74</v>
      </c>
      <c r="P231" s="370">
        <v>-3288.7</v>
      </c>
      <c r="Q231" s="370">
        <v>-3542.27</v>
      </c>
      <c r="R231" s="370">
        <v>-4000.78</v>
      </c>
      <c r="S231" s="370">
        <v>-2360.64</v>
      </c>
      <c r="T231" s="370">
        <v>-2409.8000000000002</v>
      </c>
      <c r="U231" s="370">
        <v>-2045.14</v>
      </c>
      <c r="V231" s="370">
        <v>-1659.45</v>
      </c>
      <c r="W231" s="370">
        <v>-1360.7</v>
      </c>
      <c r="X231" s="370">
        <v>-1158.24</v>
      </c>
      <c r="Y231" s="370">
        <v>-1033.6199999999999</v>
      </c>
      <c r="Z231" s="370">
        <v>-965.08299999999997</v>
      </c>
      <c r="AA231" s="370">
        <v>-934.55600000000004</v>
      </c>
      <c r="AB231" s="370">
        <v>-929.05799999999999</v>
      </c>
      <c r="AC231" s="370">
        <v>-939.81500000000005</v>
      </c>
      <c r="AD231" s="370">
        <v>-961.30899999999997</v>
      </c>
      <c r="AE231" s="370">
        <v>-990.04499999999996</v>
      </c>
      <c r="AF231" s="370">
        <v>-1023.48</v>
      </c>
      <c r="AG231" s="370">
        <v>-1060.05</v>
      </c>
      <c r="AH231" s="370">
        <v>-17961.5</v>
      </c>
      <c r="AI231" s="370">
        <v>-9090.18</v>
      </c>
      <c r="AJ231" s="370">
        <v>-5036.78</v>
      </c>
      <c r="AK231" s="370">
        <v>-3153.28</v>
      </c>
      <c r="AL231" s="370">
        <v>-2265.41</v>
      </c>
      <c r="AM231" s="370">
        <v>-1845.15</v>
      </c>
      <c r="AN231" s="370">
        <v>-1650.99</v>
      </c>
      <c r="AO231" s="370">
        <v>-1569.78</v>
      </c>
      <c r="AP231" s="370">
        <v>-1546.77</v>
      </c>
      <c r="AQ231" s="370">
        <v>-1554.83</v>
      </c>
      <c r="AR231" s="370">
        <v>-1580.11</v>
      </c>
      <c r="AS231" s="370">
        <v>514.85599999999999</v>
      </c>
      <c r="AT231" s="370">
        <v>562.30100000000004</v>
      </c>
      <c r="AU231" s="370">
        <v>50.277099999999997</v>
      </c>
      <c r="AV231" s="370">
        <v>-499.113</v>
      </c>
      <c r="AW231" s="370">
        <v>-928.89599999999996</v>
      </c>
    </row>
    <row r="232" spans="1:49" x14ac:dyDescent="0.3">
      <c r="A232" s="479"/>
      <c r="B232" s="371" t="s">
        <v>309</v>
      </c>
      <c r="C232" s="479"/>
      <c r="D232" s="370">
        <v>0</v>
      </c>
      <c r="E232" s="370">
        <v>0</v>
      </c>
      <c r="F232" s="370">
        <v>0</v>
      </c>
      <c r="G232" s="370">
        <v>0</v>
      </c>
      <c r="H232" s="370">
        <v>0</v>
      </c>
      <c r="I232" s="370">
        <v>0</v>
      </c>
      <c r="J232" s="370">
        <v>0</v>
      </c>
      <c r="K232" s="370">
        <v>0</v>
      </c>
      <c r="L232" s="370">
        <v>0</v>
      </c>
      <c r="M232" s="370">
        <v>0</v>
      </c>
      <c r="N232" s="370">
        <v>0</v>
      </c>
      <c r="O232" s="370">
        <v>0</v>
      </c>
      <c r="P232" s="370">
        <v>0</v>
      </c>
      <c r="Q232" s="370">
        <v>0</v>
      </c>
      <c r="R232" s="370">
        <v>0</v>
      </c>
      <c r="S232" s="370">
        <v>0</v>
      </c>
      <c r="T232" s="370">
        <v>0</v>
      </c>
      <c r="U232" s="370">
        <v>0</v>
      </c>
      <c r="V232" s="370">
        <v>0</v>
      </c>
      <c r="W232" s="370">
        <v>0</v>
      </c>
      <c r="X232" s="370">
        <v>0</v>
      </c>
      <c r="Y232" s="370">
        <v>0</v>
      </c>
      <c r="Z232" s="370">
        <v>0</v>
      </c>
      <c r="AA232" s="370">
        <v>0</v>
      </c>
      <c r="AB232" s="370">
        <v>0</v>
      </c>
      <c r="AC232" s="370">
        <v>0</v>
      </c>
      <c r="AD232" s="370">
        <v>0</v>
      </c>
      <c r="AE232" s="370">
        <v>0</v>
      </c>
      <c r="AF232" s="370">
        <v>0</v>
      </c>
      <c r="AG232" s="370">
        <v>0</v>
      </c>
      <c r="AH232" s="370">
        <v>0</v>
      </c>
      <c r="AI232" s="370">
        <v>0</v>
      </c>
      <c r="AJ232" s="370">
        <v>0</v>
      </c>
      <c r="AK232" s="370">
        <v>0</v>
      </c>
      <c r="AL232" s="370">
        <v>0</v>
      </c>
      <c r="AM232" s="370">
        <v>0</v>
      </c>
      <c r="AN232" s="370">
        <v>0</v>
      </c>
      <c r="AO232" s="370">
        <v>0</v>
      </c>
      <c r="AP232" s="370">
        <v>0</v>
      </c>
      <c r="AQ232" s="370">
        <v>0</v>
      </c>
      <c r="AR232" s="370">
        <v>0</v>
      </c>
      <c r="AS232" s="370">
        <v>0</v>
      </c>
      <c r="AT232" s="370">
        <v>0</v>
      </c>
      <c r="AU232" s="370">
        <v>0</v>
      </c>
      <c r="AV232" s="370">
        <v>0</v>
      </c>
      <c r="AW232" s="370">
        <v>0</v>
      </c>
    </row>
    <row r="233" spans="1:49" x14ac:dyDescent="0.3">
      <c r="A233" s="479"/>
      <c r="B233" s="371" t="s">
        <v>308</v>
      </c>
      <c r="C233" s="479"/>
      <c r="D233" s="370">
        <v>0</v>
      </c>
      <c r="E233" s="370">
        <v>0</v>
      </c>
      <c r="F233" s="370">
        <v>0</v>
      </c>
      <c r="G233" s="370">
        <v>0</v>
      </c>
      <c r="H233" s="370">
        <v>0</v>
      </c>
      <c r="I233" s="370">
        <v>0</v>
      </c>
      <c r="J233" s="370">
        <v>0</v>
      </c>
      <c r="K233" s="370">
        <v>0</v>
      </c>
      <c r="L233" s="370">
        <v>0</v>
      </c>
      <c r="M233" s="370">
        <v>0</v>
      </c>
      <c r="N233" s="370">
        <v>0</v>
      </c>
      <c r="O233" s="370">
        <v>0</v>
      </c>
      <c r="P233" s="370">
        <v>0</v>
      </c>
      <c r="Q233" s="370">
        <v>0</v>
      </c>
      <c r="R233" s="370">
        <v>0</v>
      </c>
      <c r="S233" s="370">
        <v>0</v>
      </c>
      <c r="T233" s="370">
        <v>0</v>
      </c>
      <c r="U233" s="370">
        <v>0</v>
      </c>
      <c r="V233" s="370">
        <v>0</v>
      </c>
      <c r="W233" s="370">
        <v>0</v>
      </c>
      <c r="X233" s="370">
        <v>0</v>
      </c>
      <c r="Y233" s="370">
        <v>0</v>
      </c>
      <c r="Z233" s="370">
        <v>0</v>
      </c>
      <c r="AA233" s="370">
        <v>0</v>
      </c>
      <c r="AB233" s="370">
        <v>0</v>
      </c>
      <c r="AC233" s="370">
        <v>0</v>
      </c>
      <c r="AD233" s="370">
        <v>0</v>
      </c>
      <c r="AE233" s="370">
        <v>0</v>
      </c>
      <c r="AF233" s="370">
        <v>0</v>
      </c>
      <c r="AG233" s="370">
        <v>0</v>
      </c>
      <c r="AH233" s="370">
        <v>0</v>
      </c>
      <c r="AI233" s="370">
        <v>0</v>
      </c>
      <c r="AJ233" s="370">
        <v>0</v>
      </c>
      <c r="AK233" s="370">
        <v>0</v>
      </c>
      <c r="AL233" s="370">
        <v>0</v>
      </c>
      <c r="AM233" s="370">
        <v>0</v>
      </c>
      <c r="AN233" s="370">
        <v>0</v>
      </c>
      <c r="AO233" s="370">
        <v>0</v>
      </c>
      <c r="AP233" s="370">
        <v>0</v>
      </c>
      <c r="AQ233" s="370">
        <v>0</v>
      </c>
      <c r="AR233" s="370">
        <v>0</v>
      </c>
      <c r="AS233" s="370">
        <v>0</v>
      </c>
      <c r="AT233" s="370">
        <v>0</v>
      </c>
      <c r="AU233" s="370">
        <v>0</v>
      </c>
      <c r="AV233" s="370">
        <v>0</v>
      </c>
      <c r="AW233" s="370">
        <v>0</v>
      </c>
    </row>
    <row r="234" spans="1:49" x14ac:dyDescent="0.3">
      <c r="A234" s="479"/>
      <c r="B234" s="371" t="s">
        <v>307</v>
      </c>
      <c r="C234" s="479"/>
      <c r="D234" s="370">
        <v>808.471</v>
      </c>
      <c r="E234" s="370">
        <v>1226.98</v>
      </c>
      <c r="F234" s="370">
        <v>2343.02</v>
      </c>
      <c r="G234" s="370">
        <v>3459.05</v>
      </c>
      <c r="H234" s="370">
        <v>4575.08</v>
      </c>
      <c r="I234" s="370">
        <v>5691.12</v>
      </c>
      <c r="J234" s="370">
        <v>6752.03</v>
      </c>
      <c r="K234" s="370">
        <v>7721.07</v>
      </c>
      <c r="L234" s="370">
        <v>8690.1200000000008</v>
      </c>
      <c r="M234" s="370">
        <v>9659.16</v>
      </c>
      <c r="N234" s="370">
        <v>10628.2</v>
      </c>
      <c r="O234" s="370">
        <v>11497.6</v>
      </c>
      <c r="P234" s="370">
        <v>12488.5</v>
      </c>
      <c r="Q234" s="370">
        <v>13796.2</v>
      </c>
      <c r="R234" s="370">
        <v>14833.3</v>
      </c>
      <c r="S234" s="370">
        <v>-80336.800000000003</v>
      </c>
      <c r="T234" s="370">
        <v>-46865.5</v>
      </c>
      <c r="U234" s="370">
        <v>-27806.799999999999</v>
      </c>
      <c r="V234" s="370">
        <v>-16751.2</v>
      </c>
      <c r="W234" s="370">
        <v>-10249.200000000001</v>
      </c>
      <c r="X234" s="370">
        <v>-6389.79</v>
      </c>
      <c r="Y234" s="370">
        <v>-4088.39</v>
      </c>
      <c r="Z234" s="370">
        <v>-2716.72</v>
      </c>
      <c r="AA234" s="370">
        <v>-1904.79</v>
      </c>
      <c r="AB234" s="370">
        <v>-1432.12</v>
      </c>
      <c r="AC234" s="370">
        <v>-1166.1600000000001</v>
      </c>
      <c r="AD234" s="370">
        <v>-1026.8399999999999</v>
      </c>
      <c r="AE234" s="370">
        <v>-965.75800000000004</v>
      </c>
      <c r="AF234" s="370">
        <v>-953.14400000000001</v>
      </c>
      <c r="AG234" s="370">
        <v>-970.7</v>
      </c>
      <c r="AH234" s="370">
        <v>-1007.17</v>
      </c>
      <c r="AI234" s="370">
        <v>-9900.09</v>
      </c>
      <c r="AJ234" s="370">
        <v>-10326.9</v>
      </c>
      <c r="AK234" s="370">
        <v>-8452.24</v>
      </c>
      <c r="AL234" s="370">
        <v>-6403.01</v>
      </c>
      <c r="AM234" s="370">
        <v>-4776.4799999999996</v>
      </c>
      <c r="AN234" s="370">
        <v>-3636.5</v>
      </c>
      <c r="AO234" s="370">
        <v>-2892.92</v>
      </c>
      <c r="AP234" s="370">
        <v>-2434.64</v>
      </c>
      <c r="AQ234" s="370">
        <v>-2169.58</v>
      </c>
      <c r="AR234" s="370">
        <v>174777</v>
      </c>
      <c r="AS234" s="370">
        <v>98865.2</v>
      </c>
      <c r="AT234" s="370">
        <v>56660.3</v>
      </c>
      <c r="AU234" s="370">
        <v>32758.9</v>
      </c>
      <c r="AV234" s="370">
        <v>20186.5</v>
      </c>
      <c r="AW234" s="370">
        <v>12852.1</v>
      </c>
    </row>
    <row r="235" spans="1:49" x14ac:dyDescent="0.3">
      <c r="A235" s="479"/>
      <c r="B235" s="371" t="s">
        <v>288</v>
      </c>
      <c r="C235" s="479"/>
      <c r="D235" s="370">
        <v>0</v>
      </c>
      <c r="E235" s="370">
        <v>0</v>
      </c>
      <c r="F235" s="370">
        <v>0</v>
      </c>
      <c r="G235" s="370">
        <v>0</v>
      </c>
      <c r="H235" s="370">
        <v>0</v>
      </c>
      <c r="I235" s="370">
        <v>0</v>
      </c>
      <c r="J235" s="370">
        <v>0</v>
      </c>
      <c r="K235" s="370">
        <v>0</v>
      </c>
      <c r="L235" s="370">
        <v>0</v>
      </c>
      <c r="M235" s="370">
        <v>0</v>
      </c>
      <c r="N235" s="370">
        <v>0</v>
      </c>
      <c r="O235" s="370">
        <v>0</v>
      </c>
      <c r="P235" s="370">
        <v>0</v>
      </c>
      <c r="Q235" s="370">
        <v>0</v>
      </c>
      <c r="R235" s="370">
        <v>0</v>
      </c>
      <c r="S235" s="370">
        <v>0</v>
      </c>
      <c r="T235" s="370">
        <v>0</v>
      </c>
      <c r="U235" s="370">
        <v>0</v>
      </c>
      <c r="V235" s="370">
        <v>0</v>
      </c>
      <c r="W235" s="370">
        <v>0</v>
      </c>
      <c r="X235" s="370">
        <v>0</v>
      </c>
      <c r="Y235" s="370">
        <v>0</v>
      </c>
      <c r="Z235" s="370">
        <v>0</v>
      </c>
      <c r="AA235" s="370">
        <v>0</v>
      </c>
      <c r="AB235" s="370">
        <v>0</v>
      </c>
      <c r="AC235" s="370">
        <v>0</v>
      </c>
      <c r="AD235" s="370">
        <v>0</v>
      </c>
      <c r="AE235" s="370">
        <v>0</v>
      </c>
      <c r="AF235" s="370">
        <v>0</v>
      </c>
      <c r="AG235" s="370">
        <v>0</v>
      </c>
      <c r="AH235" s="370">
        <v>0</v>
      </c>
      <c r="AI235" s="370">
        <v>0</v>
      </c>
      <c r="AJ235" s="370">
        <v>0</v>
      </c>
      <c r="AK235" s="370">
        <v>0</v>
      </c>
      <c r="AL235" s="370">
        <v>0</v>
      </c>
      <c r="AM235" s="370">
        <v>0</v>
      </c>
      <c r="AN235" s="370">
        <v>0</v>
      </c>
      <c r="AO235" s="370">
        <v>0</v>
      </c>
      <c r="AP235" s="370">
        <v>0</v>
      </c>
      <c r="AQ235" s="370">
        <v>0</v>
      </c>
      <c r="AR235" s="370">
        <v>0</v>
      </c>
      <c r="AS235" s="370">
        <v>0</v>
      </c>
      <c r="AT235" s="370">
        <v>0</v>
      </c>
      <c r="AU235" s="370">
        <v>0</v>
      </c>
      <c r="AV235" s="370">
        <v>0</v>
      </c>
      <c r="AW235" s="370">
        <v>0</v>
      </c>
    </row>
    <row r="236" spans="1:49" x14ac:dyDescent="0.3">
      <c r="A236" s="479"/>
      <c r="B236" s="371" t="s">
        <v>287</v>
      </c>
      <c r="C236" s="479"/>
      <c r="D236" s="370">
        <v>0</v>
      </c>
      <c r="E236" s="370">
        <v>0</v>
      </c>
      <c r="F236" s="370">
        <v>0</v>
      </c>
      <c r="G236" s="370">
        <v>0</v>
      </c>
      <c r="H236" s="370">
        <v>0</v>
      </c>
      <c r="I236" s="370">
        <v>0</v>
      </c>
      <c r="J236" s="370">
        <v>0</v>
      </c>
      <c r="K236" s="370">
        <v>0</v>
      </c>
      <c r="L236" s="370">
        <v>0</v>
      </c>
      <c r="M236" s="370">
        <v>0</v>
      </c>
      <c r="N236" s="370">
        <v>0</v>
      </c>
      <c r="O236" s="370">
        <v>0</v>
      </c>
      <c r="P236" s="370">
        <v>0</v>
      </c>
      <c r="Q236" s="370">
        <v>0</v>
      </c>
      <c r="R236" s="370">
        <v>0</v>
      </c>
      <c r="S236" s="370">
        <v>0</v>
      </c>
      <c r="T236" s="370">
        <v>0</v>
      </c>
      <c r="U236" s="370">
        <v>0</v>
      </c>
      <c r="V236" s="370">
        <v>0</v>
      </c>
      <c r="W236" s="370">
        <v>0</v>
      </c>
      <c r="X236" s="370">
        <v>0</v>
      </c>
      <c r="Y236" s="370">
        <v>0</v>
      </c>
      <c r="Z236" s="370">
        <v>0</v>
      </c>
      <c r="AA236" s="370">
        <v>0</v>
      </c>
      <c r="AB236" s="370">
        <v>0</v>
      </c>
      <c r="AC236" s="370">
        <v>0</v>
      </c>
      <c r="AD236" s="370">
        <v>0</v>
      </c>
      <c r="AE236" s="370">
        <v>0</v>
      </c>
      <c r="AF236" s="370">
        <v>0</v>
      </c>
      <c r="AG236" s="370">
        <v>0</v>
      </c>
      <c r="AH236" s="370">
        <v>0</v>
      </c>
      <c r="AI236" s="370">
        <v>0</v>
      </c>
      <c r="AJ236" s="370">
        <v>0</v>
      </c>
      <c r="AK236" s="370">
        <v>0</v>
      </c>
      <c r="AL236" s="370">
        <v>0</v>
      </c>
      <c r="AM236" s="370">
        <v>0</v>
      </c>
      <c r="AN236" s="370">
        <v>0</v>
      </c>
      <c r="AO236" s="370">
        <v>0</v>
      </c>
      <c r="AP236" s="370">
        <v>0</v>
      </c>
      <c r="AQ236" s="370">
        <v>0</v>
      </c>
      <c r="AR236" s="370">
        <v>0</v>
      </c>
      <c r="AS236" s="370">
        <v>0</v>
      </c>
      <c r="AT236" s="370">
        <v>0</v>
      </c>
      <c r="AU236" s="370">
        <v>0</v>
      </c>
      <c r="AV236" s="370">
        <v>0</v>
      </c>
      <c r="AW236" s="370">
        <v>0</v>
      </c>
    </row>
    <row r="237" spans="1:49" x14ac:dyDescent="0.3">
      <c r="A237" s="479"/>
      <c r="B237" s="371" t="s">
        <v>286</v>
      </c>
      <c r="C237" s="479"/>
      <c r="D237" s="370">
        <v>0</v>
      </c>
      <c r="E237" s="370">
        <v>0</v>
      </c>
      <c r="F237" s="370">
        <v>0</v>
      </c>
      <c r="G237" s="370">
        <v>0</v>
      </c>
      <c r="H237" s="370">
        <v>0</v>
      </c>
      <c r="I237" s="370">
        <v>0</v>
      </c>
      <c r="J237" s="370">
        <v>0</v>
      </c>
      <c r="K237" s="370">
        <v>0</v>
      </c>
      <c r="L237" s="370">
        <v>0</v>
      </c>
      <c r="M237" s="370">
        <v>0</v>
      </c>
      <c r="N237" s="370">
        <v>0</v>
      </c>
      <c r="O237" s="370">
        <v>0</v>
      </c>
      <c r="P237" s="370">
        <v>0</v>
      </c>
      <c r="Q237" s="370">
        <v>0</v>
      </c>
      <c r="R237" s="370">
        <v>0</v>
      </c>
      <c r="S237" s="370">
        <v>0</v>
      </c>
      <c r="T237" s="370">
        <v>0</v>
      </c>
      <c r="U237" s="370">
        <v>0</v>
      </c>
      <c r="V237" s="370">
        <v>0</v>
      </c>
      <c r="W237" s="370">
        <v>0</v>
      </c>
      <c r="X237" s="370">
        <v>0</v>
      </c>
      <c r="Y237" s="370">
        <v>0</v>
      </c>
      <c r="Z237" s="370">
        <v>0</v>
      </c>
      <c r="AA237" s="370">
        <v>0</v>
      </c>
      <c r="AB237" s="370">
        <v>0</v>
      </c>
      <c r="AC237" s="370">
        <v>0</v>
      </c>
      <c r="AD237" s="370">
        <v>0</v>
      </c>
      <c r="AE237" s="370">
        <v>0</v>
      </c>
      <c r="AF237" s="370">
        <v>0</v>
      </c>
      <c r="AG237" s="370">
        <v>0</v>
      </c>
      <c r="AH237" s="370">
        <v>0</v>
      </c>
      <c r="AI237" s="370">
        <v>0</v>
      </c>
      <c r="AJ237" s="370">
        <v>0</v>
      </c>
      <c r="AK237" s="370">
        <v>0</v>
      </c>
      <c r="AL237" s="370">
        <v>0</v>
      </c>
      <c r="AM237" s="370">
        <v>0</v>
      </c>
      <c r="AN237" s="370">
        <v>0</v>
      </c>
      <c r="AO237" s="370">
        <v>0</v>
      </c>
      <c r="AP237" s="370">
        <v>0</v>
      </c>
      <c r="AQ237" s="370">
        <v>0</v>
      </c>
      <c r="AR237" s="370">
        <v>0</v>
      </c>
      <c r="AS237" s="370">
        <v>0</v>
      </c>
      <c r="AT237" s="370">
        <v>0</v>
      </c>
      <c r="AU237" s="370">
        <v>0</v>
      </c>
      <c r="AV237" s="370">
        <v>0</v>
      </c>
      <c r="AW237" s="370">
        <v>0</v>
      </c>
    </row>
    <row r="238" spans="1:49" x14ac:dyDescent="0.3">
      <c r="A238" s="479"/>
      <c r="B238" s="371" t="s">
        <v>306</v>
      </c>
      <c r="C238" s="479"/>
      <c r="D238" s="370">
        <v>518.95500000000004</v>
      </c>
      <c r="E238" s="370">
        <v>518.95500000000004</v>
      </c>
      <c r="F238" s="370">
        <v>518.95500000000004</v>
      </c>
      <c r="G238" s="370">
        <v>518.95500000000004</v>
      </c>
      <c r="H238" s="370">
        <v>518.95500000000004</v>
      </c>
      <c r="I238" s="370">
        <v>518.95500000000004</v>
      </c>
      <c r="J238" s="370">
        <v>518.95500000000004</v>
      </c>
      <c r="K238" s="370">
        <v>518.95500000000004</v>
      </c>
      <c r="L238" s="370">
        <v>518.95500000000004</v>
      </c>
      <c r="M238" s="370">
        <v>518.95500000000004</v>
      </c>
      <c r="N238" s="370">
        <v>518.95500000000004</v>
      </c>
      <c r="O238" s="370">
        <v>518.95500000000004</v>
      </c>
      <c r="P238" s="370">
        <v>518.95500000000004</v>
      </c>
      <c r="Q238" s="370">
        <v>518.95500000000004</v>
      </c>
      <c r="R238" s="370">
        <v>81.750799999999998</v>
      </c>
      <c r="S238" s="370">
        <v>83.799400000000006</v>
      </c>
      <c r="T238" s="370">
        <v>60.667999999999999</v>
      </c>
      <c r="U238" s="370">
        <v>43.910699999999999</v>
      </c>
      <c r="V238" s="370">
        <v>32.525700000000001</v>
      </c>
      <c r="W238" s="370">
        <v>25.645700000000001</v>
      </c>
      <c r="X238" s="370">
        <v>22.519400000000001</v>
      </c>
      <c r="Y238" s="370">
        <v>-5.5814700000000004</v>
      </c>
      <c r="Z238" s="370">
        <v>-26.263400000000001</v>
      </c>
      <c r="AA238" s="370">
        <v>-40.675699999999999</v>
      </c>
      <c r="AB238" s="370">
        <v>-49.817799999999998</v>
      </c>
      <c r="AC238" s="370">
        <v>-54.557699999999997</v>
      </c>
      <c r="AD238" s="370">
        <v>-84.782200000000003</v>
      </c>
      <c r="AE238" s="370">
        <v>-106.655</v>
      </c>
      <c r="AF238" s="370">
        <v>-121.499</v>
      </c>
      <c r="AG238" s="370">
        <v>-130.459</v>
      </c>
      <c r="AH238" s="370">
        <v>-134.53</v>
      </c>
      <c r="AI238" s="370">
        <v>-162.71899999999999</v>
      </c>
      <c r="AJ238" s="370">
        <v>-182.214</v>
      </c>
      <c r="AK238" s="370">
        <v>-194.43600000000001</v>
      </c>
      <c r="AL238" s="370">
        <v>-200.613</v>
      </c>
      <c r="AM238" s="370">
        <v>-201.80199999999999</v>
      </c>
      <c r="AN238" s="370">
        <v>-227.06</v>
      </c>
      <c r="AO238" s="370">
        <v>-243.477</v>
      </c>
      <c r="AP238" s="370">
        <v>-252.54300000000001</v>
      </c>
      <c r="AQ238" s="370">
        <v>-255.53899999999999</v>
      </c>
      <c r="AR238" s="370">
        <v>-253.565</v>
      </c>
      <c r="AS238" s="370">
        <v>-276.75599999999997</v>
      </c>
      <c r="AT238" s="370">
        <v>-290.976</v>
      </c>
      <c r="AU238" s="370">
        <v>-297.767</v>
      </c>
      <c r="AV238" s="370">
        <v>-298.452</v>
      </c>
      <c r="AW238" s="370">
        <v>-294.16300000000001</v>
      </c>
    </row>
    <row r="239" spans="1:49" x14ac:dyDescent="0.3">
      <c r="A239" s="479"/>
      <c r="B239" s="371" t="s">
        <v>284</v>
      </c>
      <c r="C239" s="479"/>
      <c r="D239" s="370">
        <v>0</v>
      </c>
      <c r="E239" s="370">
        <v>0</v>
      </c>
      <c r="F239" s="370">
        <v>0</v>
      </c>
      <c r="G239" s="370">
        <v>0</v>
      </c>
      <c r="H239" s="370">
        <v>0</v>
      </c>
      <c r="I239" s="370">
        <v>0</v>
      </c>
      <c r="J239" s="370">
        <v>0</v>
      </c>
      <c r="K239" s="370">
        <v>0</v>
      </c>
      <c r="L239" s="370">
        <v>0</v>
      </c>
      <c r="M239" s="370">
        <v>0</v>
      </c>
      <c r="N239" s="370">
        <v>0</v>
      </c>
      <c r="O239" s="370">
        <v>0</v>
      </c>
      <c r="P239" s="370">
        <v>0</v>
      </c>
      <c r="Q239" s="370">
        <v>0</v>
      </c>
      <c r="R239" s="370">
        <v>0</v>
      </c>
      <c r="S239" s="370">
        <v>0</v>
      </c>
      <c r="T239" s="370">
        <v>0</v>
      </c>
      <c r="U239" s="370">
        <v>0</v>
      </c>
      <c r="V239" s="370">
        <v>0</v>
      </c>
      <c r="W239" s="370">
        <v>0</v>
      </c>
      <c r="X239" s="370">
        <v>0</v>
      </c>
      <c r="Y239" s="370">
        <v>0</v>
      </c>
      <c r="Z239" s="370">
        <v>0</v>
      </c>
      <c r="AA239" s="370">
        <v>0</v>
      </c>
      <c r="AB239" s="370">
        <v>0</v>
      </c>
      <c r="AC239" s="370">
        <v>0</v>
      </c>
      <c r="AD239" s="370">
        <v>0</v>
      </c>
      <c r="AE239" s="370">
        <v>0</v>
      </c>
      <c r="AF239" s="370">
        <v>0</v>
      </c>
      <c r="AG239" s="370">
        <v>0</v>
      </c>
      <c r="AH239" s="370">
        <v>0</v>
      </c>
      <c r="AI239" s="370">
        <v>0</v>
      </c>
      <c r="AJ239" s="370">
        <v>0</v>
      </c>
      <c r="AK239" s="370">
        <v>0</v>
      </c>
      <c r="AL239" s="370">
        <v>0</v>
      </c>
      <c r="AM239" s="370">
        <v>0</v>
      </c>
      <c r="AN239" s="370">
        <v>0</v>
      </c>
      <c r="AO239" s="370">
        <v>0</v>
      </c>
      <c r="AP239" s="370">
        <v>0</v>
      </c>
      <c r="AQ239" s="370">
        <v>0</v>
      </c>
      <c r="AR239" s="370">
        <v>0</v>
      </c>
      <c r="AS239" s="370">
        <v>0</v>
      </c>
      <c r="AT239" s="370">
        <v>0</v>
      </c>
      <c r="AU239" s="370">
        <v>0</v>
      </c>
      <c r="AV239" s="370">
        <v>0</v>
      </c>
      <c r="AW239" s="370">
        <v>0</v>
      </c>
    </row>
    <row r="240" spans="1:49" x14ac:dyDescent="0.3">
      <c r="A240" s="480"/>
      <c r="B240" s="371" t="s">
        <v>283</v>
      </c>
      <c r="C240" s="480"/>
      <c r="D240" s="370">
        <v>0</v>
      </c>
      <c r="E240" s="370">
        <v>0</v>
      </c>
      <c r="F240" s="370">
        <v>0</v>
      </c>
      <c r="G240" s="370">
        <v>0</v>
      </c>
      <c r="H240" s="370">
        <v>0</v>
      </c>
      <c r="I240" s="370">
        <v>0</v>
      </c>
      <c r="J240" s="370">
        <v>0</v>
      </c>
      <c r="K240" s="370">
        <v>0</v>
      </c>
      <c r="L240" s="370">
        <v>0</v>
      </c>
      <c r="M240" s="370">
        <v>0</v>
      </c>
      <c r="N240" s="370">
        <v>0</v>
      </c>
      <c r="O240" s="370">
        <v>0</v>
      </c>
      <c r="P240" s="370">
        <v>0</v>
      </c>
      <c r="Q240" s="370">
        <v>0</v>
      </c>
      <c r="R240" s="370">
        <v>0</v>
      </c>
      <c r="S240" s="370">
        <v>0</v>
      </c>
      <c r="T240" s="370">
        <v>0</v>
      </c>
      <c r="U240" s="370">
        <v>0</v>
      </c>
      <c r="V240" s="370">
        <v>0</v>
      </c>
      <c r="W240" s="370">
        <v>0</v>
      </c>
      <c r="X240" s="370">
        <v>0</v>
      </c>
      <c r="Y240" s="370">
        <v>0</v>
      </c>
      <c r="Z240" s="370">
        <v>0</v>
      </c>
      <c r="AA240" s="370">
        <v>0</v>
      </c>
      <c r="AB240" s="370">
        <v>0</v>
      </c>
      <c r="AC240" s="370">
        <v>0</v>
      </c>
      <c r="AD240" s="370">
        <v>0</v>
      </c>
      <c r="AE240" s="370">
        <v>0</v>
      </c>
      <c r="AF240" s="370">
        <v>0</v>
      </c>
      <c r="AG240" s="370">
        <v>0</v>
      </c>
      <c r="AH240" s="370">
        <v>0</v>
      </c>
      <c r="AI240" s="370">
        <v>0</v>
      </c>
      <c r="AJ240" s="370">
        <v>0</v>
      </c>
      <c r="AK240" s="370">
        <v>0</v>
      </c>
      <c r="AL240" s="370">
        <v>0</v>
      </c>
      <c r="AM240" s="370">
        <v>0</v>
      </c>
      <c r="AN240" s="370">
        <v>0</v>
      </c>
      <c r="AO240" s="370">
        <v>0</v>
      </c>
      <c r="AP240" s="370">
        <v>0</v>
      </c>
      <c r="AQ240" s="370">
        <v>0</v>
      </c>
      <c r="AR240" s="370">
        <v>0</v>
      </c>
      <c r="AS240" s="370">
        <v>0</v>
      </c>
      <c r="AT240" s="370">
        <v>0</v>
      </c>
      <c r="AU240" s="370">
        <v>0</v>
      </c>
      <c r="AV240" s="370">
        <v>0</v>
      </c>
      <c r="AW240" s="370">
        <v>0</v>
      </c>
    </row>
    <row r="241" spans="1:49" ht="15" customHeight="1" x14ac:dyDescent="0.3">
      <c r="A241" s="478" t="s">
        <v>292</v>
      </c>
      <c r="B241" s="371" t="s">
        <v>293</v>
      </c>
      <c r="C241" s="478" t="s">
        <v>282</v>
      </c>
      <c r="D241" s="370">
        <v>0</v>
      </c>
      <c r="E241" s="370">
        <v>0</v>
      </c>
      <c r="F241" s="370">
        <v>0</v>
      </c>
      <c r="G241" s="370">
        <v>0</v>
      </c>
      <c r="H241" s="370">
        <v>0</v>
      </c>
      <c r="I241" s="370">
        <v>0</v>
      </c>
      <c r="J241" s="370">
        <v>0</v>
      </c>
      <c r="K241" s="370">
        <v>0</v>
      </c>
      <c r="L241" s="370">
        <v>0</v>
      </c>
      <c r="M241" s="370">
        <v>0</v>
      </c>
      <c r="N241" s="370">
        <v>0</v>
      </c>
      <c r="O241" s="370">
        <v>0</v>
      </c>
      <c r="P241" s="370">
        <v>0</v>
      </c>
      <c r="Q241" s="370">
        <v>0</v>
      </c>
      <c r="R241" s="370">
        <v>0</v>
      </c>
      <c r="S241" s="370">
        <v>0</v>
      </c>
      <c r="T241" s="370">
        <v>0</v>
      </c>
      <c r="U241" s="370">
        <v>0</v>
      </c>
      <c r="V241" s="370">
        <v>0</v>
      </c>
      <c r="W241" s="370">
        <v>0</v>
      </c>
      <c r="X241" s="370">
        <v>0</v>
      </c>
      <c r="Y241" s="370">
        <v>0</v>
      </c>
      <c r="Z241" s="370">
        <v>0</v>
      </c>
      <c r="AA241" s="370">
        <v>0</v>
      </c>
      <c r="AB241" s="370">
        <v>0</v>
      </c>
      <c r="AC241" s="370">
        <v>0</v>
      </c>
      <c r="AD241" s="370">
        <v>0</v>
      </c>
      <c r="AE241" s="370">
        <v>0</v>
      </c>
      <c r="AF241" s="370">
        <v>0</v>
      </c>
      <c r="AG241" s="370">
        <v>0</v>
      </c>
      <c r="AH241" s="370">
        <v>0</v>
      </c>
      <c r="AI241" s="370">
        <v>0</v>
      </c>
      <c r="AJ241" s="370">
        <v>0</v>
      </c>
      <c r="AK241" s="370">
        <v>0</v>
      </c>
      <c r="AL241" s="370">
        <v>0</v>
      </c>
      <c r="AM241" s="370">
        <v>0</v>
      </c>
      <c r="AN241" s="370">
        <v>0</v>
      </c>
      <c r="AO241" s="370">
        <v>0</v>
      </c>
      <c r="AP241" s="370">
        <v>0</v>
      </c>
      <c r="AQ241" s="370">
        <v>0</v>
      </c>
      <c r="AR241" s="370">
        <v>0</v>
      </c>
      <c r="AS241" s="370">
        <v>0</v>
      </c>
      <c r="AT241" s="370">
        <v>0</v>
      </c>
      <c r="AU241" s="370">
        <v>0</v>
      </c>
      <c r="AV241" s="370">
        <v>0</v>
      </c>
      <c r="AW241" s="370">
        <v>0</v>
      </c>
    </row>
    <row r="242" spans="1:49" x14ac:dyDescent="0.3">
      <c r="A242" s="479"/>
      <c r="B242" s="371" t="s">
        <v>292</v>
      </c>
      <c r="C242" s="479"/>
      <c r="D242" s="370">
        <v>0</v>
      </c>
      <c r="E242" s="370">
        <v>0</v>
      </c>
      <c r="F242" s="370">
        <v>0</v>
      </c>
      <c r="G242" s="370">
        <v>0</v>
      </c>
      <c r="H242" s="370">
        <v>0</v>
      </c>
      <c r="I242" s="370">
        <v>0</v>
      </c>
      <c r="J242" s="370">
        <v>0</v>
      </c>
      <c r="K242" s="370">
        <v>0</v>
      </c>
      <c r="L242" s="370">
        <v>0</v>
      </c>
      <c r="M242" s="370">
        <v>0</v>
      </c>
      <c r="N242" s="370">
        <v>0</v>
      </c>
      <c r="O242" s="370">
        <v>0</v>
      </c>
      <c r="P242" s="370">
        <v>0</v>
      </c>
      <c r="Q242" s="370">
        <v>0</v>
      </c>
      <c r="R242" s="370">
        <v>0</v>
      </c>
      <c r="S242" s="370">
        <v>0</v>
      </c>
      <c r="T242" s="370">
        <v>0</v>
      </c>
      <c r="U242" s="370">
        <v>0</v>
      </c>
      <c r="V242" s="370">
        <v>0</v>
      </c>
      <c r="W242" s="370">
        <v>0</v>
      </c>
      <c r="X242" s="370">
        <v>0</v>
      </c>
      <c r="Y242" s="370">
        <v>0</v>
      </c>
      <c r="Z242" s="370">
        <v>0</v>
      </c>
      <c r="AA242" s="370">
        <v>0</v>
      </c>
      <c r="AB242" s="370">
        <v>0</v>
      </c>
      <c r="AC242" s="370">
        <v>0</v>
      </c>
      <c r="AD242" s="370">
        <v>0</v>
      </c>
      <c r="AE242" s="370">
        <v>0</v>
      </c>
      <c r="AF242" s="370">
        <v>0</v>
      </c>
      <c r="AG242" s="370">
        <v>0</v>
      </c>
      <c r="AH242" s="370">
        <v>0</v>
      </c>
      <c r="AI242" s="370">
        <v>0</v>
      </c>
      <c r="AJ242" s="370">
        <v>0</v>
      </c>
      <c r="AK242" s="370">
        <v>0</v>
      </c>
      <c r="AL242" s="370">
        <v>0</v>
      </c>
      <c r="AM242" s="370">
        <v>0</v>
      </c>
      <c r="AN242" s="370">
        <v>0</v>
      </c>
      <c r="AO242" s="370">
        <v>0</v>
      </c>
      <c r="AP242" s="370">
        <v>0</v>
      </c>
      <c r="AQ242" s="370">
        <v>0</v>
      </c>
      <c r="AR242" s="370">
        <v>0</v>
      </c>
      <c r="AS242" s="370">
        <v>0</v>
      </c>
      <c r="AT242" s="370">
        <v>0</v>
      </c>
      <c r="AU242" s="370">
        <v>0</v>
      </c>
      <c r="AV242" s="370">
        <v>0</v>
      </c>
      <c r="AW242" s="370">
        <v>0</v>
      </c>
    </row>
    <row r="243" spans="1:49" x14ac:dyDescent="0.3">
      <c r="A243" s="479"/>
      <c r="B243" s="371" t="s">
        <v>309</v>
      </c>
      <c r="C243" s="479"/>
      <c r="D243" s="370">
        <v>0</v>
      </c>
      <c r="E243" s="370">
        <v>0</v>
      </c>
      <c r="F243" s="370">
        <v>0</v>
      </c>
      <c r="G243" s="370">
        <v>0</v>
      </c>
      <c r="H243" s="370">
        <v>0</v>
      </c>
      <c r="I243" s="370">
        <v>0</v>
      </c>
      <c r="J243" s="370">
        <v>0</v>
      </c>
      <c r="K243" s="370">
        <v>0</v>
      </c>
      <c r="L243" s="370">
        <v>0</v>
      </c>
      <c r="M243" s="370">
        <v>0</v>
      </c>
      <c r="N243" s="370">
        <v>0</v>
      </c>
      <c r="O243" s="370">
        <v>0</v>
      </c>
      <c r="P243" s="370">
        <v>0</v>
      </c>
      <c r="Q243" s="370">
        <v>0</v>
      </c>
      <c r="R243" s="370">
        <v>0</v>
      </c>
      <c r="S243" s="370">
        <v>0</v>
      </c>
      <c r="T243" s="370">
        <v>0</v>
      </c>
      <c r="U243" s="370">
        <v>0</v>
      </c>
      <c r="V243" s="370">
        <v>0</v>
      </c>
      <c r="W243" s="370">
        <v>0</v>
      </c>
      <c r="X243" s="370">
        <v>0</v>
      </c>
      <c r="Y243" s="370">
        <v>0</v>
      </c>
      <c r="Z243" s="370">
        <v>0</v>
      </c>
      <c r="AA243" s="370">
        <v>0</v>
      </c>
      <c r="AB243" s="370">
        <v>0</v>
      </c>
      <c r="AC243" s="370">
        <v>0</v>
      </c>
      <c r="AD243" s="370">
        <v>0</v>
      </c>
      <c r="AE243" s="370">
        <v>0</v>
      </c>
      <c r="AF243" s="370">
        <v>0</v>
      </c>
      <c r="AG243" s="370">
        <v>0</v>
      </c>
      <c r="AH243" s="370">
        <v>0</v>
      </c>
      <c r="AI243" s="370">
        <v>0</v>
      </c>
      <c r="AJ243" s="370">
        <v>0</v>
      </c>
      <c r="AK243" s="370">
        <v>0</v>
      </c>
      <c r="AL243" s="370">
        <v>0</v>
      </c>
      <c r="AM243" s="370">
        <v>0</v>
      </c>
      <c r="AN243" s="370">
        <v>0</v>
      </c>
      <c r="AO243" s="370">
        <v>0</v>
      </c>
      <c r="AP243" s="370">
        <v>0</v>
      </c>
      <c r="AQ243" s="370">
        <v>0</v>
      </c>
      <c r="AR243" s="370">
        <v>0</v>
      </c>
      <c r="AS243" s="370">
        <v>0</v>
      </c>
      <c r="AT243" s="370">
        <v>0</v>
      </c>
      <c r="AU243" s="370">
        <v>0</v>
      </c>
      <c r="AV243" s="370">
        <v>0</v>
      </c>
      <c r="AW243" s="370">
        <v>0</v>
      </c>
    </row>
    <row r="244" spans="1:49" x14ac:dyDescent="0.3">
      <c r="A244" s="479"/>
      <c r="B244" s="371" t="s">
        <v>308</v>
      </c>
      <c r="C244" s="479"/>
      <c r="D244" s="370">
        <v>0</v>
      </c>
      <c r="E244" s="370">
        <v>0</v>
      </c>
      <c r="F244" s="370">
        <v>0</v>
      </c>
      <c r="G244" s="370">
        <v>0</v>
      </c>
      <c r="H244" s="370">
        <v>0</v>
      </c>
      <c r="I244" s="370">
        <v>0</v>
      </c>
      <c r="J244" s="370">
        <v>0</v>
      </c>
      <c r="K244" s="370">
        <v>0</v>
      </c>
      <c r="L244" s="370">
        <v>0</v>
      </c>
      <c r="M244" s="370">
        <v>0</v>
      </c>
      <c r="N244" s="370">
        <v>0</v>
      </c>
      <c r="O244" s="370">
        <v>0</v>
      </c>
      <c r="P244" s="370">
        <v>0</v>
      </c>
      <c r="Q244" s="370">
        <v>0</v>
      </c>
      <c r="R244" s="370">
        <v>0</v>
      </c>
      <c r="S244" s="370">
        <v>0</v>
      </c>
      <c r="T244" s="370">
        <v>0</v>
      </c>
      <c r="U244" s="370">
        <v>0</v>
      </c>
      <c r="V244" s="370">
        <v>0</v>
      </c>
      <c r="W244" s="370">
        <v>0</v>
      </c>
      <c r="X244" s="370">
        <v>0</v>
      </c>
      <c r="Y244" s="370">
        <v>0</v>
      </c>
      <c r="Z244" s="370">
        <v>0</v>
      </c>
      <c r="AA244" s="370">
        <v>0</v>
      </c>
      <c r="AB244" s="370">
        <v>0</v>
      </c>
      <c r="AC244" s="370">
        <v>0</v>
      </c>
      <c r="AD244" s="370">
        <v>0</v>
      </c>
      <c r="AE244" s="370">
        <v>0</v>
      </c>
      <c r="AF244" s="370">
        <v>0</v>
      </c>
      <c r="AG244" s="370">
        <v>0</v>
      </c>
      <c r="AH244" s="370">
        <v>0</v>
      </c>
      <c r="AI244" s="370">
        <v>0</v>
      </c>
      <c r="AJ244" s="370">
        <v>0</v>
      </c>
      <c r="AK244" s="370">
        <v>0</v>
      </c>
      <c r="AL244" s="370">
        <v>0</v>
      </c>
      <c r="AM244" s="370">
        <v>0</v>
      </c>
      <c r="AN244" s="370">
        <v>0</v>
      </c>
      <c r="AO244" s="370">
        <v>0</v>
      </c>
      <c r="AP244" s="370">
        <v>0</v>
      </c>
      <c r="AQ244" s="370">
        <v>0</v>
      </c>
      <c r="AR244" s="370">
        <v>0</v>
      </c>
      <c r="AS244" s="370">
        <v>0</v>
      </c>
      <c r="AT244" s="370">
        <v>0</v>
      </c>
      <c r="AU244" s="370">
        <v>0</v>
      </c>
      <c r="AV244" s="370">
        <v>0</v>
      </c>
      <c r="AW244" s="370">
        <v>0</v>
      </c>
    </row>
    <row r="245" spans="1:49" x14ac:dyDescent="0.3">
      <c r="A245" s="479"/>
      <c r="B245" s="371" t="s">
        <v>307</v>
      </c>
      <c r="C245" s="479"/>
      <c r="D245" s="370">
        <v>0</v>
      </c>
      <c r="E245" s="370">
        <v>0</v>
      </c>
      <c r="F245" s="370">
        <v>0</v>
      </c>
      <c r="G245" s="370">
        <v>0</v>
      </c>
      <c r="H245" s="370">
        <v>0</v>
      </c>
      <c r="I245" s="370">
        <v>0</v>
      </c>
      <c r="J245" s="370">
        <v>0</v>
      </c>
      <c r="K245" s="370">
        <v>0</v>
      </c>
      <c r="L245" s="370">
        <v>0</v>
      </c>
      <c r="M245" s="370">
        <v>0</v>
      </c>
      <c r="N245" s="370">
        <v>0</v>
      </c>
      <c r="O245" s="370">
        <v>0</v>
      </c>
      <c r="P245" s="370">
        <v>0</v>
      </c>
      <c r="Q245" s="370">
        <v>0</v>
      </c>
      <c r="R245" s="370">
        <v>0</v>
      </c>
      <c r="S245" s="370">
        <v>0</v>
      </c>
      <c r="T245" s="370">
        <v>0</v>
      </c>
      <c r="U245" s="370">
        <v>0</v>
      </c>
      <c r="V245" s="370">
        <v>0</v>
      </c>
      <c r="W245" s="370">
        <v>0</v>
      </c>
      <c r="X245" s="370">
        <v>0</v>
      </c>
      <c r="Y245" s="370">
        <v>0</v>
      </c>
      <c r="Z245" s="370">
        <v>0</v>
      </c>
      <c r="AA245" s="370">
        <v>0</v>
      </c>
      <c r="AB245" s="370">
        <v>0</v>
      </c>
      <c r="AC245" s="370">
        <v>0</v>
      </c>
      <c r="AD245" s="370">
        <v>0</v>
      </c>
      <c r="AE245" s="370">
        <v>0</v>
      </c>
      <c r="AF245" s="370">
        <v>0</v>
      </c>
      <c r="AG245" s="370">
        <v>0</v>
      </c>
      <c r="AH245" s="370">
        <v>0</v>
      </c>
      <c r="AI245" s="370">
        <v>0</v>
      </c>
      <c r="AJ245" s="370">
        <v>0</v>
      </c>
      <c r="AK245" s="370">
        <v>0</v>
      </c>
      <c r="AL245" s="370">
        <v>0</v>
      </c>
      <c r="AM245" s="370">
        <v>0</v>
      </c>
      <c r="AN245" s="370">
        <v>0</v>
      </c>
      <c r="AO245" s="370">
        <v>0</v>
      </c>
      <c r="AP245" s="370">
        <v>0</v>
      </c>
      <c r="AQ245" s="370">
        <v>0</v>
      </c>
      <c r="AR245" s="370">
        <v>0</v>
      </c>
      <c r="AS245" s="370">
        <v>0</v>
      </c>
      <c r="AT245" s="370">
        <v>0</v>
      </c>
      <c r="AU245" s="370">
        <v>0</v>
      </c>
      <c r="AV245" s="370">
        <v>0</v>
      </c>
      <c r="AW245" s="370">
        <v>0</v>
      </c>
    </row>
    <row r="246" spans="1:49" x14ac:dyDescent="0.3">
      <c r="A246" s="479"/>
      <c r="B246" s="371" t="s">
        <v>288</v>
      </c>
      <c r="C246" s="479"/>
      <c r="D246" s="370">
        <v>0</v>
      </c>
      <c r="E246" s="370">
        <v>0</v>
      </c>
      <c r="F246" s="370">
        <v>0</v>
      </c>
      <c r="G246" s="370">
        <v>0</v>
      </c>
      <c r="H246" s="370">
        <v>0</v>
      </c>
      <c r="I246" s="370">
        <v>0</v>
      </c>
      <c r="J246" s="370">
        <v>0</v>
      </c>
      <c r="K246" s="370">
        <v>0</v>
      </c>
      <c r="L246" s="370">
        <v>0</v>
      </c>
      <c r="M246" s="370">
        <v>0</v>
      </c>
      <c r="N246" s="370">
        <v>0</v>
      </c>
      <c r="O246" s="370">
        <v>0</v>
      </c>
      <c r="P246" s="370">
        <v>0</v>
      </c>
      <c r="Q246" s="370">
        <v>0</v>
      </c>
      <c r="R246" s="370">
        <v>0</v>
      </c>
      <c r="S246" s="370">
        <v>0</v>
      </c>
      <c r="T246" s="370">
        <v>0</v>
      </c>
      <c r="U246" s="370">
        <v>0</v>
      </c>
      <c r="V246" s="370">
        <v>0</v>
      </c>
      <c r="W246" s="370">
        <v>0</v>
      </c>
      <c r="X246" s="370">
        <v>0</v>
      </c>
      <c r="Y246" s="370">
        <v>0</v>
      </c>
      <c r="Z246" s="370">
        <v>0</v>
      </c>
      <c r="AA246" s="370">
        <v>0</v>
      </c>
      <c r="AB246" s="370">
        <v>0</v>
      </c>
      <c r="AC246" s="370">
        <v>0</v>
      </c>
      <c r="AD246" s="370">
        <v>0</v>
      </c>
      <c r="AE246" s="370">
        <v>0</v>
      </c>
      <c r="AF246" s="370">
        <v>0</v>
      </c>
      <c r="AG246" s="370">
        <v>0</v>
      </c>
      <c r="AH246" s="370">
        <v>0</v>
      </c>
      <c r="AI246" s="370">
        <v>0</v>
      </c>
      <c r="AJ246" s="370">
        <v>0</v>
      </c>
      <c r="AK246" s="370">
        <v>0</v>
      </c>
      <c r="AL246" s="370">
        <v>0</v>
      </c>
      <c r="AM246" s="370">
        <v>0</v>
      </c>
      <c r="AN246" s="370">
        <v>0</v>
      </c>
      <c r="AO246" s="370">
        <v>0</v>
      </c>
      <c r="AP246" s="370">
        <v>0</v>
      </c>
      <c r="AQ246" s="370">
        <v>0</v>
      </c>
      <c r="AR246" s="370">
        <v>0</v>
      </c>
      <c r="AS246" s="370">
        <v>0</v>
      </c>
      <c r="AT246" s="370">
        <v>0</v>
      </c>
      <c r="AU246" s="370">
        <v>0</v>
      </c>
      <c r="AV246" s="370">
        <v>0</v>
      </c>
      <c r="AW246" s="370">
        <v>0</v>
      </c>
    </row>
    <row r="247" spans="1:49" x14ac:dyDescent="0.3">
      <c r="A247" s="479"/>
      <c r="B247" s="371" t="s">
        <v>287</v>
      </c>
      <c r="C247" s="479"/>
      <c r="D247" s="370">
        <v>0</v>
      </c>
      <c r="E247" s="370">
        <v>0</v>
      </c>
      <c r="F247" s="370">
        <v>0</v>
      </c>
      <c r="G247" s="370">
        <v>0</v>
      </c>
      <c r="H247" s="370">
        <v>0</v>
      </c>
      <c r="I247" s="370">
        <v>0</v>
      </c>
      <c r="J247" s="370">
        <v>0</v>
      </c>
      <c r="K247" s="370">
        <v>0</v>
      </c>
      <c r="L247" s="370">
        <v>0</v>
      </c>
      <c r="M247" s="370">
        <v>0</v>
      </c>
      <c r="N247" s="370">
        <v>0</v>
      </c>
      <c r="O247" s="370">
        <v>0</v>
      </c>
      <c r="P247" s="370">
        <v>0</v>
      </c>
      <c r="Q247" s="370">
        <v>0</v>
      </c>
      <c r="R247" s="370">
        <v>0</v>
      </c>
      <c r="S247" s="370">
        <v>0</v>
      </c>
      <c r="T247" s="370">
        <v>0</v>
      </c>
      <c r="U247" s="370">
        <v>0</v>
      </c>
      <c r="V247" s="370">
        <v>0</v>
      </c>
      <c r="W247" s="370">
        <v>0</v>
      </c>
      <c r="X247" s="370">
        <v>0</v>
      </c>
      <c r="Y247" s="370">
        <v>0</v>
      </c>
      <c r="Z247" s="370">
        <v>0</v>
      </c>
      <c r="AA247" s="370">
        <v>0</v>
      </c>
      <c r="AB247" s="370">
        <v>0</v>
      </c>
      <c r="AC247" s="370">
        <v>0</v>
      </c>
      <c r="AD247" s="370">
        <v>0</v>
      </c>
      <c r="AE247" s="370">
        <v>0</v>
      </c>
      <c r="AF247" s="370">
        <v>0</v>
      </c>
      <c r="AG247" s="370">
        <v>0</v>
      </c>
      <c r="AH247" s="370">
        <v>0</v>
      </c>
      <c r="AI247" s="370">
        <v>0</v>
      </c>
      <c r="AJ247" s="370">
        <v>0</v>
      </c>
      <c r="AK247" s="370">
        <v>0</v>
      </c>
      <c r="AL247" s="370">
        <v>0</v>
      </c>
      <c r="AM247" s="370">
        <v>0</v>
      </c>
      <c r="AN247" s="370">
        <v>0</v>
      </c>
      <c r="AO247" s="370">
        <v>0</v>
      </c>
      <c r="AP247" s="370">
        <v>0</v>
      </c>
      <c r="AQ247" s="370">
        <v>0</v>
      </c>
      <c r="AR247" s="370">
        <v>0</v>
      </c>
      <c r="AS247" s="370">
        <v>0</v>
      </c>
      <c r="AT247" s="370">
        <v>0</v>
      </c>
      <c r="AU247" s="370">
        <v>0</v>
      </c>
      <c r="AV247" s="370">
        <v>0</v>
      </c>
      <c r="AW247" s="370">
        <v>0</v>
      </c>
    </row>
    <row r="248" spans="1:49" x14ac:dyDescent="0.3">
      <c r="A248" s="479"/>
      <c r="B248" s="371" t="s">
        <v>286</v>
      </c>
      <c r="C248" s="479"/>
      <c r="D248" s="370">
        <v>0</v>
      </c>
      <c r="E248" s="370">
        <v>0</v>
      </c>
      <c r="F248" s="370">
        <v>0</v>
      </c>
      <c r="G248" s="370">
        <v>0</v>
      </c>
      <c r="H248" s="370">
        <v>0</v>
      </c>
      <c r="I248" s="370">
        <v>0</v>
      </c>
      <c r="J248" s="370">
        <v>0</v>
      </c>
      <c r="K248" s="370">
        <v>0</v>
      </c>
      <c r="L248" s="370">
        <v>0</v>
      </c>
      <c r="M248" s="370">
        <v>0</v>
      </c>
      <c r="N248" s="370">
        <v>0</v>
      </c>
      <c r="O248" s="370">
        <v>0</v>
      </c>
      <c r="P248" s="370">
        <v>0</v>
      </c>
      <c r="Q248" s="370">
        <v>0</v>
      </c>
      <c r="R248" s="370">
        <v>0</v>
      </c>
      <c r="S248" s="370">
        <v>0</v>
      </c>
      <c r="T248" s="370">
        <v>0</v>
      </c>
      <c r="U248" s="370">
        <v>0</v>
      </c>
      <c r="V248" s="370">
        <v>0</v>
      </c>
      <c r="W248" s="370">
        <v>0</v>
      </c>
      <c r="X248" s="370">
        <v>0</v>
      </c>
      <c r="Y248" s="370">
        <v>0</v>
      </c>
      <c r="Z248" s="370">
        <v>0</v>
      </c>
      <c r="AA248" s="370">
        <v>0</v>
      </c>
      <c r="AB248" s="370">
        <v>0</v>
      </c>
      <c r="AC248" s="370">
        <v>0</v>
      </c>
      <c r="AD248" s="370">
        <v>0</v>
      </c>
      <c r="AE248" s="370">
        <v>0</v>
      </c>
      <c r="AF248" s="370">
        <v>0</v>
      </c>
      <c r="AG248" s="370">
        <v>0</v>
      </c>
      <c r="AH248" s="370">
        <v>0</v>
      </c>
      <c r="AI248" s="370">
        <v>0</v>
      </c>
      <c r="AJ248" s="370">
        <v>0</v>
      </c>
      <c r="AK248" s="370">
        <v>0</v>
      </c>
      <c r="AL248" s="370">
        <v>0</v>
      </c>
      <c r="AM248" s="370">
        <v>0</v>
      </c>
      <c r="AN248" s="370">
        <v>0</v>
      </c>
      <c r="AO248" s="370">
        <v>0</v>
      </c>
      <c r="AP248" s="370">
        <v>0</v>
      </c>
      <c r="AQ248" s="370">
        <v>0</v>
      </c>
      <c r="AR248" s="370">
        <v>0</v>
      </c>
      <c r="AS248" s="370">
        <v>0</v>
      </c>
      <c r="AT248" s="370">
        <v>0</v>
      </c>
      <c r="AU248" s="370">
        <v>0</v>
      </c>
      <c r="AV248" s="370">
        <v>0</v>
      </c>
      <c r="AW248" s="370">
        <v>0</v>
      </c>
    </row>
    <row r="249" spans="1:49" x14ac:dyDescent="0.3">
      <c r="A249" s="479"/>
      <c r="B249" s="371" t="s">
        <v>306</v>
      </c>
      <c r="C249" s="479"/>
      <c r="D249" s="370">
        <v>0</v>
      </c>
      <c r="E249" s="370">
        <v>0</v>
      </c>
      <c r="F249" s="370">
        <v>0</v>
      </c>
      <c r="G249" s="370">
        <v>0</v>
      </c>
      <c r="H249" s="370">
        <v>0</v>
      </c>
      <c r="I249" s="370">
        <v>0</v>
      </c>
      <c r="J249" s="370">
        <v>0</v>
      </c>
      <c r="K249" s="370">
        <v>0</v>
      </c>
      <c r="L249" s="370">
        <v>0</v>
      </c>
      <c r="M249" s="370">
        <v>0</v>
      </c>
      <c r="N249" s="370">
        <v>0</v>
      </c>
      <c r="O249" s="370">
        <v>0</v>
      </c>
      <c r="P249" s="370">
        <v>0</v>
      </c>
      <c r="Q249" s="370">
        <v>0</v>
      </c>
      <c r="R249" s="370">
        <v>0</v>
      </c>
      <c r="S249" s="370">
        <v>0</v>
      </c>
      <c r="T249" s="370">
        <v>0</v>
      </c>
      <c r="U249" s="370">
        <v>0</v>
      </c>
      <c r="V249" s="370">
        <v>0</v>
      </c>
      <c r="W249" s="370">
        <v>0</v>
      </c>
      <c r="X249" s="370">
        <v>0</v>
      </c>
      <c r="Y249" s="370">
        <v>0</v>
      </c>
      <c r="Z249" s="370">
        <v>0</v>
      </c>
      <c r="AA249" s="370">
        <v>0</v>
      </c>
      <c r="AB249" s="370">
        <v>0</v>
      </c>
      <c r="AC249" s="370">
        <v>0</v>
      </c>
      <c r="AD249" s="370">
        <v>0</v>
      </c>
      <c r="AE249" s="370">
        <v>0</v>
      </c>
      <c r="AF249" s="370">
        <v>0</v>
      </c>
      <c r="AG249" s="370">
        <v>0</v>
      </c>
      <c r="AH249" s="370">
        <v>0</v>
      </c>
      <c r="AI249" s="370">
        <v>0</v>
      </c>
      <c r="AJ249" s="370">
        <v>0</v>
      </c>
      <c r="AK249" s="370">
        <v>0</v>
      </c>
      <c r="AL249" s="370">
        <v>0</v>
      </c>
      <c r="AM249" s="370">
        <v>0</v>
      </c>
      <c r="AN249" s="370">
        <v>0</v>
      </c>
      <c r="AO249" s="370">
        <v>0</v>
      </c>
      <c r="AP249" s="370">
        <v>0</v>
      </c>
      <c r="AQ249" s="370">
        <v>0</v>
      </c>
      <c r="AR249" s="370">
        <v>0</v>
      </c>
      <c r="AS249" s="370">
        <v>0</v>
      </c>
      <c r="AT249" s="370">
        <v>0</v>
      </c>
      <c r="AU249" s="370">
        <v>0</v>
      </c>
      <c r="AV249" s="370">
        <v>0</v>
      </c>
      <c r="AW249" s="370">
        <v>0</v>
      </c>
    </row>
    <row r="250" spans="1:49" x14ac:dyDescent="0.3">
      <c r="A250" s="479"/>
      <c r="B250" s="371" t="s">
        <v>284</v>
      </c>
      <c r="C250" s="479"/>
      <c r="D250" s="370">
        <v>0</v>
      </c>
      <c r="E250" s="370">
        <v>0</v>
      </c>
      <c r="F250" s="370">
        <v>0</v>
      </c>
      <c r="G250" s="370">
        <v>0</v>
      </c>
      <c r="H250" s="370">
        <v>0</v>
      </c>
      <c r="I250" s="370">
        <v>0</v>
      </c>
      <c r="J250" s="370">
        <v>0</v>
      </c>
      <c r="K250" s="370">
        <v>0</v>
      </c>
      <c r="L250" s="370">
        <v>0</v>
      </c>
      <c r="M250" s="370">
        <v>0</v>
      </c>
      <c r="N250" s="370">
        <v>0</v>
      </c>
      <c r="O250" s="370">
        <v>0</v>
      </c>
      <c r="P250" s="370">
        <v>0</v>
      </c>
      <c r="Q250" s="370">
        <v>0</v>
      </c>
      <c r="R250" s="370">
        <v>0</v>
      </c>
      <c r="S250" s="370">
        <v>0</v>
      </c>
      <c r="T250" s="370">
        <v>0</v>
      </c>
      <c r="U250" s="370">
        <v>0</v>
      </c>
      <c r="V250" s="370">
        <v>0</v>
      </c>
      <c r="W250" s="370">
        <v>0</v>
      </c>
      <c r="X250" s="370">
        <v>0</v>
      </c>
      <c r="Y250" s="370">
        <v>0</v>
      </c>
      <c r="Z250" s="370">
        <v>0</v>
      </c>
      <c r="AA250" s="370">
        <v>0</v>
      </c>
      <c r="AB250" s="370">
        <v>0</v>
      </c>
      <c r="AC250" s="370">
        <v>0</v>
      </c>
      <c r="AD250" s="370">
        <v>0</v>
      </c>
      <c r="AE250" s="370">
        <v>0</v>
      </c>
      <c r="AF250" s="370">
        <v>0</v>
      </c>
      <c r="AG250" s="370">
        <v>0</v>
      </c>
      <c r="AH250" s="370">
        <v>0</v>
      </c>
      <c r="AI250" s="370">
        <v>0</v>
      </c>
      <c r="AJ250" s="370">
        <v>0</v>
      </c>
      <c r="AK250" s="370">
        <v>0</v>
      </c>
      <c r="AL250" s="370">
        <v>0</v>
      </c>
      <c r="AM250" s="370">
        <v>0</v>
      </c>
      <c r="AN250" s="370">
        <v>0</v>
      </c>
      <c r="AO250" s="370">
        <v>0</v>
      </c>
      <c r="AP250" s="370">
        <v>0</v>
      </c>
      <c r="AQ250" s="370">
        <v>0</v>
      </c>
      <c r="AR250" s="370">
        <v>0</v>
      </c>
      <c r="AS250" s="370">
        <v>0</v>
      </c>
      <c r="AT250" s="370">
        <v>0</v>
      </c>
      <c r="AU250" s="370">
        <v>0</v>
      </c>
      <c r="AV250" s="370">
        <v>0</v>
      </c>
      <c r="AW250" s="370">
        <v>0</v>
      </c>
    </row>
    <row r="251" spans="1:49" x14ac:dyDescent="0.3">
      <c r="A251" s="480"/>
      <c r="B251" s="371" t="s">
        <v>283</v>
      </c>
      <c r="C251" s="480"/>
      <c r="D251" s="370">
        <v>0</v>
      </c>
      <c r="E251" s="370">
        <v>0</v>
      </c>
      <c r="F251" s="370">
        <v>0</v>
      </c>
      <c r="G251" s="370">
        <v>0</v>
      </c>
      <c r="H251" s="370">
        <v>0</v>
      </c>
      <c r="I251" s="370">
        <v>0</v>
      </c>
      <c r="J251" s="370">
        <v>0</v>
      </c>
      <c r="K251" s="370">
        <v>0</v>
      </c>
      <c r="L251" s="370">
        <v>0</v>
      </c>
      <c r="M251" s="370">
        <v>0</v>
      </c>
      <c r="N251" s="370">
        <v>0</v>
      </c>
      <c r="O251" s="370">
        <v>0</v>
      </c>
      <c r="P251" s="370">
        <v>0</v>
      </c>
      <c r="Q251" s="370">
        <v>0</v>
      </c>
      <c r="R251" s="370">
        <v>0</v>
      </c>
      <c r="S251" s="370">
        <v>0</v>
      </c>
      <c r="T251" s="370">
        <v>0</v>
      </c>
      <c r="U251" s="370">
        <v>0</v>
      </c>
      <c r="V251" s="370">
        <v>0</v>
      </c>
      <c r="W251" s="370">
        <v>0</v>
      </c>
      <c r="X251" s="370">
        <v>0</v>
      </c>
      <c r="Y251" s="370">
        <v>0</v>
      </c>
      <c r="Z251" s="370">
        <v>0</v>
      </c>
      <c r="AA251" s="370">
        <v>0</v>
      </c>
      <c r="AB251" s="370">
        <v>0</v>
      </c>
      <c r="AC251" s="370">
        <v>0</v>
      </c>
      <c r="AD251" s="370">
        <v>0</v>
      </c>
      <c r="AE251" s="370">
        <v>0</v>
      </c>
      <c r="AF251" s="370">
        <v>0</v>
      </c>
      <c r="AG251" s="370">
        <v>0</v>
      </c>
      <c r="AH251" s="370">
        <v>0</v>
      </c>
      <c r="AI251" s="370">
        <v>0</v>
      </c>
      <c r="AJ251" s="370">
        <v>0</v>
      </c>
      <c r="AK251" s="370">
        <v>0</v>
      </c>
      <c r="AL251" s="370">
        <v>0</v>
      </c>
      <c r="AM251" s="370">
        <v>0</v>
      </c>
      <c r="AN251" s="370">
        <v>0</v>
      </c>
      <c r="AO251" s="370">
        <v>0</v>
      </c>
      <c r="AP251" s="370">
        <v>0</v>
      </c>
      <c r="AQ251" s="370">
        <v>0</v>
      </c>
      <c r="AR251" s="370">
        <v>0</v>
      </c>
      <c r="AS251" s="370">
        <v>0</v>
      </c>
      <c r="AT251" s="370">
        <v>0</v>
      </c>
      <c r="AU251" s="370">
        <v>0</v>
      </c>
      <c r="AV251" s="370">
        <v>0</v>
      </c>
      <c r="AW251" s="370">
        <v>0</v>
      </c>
    </row>
    <row r="252" spans="1:49" x14ac:dyDescent="0.3">
      <c r="A252" s="478" t="s">
        <v>309</v>
      </c>
      <c r="B252" s="371" t="s">
        <v>293</v>
      </c>
      <c r="C252" s="478" t="s">
        <v>282</v>
      </c>
      <c r="D252" s="370">
        <v>0</v>
      </c>
      <c r="E252" s="370">
        <v>0</v>
      </c>
      <c r="F252" s="370">
        <v>0</v>
      </c>
      <c r="G252" s="370">
        <v>0</v>
      </c>
      <c r="H252" s="370">
        <v>0</v>
      </c>
      <c r="I252" s="370">
        <v>0</v>
      </c>
      <c r="J252" s="370">
        <v>0</v>
      </c>
      <c r="K252" s="370">
        <v>0</v>
      </c>
      <c r="L252" s="370">
        <v>0</v>
      </c>
      <c r="M252" s="370">
        <v>0</v>
      </c>
      <c r="N252" s="370">
        <v>0</v>
      </c>
      <c r="O252" s="370">
        <v>0</v>
      </c>
      <c r="P252" s="370">
        <v>0</v>
      </c>
      <c r="Q252" s="370">
        <v>0</v>
      </c>
      <c r="R252" s="370">
        <v>-2422.5500000000002</v>
      </c>
      <c r="S252" s="370">
        <v>-1429.41</v>
      </c>
      <c r="T252" s="370">
        <v>-1459.18</v>
      </c>
      <c r="U252" s="370">
        <v>-1238.3699999999999</v>
      </c>
      <c r="V252" s="370">
        <v>-1004.83</v>
      </c>
      <c r="W252" s="370">
        <v>-823.93</v>
      </c>
      <c r="X252" s="370">
        <v>-701.33299999999997</v>
      </c>
      <c r="Y252" s="370">
        <v>-625.87199999999996</v>
      </c>
      <c r="Z252" s="370">
        <v>-584.375</v>
      </c>
      <c r="AA252" s="370">
        <v>-565.89</v>
      </c>
      <c r="AB252" s="370">
        <v>-562.56100000000004</v>
      </c>
      <c r="AC252" s="370">
        <v>-569.07500000000005</v>
      </c>
      <c r="AD252" s="370">
        <v>-582.09</v>
      </c>
      <c r="AE252" s="370">
        <v>-599.49</v>
      </c>
      <c r="AF252" s="370">
        <v>-619.73800000000006</v>
      </c>
      <c r="AG252" s="370">
        <v>-641.88</v>
      </c>
      <c r="AH252" s="370">
        <v>-10876</v>
      </c>
      <c r="AI252" s="370">
        <v>-5504.27</v>
      </c>
      <c r="AJ252" s="370">
        <v>-3049.86</v>
      </c>
      <c r="AK252" s="370">
        <v>-1909.37</v>
      </c>
      <c r="AL252" s="370">
        <v>-1371.75</v>
      </c>
      <c r="AM252" s="370">
        <v>-1117.27</v>
      </c>
      <c r="AN252" s="370">
        <v>-999.70299999999997</v>
      </c>
      <c r="AO252" s="370">
        <v>-950.529</v>
      </c>
      <c r="AP252" s="370">
        <v>-936.59500000000003</v>
      </c>
      <c r="AQ252" s="370">
        <v>-941.48</v>
      </c>
      <c r="AR252" s="370">
        <v>-956.78599999999994</v>
      </c>
      <c r="AS252" s="370">
        <v>311.75400000000002</v>
      </c>
      <c r="AT252" s="370">
        <v>340.483</v>
      </c>
      <c r="AU252" s="370">
        <v>30.4437</v>
      </c>
      <c r="AV252" s="370">
        <v>-302.22199999999998</v>
      </c>
      <c r="AW252" s="370">
        <v>-562.46299999999997</v>
      </c>
    </row>
    <row r="253" spans="1:49" x14ac:dyDescent="0.3">
      <c r="A253" s="479"/>
      <c r="B253" s="371" t="s">
        <v>292</v>
      </c>
      <c r="C253" s="479"/>
      <c r="D253" s="370">
        <v>0</v>
      </c>
      <c r="E253" s="370">
        <v>0</v>
      </c>
      <c r="F253" s="370">
        <v>0</v>
      </c>
      <c r="G253" s="370">
        <v>0</v>
      </c>
      <c r="H253" s="370">
        <v>0</v>
      </c>
      <c r="I253" s="370">
        <v>0</v>
      </c>
      <c r="J253" s="370">
        <v>0</v>
      </c>
      <c r="K253" s="370">
        <v>0</v>
      </c>
      <c r="L253" s="370">
        <v>0</v>
      </c>
      <c r="M253" s="370">
        <v>0</v>
      </c>
      <c r="N253" s="370">
        <v>0</v>
      </c>
      <c r="O253" s="370">
        <v>0</v>
      </c>
      <c r="P253" s="370">
        <v>0</v>
      </c>
      <c r="Q253" s="370">
        <v>0</v>
      </c>
      <c r="R253" s="370">
        <v>0</v>
      </c>
      <c r="S253" s="370">
        <v>0</v>
      </c>
      <c r="T253" s="370">
        <v>0</v>
      </c>
      <c r="U253" s="370">
        <v>0</v>
      </c>
      <c r="V253" s="370">
        <v>0</v>
      </c>
      <c r="W253" s="370">
        <v>0</v>
      </c>
      <c r="X253" s="370">
        <v>0</v>
      </c>
      <c r="Y253" s="370">
        <v>0</v>
      </c>
      <c r="Z253" s="370">
        <v>0</v>
      </c>
      <c r="AA253" s="370">
        <v>0</v>
      </c>
      <c r="AB253" s="370">
        <v>0</v>
      </c>
      <c r="AC253" s="370">
        <v>0</v>
      </c>
      <c r="AD253" s="370">
        <v>0</v>
      </c>
      <c r="AE253" s="370">
        <v>0</v>
      </c>
      <c r="AF253" s="370">
        <v>0</v>
      </c>
      <c r="AG253" s="370">
        <v>0</v>
      </c>
      <c r="AH253" s="370">
        <v>0</v>
      </c>
      <c r="AI253" s="370">
        <v>0</v>
      </c>
      <c r="AJ253" s="370">
        <v>0</v>
      </c>
      <c r="AK253" s="370">
        <v>0</v>
      </c>
      <c r="AL253" s="370">
        <v>0</v>
      </c>
      <c r="AM253" s="370">
        <v>0</v>
      </c>
      <c r="AN253" s="370">
        <v>0</v>
      </c>
      <c r="AO253" s="370">
        <v>0</v>
      </c>
      <c r="AP253" s="370">
        <v>0</v>
      </c>
      <c r="AQ253" s="370">
        <v>0</v>
      </c>
      <c r="AR253" s="370">
        <v>0</v>
      </c>
      <c r="AS253" s="370">
        <v>0</v>
      </c>
      <c r="AT253" s="370">
        <v>0</v>
      </c>
      <c r="AU253" s="370">
        <v>0</v>
      </c>
      <c r="AV253" s="370">
        <v>0</v>
      </c>
      <c r="AW253" s="370">
        <v>0</v>
      </c>
    </row>
    <row r="254" spans="1:49" x14ac:dyDescent="0.3">
      <c r="A254" s="479"/>
      <c r="B254" s="371" t="s">
        <v>309</v>
      </c>
      <c r="C254" s="479"/>
      <c r="D254" s="370">
        <v>0</v>
      </c>
      <c r="E254" s="370">
        <v>0</v>
      </c>
      <c r="F254" s="370">
        <v>0</v>
      </c>
      <c r="G254" s="370">
        <v>0</v>
      </c>
      <c r="H254" s="370">
        <v>0</v>
      </c>
      <c r="I254" s="370">
        <v>0</v>
      </c>
      <c r="J254" s="370">
        <v>0</v>
      </c>
      <c r="K254" s="370">
        <v>0</v>
      </c>
      <c r="L254" s="370">
        <v>0</v>
      </c>
      <c r="M254" s="370">
        <v>0</v>
      </c>
      <c r="N254" s="370">
        <v>0</v>
      </c>
      <c r="O254" s="370">
        <v>0</v>
      </c>
      <c r="P254" s="370">
        <v>0</v>
      </c>
      <c r="Q254" s="370">
        <v>0</v>
      </c>
      <c r="R254" s="370">
        <v>0</v>
      </c>
      <c r="S254" s="370">
        <v>0</v>
      </c>
      <c r="T254" s="370">
        <v>0</v>
      </c>
      <c r="U254" s="370">
        <v>0</v>
      </c>
      <c r="V254" s="370">
        <v>0</v>
      </c>
      <c r="W254" s="370">
        <v>0</v>
      </c>
      <c r="X254" s="370">
        <v>0</v>
      </c>
      <c r="Y254" s="370">
        <v>0</v>
      </c>
      <c r="Z254" s="370">
        <v>0</v>
      </c>
      <c r="AA254" s="370">
        <v>0</v>
      </c>
      <c r="AB254" s="370">
        <v>0</v>
      </c>
      <c r="AC254" s="370">
        <v>0</v>
      </c>
      <c r="AD254" s="370">
        <v>0</v>
      </c>
      <c r="AE254" s="370">
        <v>0</v>
      </c>
      <c r="AF254" s="370">
        <v>0</v>
      </c>
      <c r="AG254" s="370">
        <v>0</v>
      </c>
      <c r="AH254" s="370">
        <v>0</v>
      </c>
      <c r="AI254" s="370">
        <v>0</v>
      </c>
      <c r="AJ254" s="370">
        <v>0</v>
      </c>
      <c r="AK254" s="370">
        <v>0</v>
      </c>
      <c r="AL254" s="370">
        <v>0</v>
      </c>
      <c r="AM254" s="370">
        <v>0</v>
      </c>
      <c r="AN254" s="370">
        <v>0</v>
      </c>
      <c r="AO254" s="370">
        <v>0</v>
      </c>
      <c r="AP254" s="370">
        <v>0</v>
      </c>
      <c r="AQ254" s="370">
        <v>0</v>
      </c>
      <c r="AR254" s="370">
        <v>0</v>
      </c>
      <c r="AS254" s="370">
        <v>0</v>
      </c>
      <c r="AT254" s="370">
        <v>0</v>
      </c>
      <c r="AU254" s="370">
        <v>0</v>
      </c>
      <c r="AV254" s="370">
        <v>0</v>
      </c>
      <c r="AW254" s="370">
        <v>0</v>
      </c>
    </row>
    <row r="255" spans="1:49" x14ac:dyDescent="0.3">
      <c r="A255" s="479"/>
      <c r="B255" s="371" t="s">
        <v>308</v>
      </c>
      <c r="C255" s="479"/>
      <c r="D255" s="370">
        <v>0</v>
      </c>
      <c r="E255" s="370">
        <v>0</v>
      </c>
      <c r="F255" s="370">
        <v>0</v>
      </c>
      <c r="G255" s="370">
        <v>0</v>
      </c>
      <c r="H255" s="370">
        <v>0</v>
      </c>
      <c r="I255" s="370">
        <v>0</v>
      </c>
      <c r="J255" s="370">
        <v>0</v>
      </c>
      <c r="K255" s="370">
        <v>0</v>
      </c>
      <c r="L255" s="370">
        <v>0</v>
      </c>
      <c r="M255" s="370">
        <v>0</v>
      </c>
      <c r="N255" s="370">
        <v>0</v>
      </c>
      <c r="O255" s="370">
        <v>0</v>
      </c>
      <c r="P255" s="370">
        <v>0</v>
      </c>
      <c r="Q255" s="370">
        <v>0</v>
      </c>
      <c r="R255" s="370">
        <v>0</v>
      </c>
      <c r="S255" s="370">
        <v>0</v>
      </c>
      <c r="T255" s="370">
        <v>0</v>
      </c>
      <c r="U255" s="370">
        <v>0</v>
      </c>
      <c r="V255" s="370">
        <v>0</v>
      </c>
      <c r="W255" s="370">
        <v>0</v>
      </c>
      <c r="X255" s="370">
        <v>0</v>
      </c>
      <c r="Y255" s="370">
        <v>0</v>
      </c>
      <c r="Z255" s="370">
        <v>0</v>
      </c>
      <c r="AA255" s="370">
        <v>0</v>
      </c>
      <c r="AB255" s="370">
        <v>0</v>
      </c>
      <c r="AC255" s="370">
        <v>0</v>
      </c>
      <c r="AD255" s="370">
        <v>0</v>
      </c>
      <c r="AE255" s="370">
        <v>0</v>
      </c>
      <c r="AF255" s="370">
        <v>0</v>
      </c>
      <c r="AG255" s="370">
        <v>0</v>
      </c>
      <c r="AH255" s="370">
        <v>0</v>
      </c>
      <c r="AI255" s="370">
        <v>0</v>
      </c>
      <c r="AJ255" s="370">
        <v>0</v>
      </c>
      <c r="AK255" s="370">
        <v>0</v>
      </c>
      <c r="AL255" s="370">
        <v>0</v>
      </c>
      <c r="AM255" s="370">
        <v>0</v>
      </c>
      <c r="AN255" s="370">
        <v>0</v>
      </c>
      <c r="AO255" s="370">
        <v>0</v>
      </c>
      <c r="AP255" s="370">
        <v>0</v>
      </c>
      <c r="AQ255" s="370">
        <v>0</v>
      </c>
      <c r="AR255" s="370">
        <v>0</v>
      </c>
      <c r="AS255" s="370">
        <v>0</v>
      </c>
      <c r="AT255" s="370">
        <v>0</v>
      </c>
      <c r="AU255" s="370">
        <v>0</v>
      </c>
      <c r="AV255" s="370">
        <v>0</v>
      </c>
      <c r="AW255" s="370">
        <v>0</v>
      </c>
    </row>
    <row r="256" spans="1:49" x14ac:dyDescent="0.3">
      <c r="A256" s="479"/>
      <c r="B256" s="371" t="s">
        <v>307</v>
      </c>
      <c r="C256" s="479"/>
      <c r="D256" s="370">
        <v>2144.1999999999998</v>
      </c>
      <c r="E256" s="370">
        <v>3254.17</v>
      </c>
      <c r="F256" s="370">
        <v>6214.09</v>
      </c>
      <c r="G256" s="370">
        <v>9174</v>
      </c>
      <c r="H256" s="370">
        <v>12133.9</v>
      </c>
      <c r="I256" s="370">
        <v>15093.8</v>
      </c>
      <c r="J256" s="370">
        <v>17907.599999999999</v>
      </c>
      <c r="K256" s="370">
        <v>20477.599999999999</v>
      </c>
      <c r="L256" s="370">
        <v>23047.7</v>
      </c>
      <c r="M256" s="370">
        <v>25617.8</v>
      </c>
      <c r="N256" s="370">
        <v>28187.8</v>
      </c>
      <c r="O256" s="370">
        <v>30493.599999999999</v>
      </c>
      <c r="P256" s="370">
        <v>33121.599999999999</v>
      </c>
      <c r="Q256" s="370">
        <v>36590</v>
      </c>
      <c r="R256" s="370">
        <v>39340.5</v>
      </c>
      <c r="S256" s="370">
        <v>-213067</v>
      </c>
      <c r="T256" s="370">
        <v>-124295</v>
      </c>
      <c r="U256" s="370">
        <v>-73748.600000000006</v>
      </c>
      <c r="V256" s="370">
        <v>-44427.199999999997</v>
      </c>
      <c r="W256" s="370">
        <v>-27182.5</v>
      </c>
      <c r="X256" s="370">
        <v>-16946.8</v>
      </c>
      <c r="Y256" s="370">
        <v>-10843.1</v>
      </c>
      <c r="Z256" s="370">
        <v>-7205.22</v>
      </c>
      <c r="AA256" s="370">
        <v>-5051.8500000000004</v>
      </c>
      <c r="AB256" s="370">
        <v>-3798.24</v>
      </c>
      <c r="AC256" s="370">
        <v>-3092.85</v>
      </c>
      <c r="AD256" s="370">
        <v>-2723.37</v>
      </c>
      <c r="AE256" s="370">
        <v>-2561.36</v>
      </c>
      <c r="AF256" s="370">
        <v>-2527.9</v>
      </c>
      <c r="AG256" s="370">
        <v>-2574.4699999999998</v>
      </c>
      <c r="AH256" s="370">
        <v>-2671.19</v>
      </c>
      <c r="AI256" s="370">
        <v>-26256.799999999999</v>
      </c>
      <c r="AJ256" s="370">
        <v>-27388.799999999999</v>
      </c>
      <c r="AK256" s="370">
        <v>-22416.799999999999</v>
      </c>
      <c r="AL256" s="370">
        <v>-16981.900000000001</v>
      </c>
      <c r="AM256" s="370">
        <v>-12668.1</v>
      </c>
      <c r="AN256" s="370">
        <v>-9644.64</v>
      </c>
      <c r="AO256" s="370">
        <v>-7672.54</v>
      </c>
      <c r="AP256" s="370">
        <v>-6457.08</v>
      </c>
      <c r="AQ256" s="370">
        <v>-5754.11</v>
      </c>
      <c r="AR256" s="370">
        <v>463538</v>
      </c>
      <c r="AS256" s="370">
        <v>262208</v>
      </c>
      <c r="AT256" s="370">
        <v>150273</v>
      </c>
      <c r="AU256" s="370">
        <v>86882.3</v>
      </c>
      <c r="AV256" s="370">
        <v>53538.2</v>
      </c>
      <c r="AW256" s="370">
        <v>34086</v>
      </c>
    </row>
    <row r="257" spans="1:49" x14ac:dyDescent="0.3">
      <c r="A257" s="479"/>
      <c r="B257" s="371" t="s">
        <v>288</v>
      </c>
      <c r="C257" s="479"/>
      <c r="D257" s="370">
        <v>0</v>
      </c>
      <c r="E257" s="370">
        <v>0</v>
      </c>
      <c r="F257" s="370">
        <v>0</v>
      </c>
      <c r="G257" s="370">
        <v>0</v>
      </c>
      <c r="H257" s="370">
        <v>0</v>
      </c>
      <c r="I257" s="370">
        <v>0</v>
      </c>
      <c r="J257" s="370">
        <v>0</v>
      </c>
      <c r="K257" s="370">
        <v>0</v>
      </c>
      <c r="L257" s="370">
        <v>0</v>
      </c>
      <c r="M257" s="370">
        <v>0</v>
      </c>
      <c r="N257" s="370">
        <v>0</v>
      </c>
      <c r="O257" s="370">
        <v>0</v>
      </c>
      <c r="P257" s="370">
        <v>0</v>
      </c>
      <c r="Q257" s="370">
        <v>0</v>
      </c>
      <c r="R257" s="370">
        <v>0</v>
      </c>
      <c r="S257" s="370">
        <v>0</v>
      </c>
      <c r="T257" s="370">
        <v>0</v>
      </c>
      <c r="U257" s="370">
        <v>0</v>
      </c>
      <c r="V257" s="370">
        <v>0</v>
      </c>
      <c r="W257" s="370">
        <v>0</v>
      </c>
      <c r="X257" s="370">
        <v>0</v>
      </c>
      <c r="Y257" s="370">
        <v>0</v>
      </c>
      <c r="Z257" s="370">
        <v>0</v>
      </c>
      <c r="AA257" s="370">
        <v>0</v>
      </c>
      <c r="AB257" s="370">
        <v>0</v>
      </c>
      <c r="AC257" s="370">
        <v>0</v>
      </c>
      <c r="AD257" s="370">
        <v>0</v>
      </c>
      <c r="AE257" s="370">
        <v>0</v>
      </c>
      <c r="AF257" s="370">
        <v>0</v>
      </c>
      <c r="AG257" s="370">
        <v>0</v>
      </c>
      <c r="AH257" s="370">
        <v>0</v>
      </c>
      <c r="AI257" s="370">
        <v>0</v>
      </c>
      <c r="AJ257" s="370">
        <v>0</v>
      </c>
      <c r="AK257" s="370">
        <v>0</v>
      </c>
      <c r="AL257" s="370">
        <v>0</v>
      </c>
      <c r="AM257" s="370">
        <v>0</v>
      </c>
      <c r="AN257" s="370">
        <v>0</v>
      </c>
      <c r="AO257" s="370">
        <v>0</v>
      </c>
      <c r="AP257" s="370">
        <v>0</v>
      </c>
      <c r="AQ257" s="370">
        <v>0</v>
      </c>
      <c r="AR257" s="370">
        <v>0</v>
      </c>
      <c r="AS257" s="370">
        <v>0</v>
      </c>
      <c r="AT257" s="370">
        <v>0</v>
      </c>
      <c r="AU257" s="370">
        <v>0</v>
      </c>
      <c r="AV257" s="370">
        <v>0</v>
      </c>
      <c r="AW257" s="370">
        <v>0</v>
      </c>
    </row>
    <row r="258" spans="1:49" x14ac:dyDescent="0.3">
      <c r="A258" s="479"/>
      <c r="B258" s="371" t="s">
        <v>287</v>
      </c>
      <c r="C258" s="479"/>
      <c r="D258" s="370">
        <v>0</v>
      </c>
      <c r="E258" s="370">
        <v>0</v>
      </c>
      <c r="F258" s="370">
        <v>0</v>
      </c>
      <c r="G258" s="370">
        <v>0</v>
      </c>
      <c r="H258" s="370">
        <v>0</v>
      </c>
      <c r="I258" s="370">
        <v>0</v>
      </c>
      <c r="J258" s="370">
        <v>0</v>
      </c>
      <c r="K258" s="370">
        <v>0</v>
      </c>
      <c r="L258" s="370">
        <v>0</v>
      </c>
      <c r="M258" s="370">
        <v>0</v>
      </c>
      <c r="N258" s="370">
        <v>0</v>
      </c>
      <c r="O258" s="370">
        <v>0</v>
      </c>
      <c r="P258" s="370">
        <v>0</v>
      </c>
      <c r="Q258" s="370">
        <v>0</v>
      </c>
      <c r="R258" s="370">
        <v>0</v>
      </c>
      <c r="S258" s="370">
        <v>0</v>
      </c>
      <c r="T258" s="370">
        <v>0</v>
      </c>
      <c r="U258" s="370">
        <v>0</v>
      </c>
      <c r="V258" s="370">
        <v>0</v>
      </c>
      <c r="W258" s="370">
        <v>0</v>
      </c>
      <c r="X258" s="370">
        <v>0</v>
      </c>
      <c r="Y258" s="370">
        <v>0</v>
      </c>
      <c r="Z258" s="370">
        <v>0</v>
      </c>
      <c r="AA258" s="370">
        <v>0</v>
      </c>
      <c r="AB258" s="370">
        <v>0</v>
      </c>
      <c r="AC258" s="370">
        <v>0</v>
      </c>
      <c r="AD258" s="370">
        <v>0</v>
      </c>
      <c r="AE258" s="370">
        <v>0</v>
      </c>
      <c r="AF258" s="370">
        <v>0</v>
      </c>
      <c r="AG258" s="370">
        <v>0</v>
      </c>
      <c r="AH258" s="370">
        <v>0</v>
      </c>
      <c r="AI258" s="370">
        <v>0</v>
      </c>
      <c r="AJ258" s="370">
        <v>0</v>
      </c>
      <c r="AK258" s="370">
        <v>0</v>
      </c>
      <c r="AL258" s="370">
        <v>0</v>
      </c>
      <c r="AM258" s="370">
        <v>0</v>
      </c>
      <c r="AN258" s="370">
        <v>0</v>
      </c>
      <c r="AO258" s="370">
        <v>0</v>
      </c>
      <c r="AP258" s="370">
        <v>0</v>
      </c>
      <c r="AQ258" s="370">
        <v>0</v>
      </c>
      <c r="AR258" s="370">
        <v>0</v>
      </c>
      <c r="AS258" s="370">
        <v>0</v>
      </c>
      <c r="AT258" s="370">
        <v>0</v>
      </c>
      <c r="AU258" s="370">
        <v>0</v>
      </c>
      <c r="AV258" s="370">
        <v>0</v>
      </c>
      <c r="AW258" s="370">
        <v>0</v>
      </c>
    </row>
    <row r="259" spans="1:49" x14ac:dyDescent="0.3">
      <c r="A259" s="479"/>
      <c r="B259" s="371" t="s">
        <v>286</v>
      </c>
      <c r="C259" s="479"/>
      <c r="D259" s="370">
        <v>0</v>
      </c>
      <c r="E259" s="370">
        <v>0</v>
      </c>
      <c r="F259" s="370">
        <v>0</v>
      </c>
      <c r="G259" s="370">
        <v>0</v>
      </c>
      <c r="H259" s="370">
        <v>0</v>
      </c>
      <c r="I259" s="370">
        <v>0</v>
      </c>
      <c r="J259" s="370">
        <v>0</v>
      </c>
      <c r="K259" s="370">
        <v>0</v>
      </c>
      <c r="L259" s="370">
        <v>0</v>
      </c>
      <c r="M259" s="370">
        <v>0</v>
      </c>
      <c r="N259" s="370">
        <v>0</v>
      </c>
      <c r="O259" s="370">
        <v>0</v>
      </c>
      <c r="P259" s="370">
        <v>0</v>
      </c>
      <c r="Q259" s="370">
        <v>0</v>
      </c>
      <c r="R259" s="370">
        <v>0</v>
      </c>
      <c r="S259" s="370">
        <v>0</v>
      </c>
      <c r="T259" s="370">
        <v>0</v>
      </c>
      <c r="U259" s="370">
        <v>0</v>
      </c>
      <c r="V259" s="370">
        <v>0</v>
      </c>
      <c r="W259" s="370">
        <v>0</v>
      </c>
      <c r="X259" s="370">
        <v>0</v>
      </c>
      <c r="Y259" s="370">
        <v>0</v>
      </c>
      <c r="Z259" s="370">
        <v>0</v>
      </c>
      <c r="AA259" s="370">
        <v>0</v>
      </c>
      <c r="AB259" s="370">
        <v>0</v>
      </c>
      <c r="AC259" s="370">
        <v>0</v>
      </c>
      <c r="AD259" s="370">
        <v>0</v>
      </c>
      <c r="AE259" s="370">
        <v>0</v>
      </c>
      <c r="AF259" s="370">
        <v>0</v>
      </c>
      <c r="AG259" s="370">
        <v>0</v>
      </c>
      <c r="AH259" s="370">
        <v>0</v>
      </c>
      <c r="AI259" s="370">
        <v>0</v>
      </c>
      <c r="AJ259" s="370">
        <v>0</v>
      </c>
      <c r="AK259" s="370">
        <v>0</v>
      </c>
      <c r="AL259" s="370">
        <v>0</v>
      </c>
      <c r="AM259" s="370">
        <v>0</v>
      </c>
      <c r="AN259" s="370">
        <v>0</v>
      </c>
      <c r="AO259" s="370">
        <v>0</v>
      </c>
      <c r="AP259" s="370">
        <v>0</v>
      </c>
      <c r="AQ259" s="370">
        <v>0</v>
      </c>
      <c r="AR259" s="370">
        <v>0</v>
      </c>
      <c r="AS259" s="370">
        <v>0</v>
      </c>
      <c r="AT259" s="370">
        <v>0</v>
      </c>
      <c r="AU259" s="370">
        <v>0</v>
      </c>
      <c r="AV259" s="370">
        <v>0</v>
      </c>
      <c r="AW259" s="370">
        <v>0</v>
      </c>
    </row>
    <row r="260" spans="1:49" x14ac:dyDescent="0.3">
      <c r="A260" s="479"/>
      <c r="B260" s="371" t="s">
        <v>306</v>
      </c>
      <c r="C260" s="479"/>
      <c r="D260" s="370">
        <v>55.355200000000004</v>
      </c>
      <c r="E260" s="370">
        <v>55.355200000000004</v>
      </c>
      <c r="F260" s="370">
        <v>55.355200000000004</v>
      </c>
      <c r="G260" s="370">
        <v>55.355200000000004</v>
      </c>
      <c r="H260" s="370">
        <v>55.355200000000004</v>
      </c>
      <c r="I260" s="370">
        <v>55.355200000000004</v>
      </c>
      <c r="J260" s="370">
        <v>55.355200000000004</v>
      </c>
      <c r="K260" s="370">
        <v>55.355200000000004</v>
      </c>
      <c r="L260" s="370">
        <v>55.355200000000004</v>
      </c>
      <c r="M260" s="370">
        <v>55.355200000000004</v>
      </c>
      <c r="N260" s="370">
        <v>55.355200000000004</v>
      </c>
      <c r="O260" s="370">
        <v>55.355200000000004</v>
      </c>
      <c r="P260" s="370">
        <v>55.355200000000004</v>
      </c>
      <c r="Q260" s="370">
        <v>55.355200000000004</v>
      </c>
      <c r="R260" s="370">
        <v>8.7200799999999994</v>
      </c>
      <c r="S260" s="370">
        <v>8.9385999999999992</v>
      </c>
      <c r="T260" s="370">
        <v>6.4712500000000004</v>
      </c>
      <c r="U260" s="370">
        <v>4.6837999999999997</v>
      </c>
      <c r="V260" s="370">
        <v>3.4694099999999999</v>
      </c>
      <c r="W260" s="370">
        <v>2.7355399999999999</v>
      </c>
      <c r="X260" s="370">
        <v>2.4020700000000001</v>
      </c>
      <c r="Y260" s="370">
        <v>-0.59535700000000003</v>
      </c>
      <c r="Z260" s="370">
        <v>-2.8014299999999999</v>
      </c>
      <c r="AA260" s="370">
        <v>-4.3387399999999996</v>
      </c>
      <c r="AB260" s="370">
        <v>-5.3139000000000003</v>
      </c>
      <c r="AC260" s="370">
        <v>-5.8194900000000001</v>
      </c>
      <c r="AD260" s="370">
        <v>-9.0434300000000007</v>
      </c>
      <c r="AE260" s="370">
        <v>-11.3766</v>
      </c>
      <c r="AF260" s="370">
        <v>-12.959899999999999</v>
      </c>
      <c r="AG260" s="370">
        <v>-13.915699999999999</v>
      </c>
      <c r="AH260" s="370">
        <v>-14.3498</v>
      </c>
      <c r="AI260" s="370">
        <v>-17.3567</v>
      </c>
      <c r="AJ260" s="370">
        <v>-19.436199999999999</v>
      </c>
      <c r="AK260" s="370">
        <v>-20.739799999999999</v>
      </c>
      <c r="AL260" s="370">
        <v>-21.398700000000002</v>
      </c>
      <c r="AM260" s="370">
        <v>-21.525600000000001</v>
      </c>
      <c r="AN260" s="370">
        <v>-24.2197</v>
      </c>
      <c r="AO260" s="370">
        <v>-25.9709</v>
      </c>
      <c r="AP260" s="370">
        <v>-26.937899999999999</v>
      </c>
      <c r="AQ260" s="370">
        <v>-27.2575</v>
      </c>
      <c r="AR260" s="370">
        <v>-27.046900000000001</v>
      </c>
      <c r="AS260" s="370">
        <v>-29.520600000000002</v>
      </c>
      <c r="AT260" s="370">
        <v>-31.037500000000001</v>
      </c>
      <c r="AU260" s="370">
        <v>-31.761800000000001</v>
      </c>
      <c r="AV260" s="370">
        <v>-31.834900000000001</v>
      </c>
      <c r="AW260" s="370">
        <v>-31.377300000000002</v>
      </c>
    </row>
    <row r="261" spans="1:49" x14ac:dyDescent="0.3">
      <c r="A261" s="479"/>
      <c r="B261" s="371" t="s">
        <v>284</v>
      </c>
      <c r="C261" s="479"/>
      <c r="D261" s="370">
        <v>0</v>
      </c>
      <c r="E261" s="370">
        <v>0</v>
      </c>
      <c r="F261" s="370">
        <v>0</v>
      </c>
      <c r="G261" s="370">
        <v>0</v>
      </c>
      <c r="H261" s="370">
        <v>0</v>
      </c>
      <c r="I261" s="370">
        <v>0</v>
      </c>
      <c r="J261" s="370">
        <v>0</v>
      </c>
      <c r="K261" s="370">
        <v>0</v>
      </c>
      <c r="L261" s="370">
        <v>0</v>
      </c>
      <c r="M261" s="370">
        <v>0</v>
      </c>
      <c r="N261" s="370">
        <v>0</v>
      </c>
      <c r="O261" s="370">
        <v>0</v>
      </c>
      <c r="P261" s="370">
        <v>0</v>
      </c>
      <c r="Q261" s="370">
        <v>0</v>
      </c>
      <c r="R261" s="370">
        <v>0</v>
      </c>
      <c r="S261" s="370">
        <v>0</v>
      </c>
      <c r="T261" s="370">
        <v>0</v>
      </c>
      <c r="U261" s="370">
        <v>0</v>
      </c>
      <c r="V261" s="370">
        <v>0</v>
      </c>
      <c r="W261" s="370">
        <v>0</v>
      </c>
      <c r="X261" s="370">
        <v>0</v>
      </c>
      <c r="Y261" s="370">
        <v>0</v>
      </c>
      <c r="Z261" s="370">
        <v>0</v>
      </c>
      <c r="AA261" s="370">
        <v>0</v>
      </c>
      <c r="AB261" s="370">
        <v>0</v>
      </c>
      <c r="AC261" s="370">
        <v>0</v>
      </c>
      <c r="AD261" s="370">
        <v>0</v>
      </c>
      <c r="AE261" s="370">
        <v>0</v>
      </c>
      <c r="AF261" s="370">
        <v>0</v>
      </c>
      <c r="AG261" s="370">
        <v>0</v>
      </c>
      <c r="AH261" s="370">
        <v>0</v>
      </c>
      <c r="AI261" s="370">
        <v>0</v>
      </c>
      <c r="AJ261" s="370">
        <v>0</v>
      </c>
      <c r="AK261" s="370">
        <v>0</v>
      </c>
      <c r="AL261" s="370">
        <v>0</v>
      </c>
      <c r="AM261" s="370">
        <v>0</v>
      </c>
      <c r="AN261" s="370">
        <v>0</v>
      </c>
      <c r="AO261" s="370">
        <v>0</v>
      </c>
      <c r="AP261" s="370">
        <v>0</v>
      </c>
      <c r="AQ261" s="370">
        <v>0</v>
      </c>
      <c r="AR261" s="370">
        <v>0</v>
      </c>
      <c r="AS261" s="370">
        <v>0</v>
      </c>
      <c r="AT261" s="370">
        <v>0</v>
      </c>
      <c r="AU261" s="370">
        <v>0</v>
      </c>
      <c r="AV261" s="370">
        <v>0</v>
      </c>
      <c r="AW261" s="370">
        <v>0</v>
      </c>
    </row>
    <row r="262" spans="1:49" x14ac:dyDescent="0.3">
      <c r="A262" s="480"/>
      <c r="B262" s="371" t="s">
        <v>283</v>
      </c>
      <c r="C262" s="480"/>
      <c r="D262" s="370">
        <v>0</v>
      </c>
      <c r="E262" s="370">
        <v>0</v>
      </c>
      <c r="F262" s="370">
        <v>0</v>
      </c>
      <c r="G262" s="370">
        <v>0</v>
      </c>
      <c r="H262" s="370">
        <v>0</v>
      </c>
      <c r="I262" s="370">
        <v>0</v>
      </c>
      <c r="J262" s="370">
        <v>0</v>
      </c>
      <c r="K262" s="370">
        <v>0</v>
      </c>
      <c r="L262" s="370">
        <v>0</v>
      </c>
      <c r="M262" s="370">
        <v>0</v>
      </c>
      <c r="N262" s="370">
        <v>0</v>
      </c>
      <c r="O262" s="370">
        <v>0</v>
      </c>
      <c r="P262" s="370">
        <v>0</v>
      </c>
      <c r="Q262" s="370">
        <v>0</v>
      </c>
      <c r="R262" s="370">
        <v>0</v>
      </c>
      <c r="S262" s="370">
        <v>0</v>
      </c>
      <c r="T262" s="370">
        <v>0</v>
      </c>
      <c r="U262" s="370">
        <v>0</v>
      </c>
      <c r="V262" s="370">
        <v>0</v>
      </c>
      <c r="W262" s="370">
        <v>0</v>
      </c>
      <c r="X262" s="370">
        <v>0</v>
      </c>
      <c r="Y262" s="370">
        <v>0</v>
      </c>
      <c r="Z262" s="370">
        <v>0</v>
      </c>
      <c r="AA262" s="370">
        <v>0</v>
      </c>
      <c r="AB262" s="370">
        <v>0</v>
      </c>
      <c r="AC262" s="370">
        <v>0</v>
      </c>
      <c r="AD262" s="370">
        <v>0</v>
      </c>
      <c r="AE262" s="370">
        <v>0</v>
      </c>
      <c r="AF262" s="370">
        <v>0</v>
      </c>
      <c r="AG262" s="370">
        <v>0</v>
      </c>
      <c r="AH262" s="370">
        <v>0</v>
      </c>
      <c r="AI262" s="370">
        <v>0</v>
      </c>
      <c r="AJ262" s="370">
        <v>0</v>
      </c>
      <c r="AK262" s="370">
        <v>0</v>
      </c>
      <c r="AL262" s="370">
        <v>0</v>
      </c>
      <c r="AM262" s="370">
        <v>0</v>
      </c>
      <c r="AN262" s="370">
        <v>0</v>
      </c>
      <c r="AO262" s="370">
        <v>0</v>
      </c>
      <c r="AP262" s="370">
        <v>0</v>
      </c>
      <c r="AQ262" s="370">
        <v>0</v>
      </c>
      <c r="AR262" s="370">
        <v>0</v>
      </c>
      <c r="AS262" s="370">
        <v>0</v>
      </c>
      <c r="AT262" s="370">
        <v>0</v>
      </c>
      <c r="AU262" s="370">
        <v>0</v>
      </c>
      <c r="AV262" s="370">
        <v>0</v>
      </c>
      <c r="AW262" s="370">
        <v>0</v>
      </c>
    </row>
    <row r="263" spans="1:49" x14ac:dyDescent="0.3">
      <c r="A263" s="478" t="s">
        <v>308</v>
      </c>
      <c r="B263" s="371" t="s">
        <v>293</v>
      </c>
      <c r="C263" s="478" t="s">
        <v>282</v>
      </c>
      <c r="D263" s="370">
        <v>0</v>
      </c>
      <c r="E263" s="370">
        <v>0</v>
      </c>
      <c r="F263" s="370">
        <v>0</v>
      </c>
      <c r="G263" s="370">
        <v>0</v>
      </c>
      <c r="H263" s="370">
        <v>0</v>
      </c>
      <c r="I263" s="370">
        <v>0</v>
      </c>
      <c r="J263" s="370">
        <v>0</v>
      </c>
      <c r="K263" s="370">
        <v>0</v>
      </c>
      <c r="L263" s="370">
        <v>0</v>
      </c>
      <c r="M263" s="370">
        <v>0</v>
      </c>
      <c r="N263" s="370">
        <v>0</v>
      </c>
      <c r="O263" s="370">
        <v>0</v>
      </c>
      <c r="P263" s="370">
        <v>0</v>
      </c>
      <c r="Q263" s="370">
        <v>0</v>
      </c>
      <c r="R263" s="370">
        <v>0</v>
      </c>
      <c r="S263" s="370">
        <v>0</v>
      </c>
      <c r="T263" s="370">
        <v>0</v>
      </c>
      <c r="U263" s="370">
        <v>0</v>
      </c>
      <c r="V263" s="370">
        <v>0</v>
      </c>
      <c r="W263" s="370">
        <v>0</v>
      </c>
      <c r="X263" s="370">
        <v>0</v>
      </c>
      <c r="Y263" s="370">
        <v>0</v>
      </c>
      <c r="Z263" s="370">
        <v>0</v>
      </c>
      <c r="AA263" s="370">
        <v>0</v>
      </c>
      <c r="AB263" s="370">
        <v>0</v>
      </c>
      <c r="AC263" s="370">
        <v>0</v>
      </c>
      <c r="AD263" s="370">
        <v>0</v>
      </c>
      <c r="AE263" s="370">
        <v>0</v>
      </c>
      <c r="AF263" s="370">
        <v>0</v>
      </c>
      <c r="AG263" s="370">
        <v>0</v>
      </c>
      <c r="AH263" s="370">
        <v>0</v>
      </c>
      <c r="AI263" s="370">
        <v>0</v>
      </c>
      <c r="AJ263" s="370">
        <v>0</v>
      </c>
      <c r="AK263" s="370">
        <v>0</v>
      </c>
      <c r="AL263" s="370">
        <v>0</v>
      </c>
      <c r="AM263" s="370">
        <v>0</v>
      </c>
      <c r="AN263" s="370">
        <v>0</v>
      </c>
      <c r="AO263" s="370">
        <v>0</v>
      </c>
      <c r="AP263" s="370">
        <v>0</v>
      </c>
      <c r="AQ263" s="370">
        <v>0</v>
      </c>
      <c r="AR263" s="370">
        <v>0</v>
      </c>
      <c r="AS263" s="370">
        <v>0</v>
      </c>
      <c r="AT263" s="370">
        <v>0</v>
      </c>
      <c r="AU263" s="370">
        <v>0</v>
      </c>
      <c r="AV263" s="370">
        <v>0</v>
      </c>
      <c r="AW263" s="370">
        <v>0</v>
      </c>
    </row>
    <row r="264" spans="1:49" x14ac:dyDescent="0.3">
      <c r="A264" s="479"/>
      <c r="B264" s="371" t="s">
        <v>292</v>
      </c>
      <c r="C264" s="479"/>
      <c r="D264" s="370">
        <v>0</v>
      </c>
      <c r="E264" s="370">
        <v>0</v>
      </c>
      <c r="F264" s="370">
        <v>0</v>
      </c>
      <c r="G264" s="370">
        <v>0</v>
      </c>
      <c r="H264" s="370">
        <v>0</v>
      </c>
      <c r="I264" s="370">
        <v>0</v>
      </c>
      <c r="J264" s="370">
        <v>0</v>
      </c>
      <c r="K264" s="370">
        <v>0</v>
      </c>
      <c r="L264" s="370">
        <v>0</v>
      </c>
      <c r="M264" s="370">
        <v>0</v>
      </c>
      <c r="N264" s="370">
        <v>0</v>
      </c>
      <c r="O264" s="370">
        <v>0</v>
      </c>
      <c r="P264" s="370">
        <v>0</v>
      </c>
      <c r="Q264" s="370">
        <v>0</v>
      </c>
      <c r="R264" s="370">
        <v>0</v>
      </c>
      <c r="S264" s="370">
        <v>0</v>
      </c>
      <c r="T264" s="370">
        <v>0</v>
      </c>
      <c r="U264" s="370">
        <v>0</v>
      </c>
      <c r="V264" s="370">
        <v>0</v>
      </c>
      <c r="W264" s="370">
        <v>0</v>
      </c>
      <c r="X264" s="370">
        <v>0</v>
      </c>
      <c r="Y264" s="370">
        <v>0</v>
      </c>
      <c r="Z264" s="370">
        <v>0</v>
      </c>
      <c r="AA264" s="370">
        <v>0</v>
      </c>
      <c r="AB264" s="370">
        <v>0</v>
      </c>
      <c r="AC264" s="370">
        <v>0</v>
      </c>
      <c r="AD264" s="370">
        <v>0</v>
      </c>
      <c r="AE264" s="370">
        <v>0</v>
      </c>
      <c r="AF264" s="370">
        <v>0</v>
      </c>
      <c r="AG264" s="370">
        <v>0</v>
      </c>
      <c r="AH264" s="370">
        <v>0</v>
      </c>
      <c r="AI264" s="370">
        <v>0</v>
      </c>
      <c r="AJ264" s="370">
        <v>0</v>
      </c>
      <c r="AK264" s="370">
        <v>0</v>
      </c>
      <c r="AL264" s="370">
        <v>0</v>
      </c>
      <c r="AM264" s="370">
        <v>0</v>
      </c>
      <c r="AN264" s="370">
        <v>0</v>
      </c>
      <c r="AO264" s="370">
        <v>0</v>
      </c>
      <c r="AP264" s="370">
        <v>0</v>
      </c>
      <c r="AQ264" s="370">
        <v>0</v>
      </c>
      <c r="AR264" s="370">
        <v>0</v>
      </c>
      <c r="AS264" s="370">
        <v>0</v>
      </c>
      <c r="AT264" s="370">
        <v>0</v>
      </c>
      <c r="AU264" s="370">
        <v>0</v>
      </c>
      <c r="AV264" s="370">
        <v>0</v>
      </c>
      <c r="AW264" s="370">
        <v>0</v>
      </c>
    </row>
    <row r="265" spans="1:49" x14ac:dyDescent="0.3">
      <c r="A265" s="479"/>
      <c r="B265" s="371" t="s">
        <v>309</v>
      </c>
      <c r="C265" s="479"/>
      <c r="D265" s="370">
        <v>0</v>
      </c>
      <c r="E265" s="370">
        <v>0</v>
      </c>
      <c r="F265" s="370">
        <v>0</v>
      </c>
      <c r="G265" s="370">
        <v>0</v>
      </c>
      <c r="H265" s="370">
        <v>0</v>
      </c>
      <c r="I265" s="370">
        <v>0</v>
      </c>
      <c r="J265" s="370">
        <v>0</v>
      </c>
      <c r="K265" s="370">
        <v>0</v>
      </c>
      <c r="L265" s="370">
        <v>0</v>
      </c>
      <c r="M265" s="370">
        <v>0</v>
      </c>
      <c r="N265" s="370">
        <v>0</v>
      </c>
      <c r="O265" s="370">
        <v>0</v>
      </c>
      <c r="P265" s="370">
        <v>0</v>
      </c>
      <c r="Q265" s="370">
        <v>0</v>
      </c>
      <c r="R265" s="370">
        <v>0</v>
      </c>
      <c r="S265" s="370">
        <v>0</v>
      </c>
      <c r="T265" s="370">
        <v>0</v>
      </c>
      <c r="U265" s="370">
        <v>0</v>
      </c>
      <c r="V265" s="370">
        <v>0</v>
      </c>
      <c r="W265" s="370">
        <v>0</v>
      </c>
      <c r="X265" s="370">
        <v>0</v>
      </c>
      <c r="Y265" s="370">
        <v>0</v>
      </c>
      <c r="Z265" s="370">
        <v>0</v>
      </c>
      <c r="AA265" s="370">
        <v>0</v>
      </c>
      <c r="AB265" s="370">
        <v>0</v>
      </c>
      <c r="AC265" s="370">
        <v>0</v>
      </c>
      <c r="AD265" s="370">
        <v>0</v>
      </c>
      <c r="AE265" s="370">
        <v>0</v>
      </c>
      <c r="AF265" s="370">
        <v>0</v>
      </c>
      <c r="AG265" s="370">
        <v>0</v>
      </c>
      <c r="AH265" s="370">
        <v>0</v>
      </c>
      <c r="AI265" s="370">
        <v>0</v>
      </c>
      <c r="AJ265" s="370">
        <v>0</v>
      </c>
      <c r="AK265" s="370">
        <v>0</v>
      </c>
      <c r="AL265" s="370">
        <v>0</v>
      </c>
      <c r="AM265" s="370">
        <v>0</v>
      </c>
      <c r="AN265" s="370">
        <v>0</v>
      </c>
      <c r="AO265" s="370">
        <v>0</v>
      </c>
      <c r="AP265" s="370">
        <v>0</v>
      </c>
      <c r="AQ265" s="370">
        <v>0</v>
      </c>
      <c r="AR265" s="370">
        <v>0</v>
      </c>
      <c r="AS265" s="370">
        <v>0</v>
      </c>
      <c r="AT265" s="370">
        <v>0</v>
      </c>
      <c r="AU265" s="370">
        <v>0</v>
      </c>
      <c r="AV265" s="370">
        <v>0</v>
      </c>
      <c r="AW265" s="370">
        <v>0</v>
      </c>
    </row>
    <row r="266" spans="1:49" x14ac:dyDescent="0.3">
      <c r="A266" s="479"/>
      <c r="B266" s="371" t="s">
        <v>308</v>
      </c>
      <c r="C266" s="479"/>
      <c r="D266" s="370">
        <v>0</v>
      </c>
      <c r="E266" s="370">
        <v>0</v>
      </c>
      <c r="F266" s="370">
        <v>0</v>
      </c>
      <c r="G266" s="370">
        <v>0</v>
      </c>
      <c r="H266" s="370">
        <v>0</v>
      </c>
      <c r="I266" s="370">
        <v>0</v>
      </c>
      <c r="J266" s="370">
        <v>0</v>
      </c>
      <c r="K266" s="370">
        <v>0</v>
      </c>
      <c r="L266" s="370">
        <v>0</v>
      </c>
      <c r="M266" s="370">
        <v>0</v>
      </c>
      <c r="N266" s="370">
        <v>0</v>
      </c>
      <c r="O266" s="370">
        <v>0</v>
      </c>
      <c r="P266" s="370">
        <v>0</v>
      </c>
      <c r="Q266" s="370">
        <v>0</v>
      </c>
      <c r="R266" s="370">
        <v>0</v>
      </c>
      <c r="S266" s="370">
        <v>0</v>
      </c>
      <c r="T266" s="370">
        <v>0</v>
      </c>
      <c r="U266" s="370">
        <v>0</v>
      </c>
      <c r="V266" s="370">
        <v>0</v>
      </c>
      <c r="W266" s="370">
        <v>0</v>
      </c>
      <c r="X266" s="370">
        <v>0</v>
      </c>
      <c r="Y266" s="370">
        <v>0</v>
      </c>
      <c r="Z266" s="370">
        <v>0</v>
      </c>
      <c r="AA266" s="370">
        <v>0</v>
      </c>
      <c r="AB266" s="370">
        <v>0</v>
      </c>
      <c r="AC266" s="370">
        <v>0</v>
      </c>
      <c r="AD266" s="370">
        <v>0</v>
      </c>
      <c r="AE266" s="370">
        <v>0</v>
      </c>
      <c r="AF266" s="370">
        <v>0</v>
      </c>
      <c r="AG266" s="370">
        <v>0</v>
      </c>
      <c r="AH266" s="370">
        <v>0</v>
      </c>
      <c r="AI266" s="370">
        <v>0</v>
      </c>
      <c r="AJ266" s="370">
        <v>0</v>
      </c>
      <c r="AK266" s="370">
        <v>0</v>
      </c>
      <c r="AL266" s="370">
        <v>0</v>
      </c>
      <c r="AM266" s="370">
        <v>0</v>
      </c>
      <c r="AN266" s="370">
        <v>0</v>
      </c>
      <c r="AO266" s="370">
        <v>0</v>
      </c>
      <c r="AP266" s="370">
        <v>0</v>
      </c>
      <c r="AQ266" s="370">
        <v>0</v>
      </c>
      <c r="AR266" s="370">
        <v>0</v>
      </c>
      <c r="AS266" s="370">
        <v>0</v>
      </c>
      <c r="AT266" s="370">
        <v>0</v>
      </c>
      <c r="AU266" s="370">
        <v>0</v>
      </c>
      <c r="AV266" s="370">
        <v>0</v>
      </c>
      <c r="AW266" s="370">
        <v>0</v>
      </c>
    </row>
    <row r="267" spans="1:49" x14ac:dyDescent="0.3">
      <c r="A267" s="479"/>
      <c r="B267" s="371" t="s">
        <v>307</v>
      </c>
      <c r="C267" s="479"/>
      <c r="D267" s="370">
        <v>0</v>
      </c>
      <c r="E267" s="370">
        <v>0</v>
      </c>
      <c r="F267" s="370">
        <v>0</v>
      </c>
      <c r="G267" s="370">
        <v>0</v>
      </c>
      <c r="H267" s="370">
        <v>0</v>
      </c>
      <c r="I267" s="370">
        <v>0</v>
      </c>
      <c r="J267" s="370">
        <v>0</v>
      </c>
      <c r="K267" s="370">
        <v>0</v>
      </c>
      <c r="L267" s="370">
        <v>0</v>
      </c>
      <c r="M267" s="370">
        <v>0</v>
      </c>
      <c r="N267" s="370">
        <v>0</v>
      </c>
      <c r="O267" s="370">
        <v>0</v>
      </c>
      <c r="P267" s="370">
        <v>0</v>
      </c>
      <c r="Q267" s="370">
        <v>0</v>
      </c>
      <c r="R267" s="370">
        <v>0</v>
      </c>
      <c r="S267" s="370">
        <v>0</v>
      </c>
      <c r="T267" s="370">
        <v>0</v>
      </c>
      <c r="U267" s="370">
        <v>0</v>
      </c>
      <c r="V267" s="370">
        <v>0</v>
      </c>
      <c r="W267" s="370">
        <v>0</v>
      </c>
      <c r="X267" s="370">
        <v>0</v>
      </c>
      <c r="Y267" s="370">
        <v>0</v>
      </c>
      <c r="Z267" s="370">
        <v>0</v>
      </c>
      <c r="AA267" s="370">
        <v>0</v>
      </c>
      <c r="AB267" s="370">
        <v>0</v>
      </c>
      <c r="AC267" s="370">
        <v>0</v>
      </c>
      <c r="AD267" s="370">
        <v>0</v>
      </c>
      <c r="AE267" s="370">
        <v>0</v>
      </c>
      <c r="AF267" s="370">
        <v>0</v>
      </c>
      <c r="AG267" s="370">
        <v>0</v>
      </c>
      <c r="AH267" s="370">
        <v>0</v>
      </c>
      <c r="AI267" s="370">
        <v>0</v>
      </c>
      <c r="AJ267" s="370">
        <v>0</v>
      </c>
      <c r="AK267" s="370">
        <v>0</v>
      </c>
      <c r="AL267" s="370">
        <v>0</v>
      </c>
      <c r="AM267" s="370">
        <v>0</v>
      </c>
      <c r="AN267" s="370">
        <v>0</v>
      </c>
      <c r="AO267" s="370">
        <v>0</v>
      </c>
      <c r="AP267" s="370">
        <v>0</v>
      </c>
      <c r="AQ267" s="370">
        <v>0</v>
      </c>
      <c r="AR267" s="370">
        <v>0</v>
      </c>
      <c r="AS267" s="370">
        <v>0</v>
      </c>
      <c r="AT267" s="370">
        <v>0</v>
      </c>
      <c r="AU267" s="370">
        <v>0</v>
      </c>
      <c r="AV267" s="370">
        <v>0</v>
      </c>
      <c r="AW267" s="370">
        <v>0</v>
      </c>
    </row>
    <row r="268" spans="1:49" x14ac:dyDescent="0.3">
      <c r="A268" s="479"/>
      <c r="B268" s="371" t="s">
        <v>288</v>
      </c>
      <c r="C268" s="479"/>
      <c r="D268" s="370">
        <v>0</v>
      </c>
      <c r="E268" s="370">
        <v>0</v>
      </c>
      <c r="F268" s="370">
        <v>0</v>
      </c>
      <c r="G268" s="370">
        <v>0</v>
      </c>
      <c r="H268" s="370">
        <v>0</v>
      </c>
      <c r="I268" s="370">
        <v>0</v>
      </c>
      <c r="J268" s="370">
        <v>0</v>
      </c>
      <c r="K268" s="370">
        <v>0</v>
      </c>
      <c r="L268" s="370">
        <v>0</v>
      </c>
      <c r="M268" s="370">
        <v>0</v>
      </c>
      <c r="N268" s="370">
        <v>0</v>
      </c>
      <c r="O268" s="370">
        <v>0</v>
      </c>
      <c r="P268" s="370">
        <v>0</v>
      </c>
      <c r="Q268" s="370">
        <v>0</v>
      </c>
      <c r="R268" s="370">
        <v>0</v>
      </c>
      <c r="S268" s="370">
        <v>0</v>
      </c>
      <c r="T268" s="370">
        <v>0</v>
      </c>
      <c r="U268" s="370">
        <v>0</v>
      </c>
      <c r="V268" s="370">
        <v>0</v>
      </c>
      <c r="W268" s="370">
        <v>0</v>
      </c>
      <c r="X268" s="370">
        <v>0</v>
      </c>
      <c r="Y268" s="370">
        <v>0</v>
      </c>
      <c r="Z268" s="370">
        <v>0</v>
      </c>
      <c r="AA268" s="370">
        <v>0</v>
      </c>
      <c r="AB268" s="370">
        <v>0</v>
      </c>
      <c r="AC268" s="370">
        <v>0</v>
      </c>
      <c r="AD268" s="370">
        <v>0</v>
      </c>
      <c r="AE268" s="370">
        <v>0</v>
      </c>
      <c r="AF268" s="370">
        <v>0</v>
      </c>
      <c r="AG268" s="370">
        <v>0</v>
      </c>
      <c r="AH268" s="370">
        <v>0</v>
      </c>
      <c r="AI268" s="370">
        <v>0</v>
      </c>
      <c r="AJ268" s="370">
        <v>0</v>
      </c>
      <c r="AK268" s="370">
        <v>0</v>
      </c>
      <c r="AL268" s="370">
        <v>0</v>
      </c>
      <c r="AM268" s="370">
        <v>0</v>
      </c>
      <c r="AN268" s="370">
        <v>0</v>
      </c>
      <c r="AO268" s="370">
        <v>0</v>
      </c>
      <c r="AP268" s="370">
        <v>0</v>
      </c>
      <c r="AQ268" s="370">
        <v>0</v>
      </c>
      <c r="AR268" s="370">
        <v>0</v>
      </c>
      <c r="AS268" s="370">
        <v>0</v>
      </c>
      <c r="AT268" s="370">
        <v>0</v>
      </c>
      <c r="AU268" s="370">
        <v>0</v>
      </c>
      <c r="AV268" s="370">
        <v>0</v>
      </c>
      <c r="AW268" s="370">
        <v>0</v>
      </c>
    </row>
    <row r="269" spans="1:49" x14ac:dyDescent="0.3">
      <c r="A269" s="479"/>
      <c r="B269" s="371" t="s">
        <v>287</v>
      </c>
      <c r="C269" s="479"/>
      <c r="D269" s="370">
        <v>0</v>
      </c>
      <c r="E269" s="370">
        <v>0</v>
      </c>
      <c r="F269" s="370">
        <v>0</v>
      </c>
      <c r="G269" s="370">
        <v>0</v>
      </c>
      <c r="H269" s="370">
        <v>0</v>
      </c>
      <c r="I269" s="370">
        <v>0</v>
      </c>
      <c r="J269" s="370">
        <v>0</v>
      </c>
      <c r="K269" s="370">
        <v>0</v>
      </c>
      <c r="L269" s="370">
        <v>0</v>
      </c>
      <c r="M269" s="370">
        <v>0</v>
      </c>
      <c r="N269" s="370">
        <v>0</v>
      </c>
      <c r="O269" s="370">
        <v>0</v>
      </c>
      <c r="P269" s="370">
        <v>0</v>
      </c>
      <c r="Q269" s="370">
        <v>0</v>
      </c>
      <c r="R269" s="370">
        <v>0</v>
      </c>
      <c r="S269" s="370">
        <v>0</v>
      </c>
      <c r="T269" s="370">
        <v>0</v>
      </c>
      <c r="U269" s="370">
        <v>0</v>
      </c>
      <c r="V269" s="370">
        <v>0</v>
      </c>
      <c r="W269" s="370">
        <v>0</v>
      </c>
      <c r="X269" s="370">
        <v>0</v>
      </c>
      <c r="Y269" s="370">
        <v>0</v>
      </c>
      <c r="Z269" s="370">
        <v>0</v>
      </c>
      <c r="AA269" s="370">
        <v>0</v>
      </c>
      <c r="AB269" s="370">
        <v>0</v>
      </c>
      <c r="AC269" s="370">
        <v>0</v>
      </c>
      <c r="AD269" s="370">
        <v>0</v>
      </c>
      <c r="AE269" s="370">
        <v>0</v>
      </c>
      <c r="AF269" s="370">
        <v>0</v>
      </c>
      <c r="AG269" s="370">
        <v>0</v>
      </c>
      <c r="AH269" s="370">
        <v>0</v>
      </c>
      <c r="AI269" s="370">
        <v>0</v>
      </c>
      <c r="AJ269" s="370">
        <v>0</v>
      </c>
      <c r="AK269" s="370">
        <v>0</v>
      </c>
      <c r="AL269" s="370">
        <v>0</v>
      </c>
      <c r="AM269" s="370">
        <v>0</v>
      </c>
      <c r="AN269" s="370">
        <v>0</v>
      </c>
      <c r="AO269" s="370">
        <v>0</v>
      </c>
      <c r="AP269" s="370">
        <v>0</v>
      </c>
      <c r="AQ269" s="370">
        <v>0</v>
      </c>
      <c r="AR269" s="370">
        <v>0</v>
      </c>
      <c r="AS269" s="370">
        <v>0</v>
      </c>
      <c r="AT269" s="370">
        <v>0</v>
      </c>
      <c r="AU269" s="370">
        <v>0</v>
      </c>
      <c r="AV269" s="370">
        <v>0</v>
      </c>
      <c r="AW269" s="370">
        <v>0</v>
      </c>
    </row>
    <row r="270" spans="1:49" x14ac:dyDescent="0.3">
      <c r="A270" s="479"/>
      <c r="B270" s="371" t="s">
        <v>286</v>
      </c>
      <c r="C270" s="479"/>
      <c r="D270" s="370">
        <v>0</v>
      </c>
      <c r="E270" s="370">
        <v>0</v>
      </c>
      <c r="F270" s="370">
        <v>0</v>
      </c>
      <c r="G270" s="370">
        <v>0</v>
      </c>
      <c r="H270" s="370">
        <v>0</v>
      </c>
      <c r="I270" s="370">
        <v>0</v>
      </c>
      <c r="J270" s="370">
        <v>0</v>
      </c>
      <c r="K270" s="370">
        <v>0</v>
      </c>
      <c r="L270" s="370">
        <v>0</v>
      </c>
      <c r="M270" s="370">
        <v>0</v>
      </c>
      <c r="N270" s="370">
        <v>0</v>
      </c>
      <c r="O270" s="370">
        <v>0</v>
      </c>
      <c r="P270" s="370">
        <v>0</v>
      </c>
      <c r="Q270" s="370">
        <v>0</v>
      </c>
      <c r="R270" s="370">
        <v>0</v>
      </c>
      <c r="S270" s="370">
        <v>0</v>
      </c>
      <c r="T270" s="370">
        <v>0</v>
      </c>
      <c r="U270" s="370">
        <v>0</v>
      </c>
      <c r="V270" s="370">
        <v>0</v>
      </c>
      <c r="W270" s="370">
        <v>0</v>
      </c>
      <c r="X270" s="370">
        <v>0</v>
      </c>
      <c r="Y270" s="370">
        <v>0</v>
      </c>
      <c r="Z270" s="370">
        <v>0</v>
      </c>
      <c r="AA270" s="370">
        <v>0</v>
      </c>
      <c r="AB270" s="370">
        <v>0</v>
      </c>
      <c r="AC270" s="370">
        <v>0</v>
      </c>
      <c r="AD270" s="370">
        <v>0</v>
      </c>
      <c r="AE270" s="370">
        <v>0</v>
      </c>
      <c r="AF270" s="370">
        <v>0</v>
      </c>
      <c r="AG270" s="370">
        <v>0</v>
      </c>
      <c r="AH270" s="370">
        <v>0</v>
      </c>
      <c r="AI270" s="370">
        <v>0</v>
      </c>
      <c r="AJ270" s="370">
        <v>0</v>
      </c>
      <c r="AK270" s="370">
        <v>0</v>
      </c>
      <c r="AL270" s="370">
        <v>0</v>
      </c>
      <c r="AM270" s="370">
        <v>0</v>
      </c>
      <c r="AN270" s="370">
        <v>0</v>
      </c>
      <c r="AO270" s="370">
        <v>0</v>
      </c>
      <c r="AP270" s="370">
        <v>0</v>
      </c>
      <c r="AQ270" s="370">
        <v>0</v>
      </c>
      <c r="AR270" s="370">
        <v>0</v>
      </c>
      <c r="AS270" s="370">
        <v>0</v>
      </c>
      <c r="AT270" s="370">
        <v>0</v>
      </c>
      <c r="AU270" s="370">
        <v>0</v>
      </c>
      <c r="AV270" s="370">
        <v>0</v>
      </c>
      <c r="AW270" s="370">
        <v>0</v>
      </c>
    </row>
    <row r="271" spans="1:49" x14ac:dyDescent="0.3">
      <c r="A271" s="479"/>
      <c r="B271" s="371" t="s">
        <v>306</v>
      </c>
      <c r="C271" s="479"/>
      <c r="D271" s="370">
        <v>0</v>
      </c>
      <c r="E271" s="370">
        <v>0</v>
      </c>
      <c r="F271" s="370">
        <v>0</v>
      </c>
      <c r="G271" s="370">
        <v>0</v>
      </c>
      <c r="H271" s="370">
        <v>0</v>
      </c>
      <c r="I271" s="370">
        <v>0</v>
      </c>
      <c r="J271" s="370">
        <v>0</v>
      </c>
      <c r="K271" s="370">
        <v>0</v>
      </c>
      <c r="L271" s="370">
        <v>0</v>
      </c>
      <c r="M271" s="370">
        <v>0</v>
      </c>
      <c r="N271" s="370">
        <v>0</v>
      </c>
      <c r="O271" s="370">
        <v>0</v>
      </c>
      <c r="P271" s="370">
        <v>0</v>
      </c>
      <c r="Q271" s="370">
        <v>0</v>
      </c>
      <c r="R271" s="370">
        <v>0</v>
      </c>
      <c r="S271" s="370">
        <v>0</v>
      </c>
      <c r="T271" s="370">
        <v>0</v>
      </c>
      <c r="U271" s="370">
        <v>0</v>
      </c>
      <c r="V271" s="370">
        <v>0</v>
      </c>
      <c r="W271" s="370">
        <v>0</v>
      </c>
      <c r="X271" s="370">
        <v>0</v>
      </c>
      <c r="Y271" s="370">
        <v>0</v>
      </c>
      <c r="Z271" s="370">
        <v>0</v>
      </c>
      <c r="AA271" s="370">
        <v>0</v>
      </c>
      <c r="AB271" s="370">
        <v>0</v>
      </c>
      <c r="AC271" s="370">
        <v>0</v>
      </c>
      <c r="AD271" s="370">
        <v>0</v>
      </c>
      <c r="AE271" s="370">
        <v>0</v>
      </c>
      <c r="AF271" s="370">
        <v>0</v>
      </c>
      <c r="AG271" s="370">
        <v>0</v>
      </c>
      <c r="AH271" s="370">
        <v>0</v>
      </c>
      <c r="AI271" s="370">
        <v>0</v>
      </c>
      <c r="AJ271" s="370">
        <v>0</v>
      </c>
      <c r="AK271" s="370">
        <v>0</v>
      </c>
      <c r="AL271" s="370">
        <v>0</v>
      </c>
      <c r="AM271" s="370">
        <v>0</v>
      </c>
      <c r="AN271" s="370">
        <v>0</v>
      </c>
      <c r="AO271" s="370">
        <v>0</v>
      </c>
      <c r="AP271" s="370">
        <v>0</v>
      </c>
      <c r="AQ271" s="370">
        <v>0</v>
      </c>
      <c r="AR271" s="370">
        <v>0</v>
      </c>
      <c r="AS271" s="370">
        <v>0</v>
      </c>
      <c r="AT271" s="370">
        <v>0</v>
      </c>
      <c r="AU271" s="370">
        <v>0</v>
      </c>
      <c r="AV271" s="370">
        <v>0</v>
      </c>
      <c r="AW271" s="370">
        <v>0</v>
      </c>
    </row>
    <row r="272" spans="1:49" x14ac:dyDescent="0.3">
      <c r="A272" s="479"/>
      <c r="B272" s="371" t="s">
        <v>284</v>
      </c>
      <c r="C272" s="479"/>
      <c r="D272" s="370">
        <v>0</v>
      </c>
      <c r="E272" s="370">
        <v>0</v>
      </c>
      <c r="F272" s="370">
        <v>0</v>
      </c>
      <c r="G272" s="370">
        <v>0</v>
      </c>
      <c r="H272" s="370">
        <v>0</v>
      </c>
      <c r="I272" s="370">
        <v>0</v>
      </c>
      <c r="J272" s="370">
        <v>0</v>
      </c>
      <c r="K272" s="370">
        <v>0</v>
      </c>
      <c r="L272" s="370">
        <v>0</v>
      </c>
      <c r="M272" s="370">
        <v>0</v>
      </c>
      <c r="N272" s="370">
        <v>0</v>
      </c>
      <c r="O272" s="370">
        <v>0</v>
      </c>
      <c r="P272" s="370">
        <v>0</v>
      </c>
      <c r="Q272" s="370">
        <v>0</v>
      </c>
      <c r="R272" s="370">
        <v>0</v>
      </c>
      <c r="S272" s="370">
        <v>0</v>
      </c>
      <c r="T272" s="370">
        <v>0</v>
      </c>
      <c r="U272" s="370">
        <v>0</v>
      </c>
      <c r="V272" s="370">
        <v>0</v>
      </c>
      <c r="W272" s="370">
        <v>0</v>
      </c>
      <c r="X272" s="370">
        <v>0</v>
      </c>
      <c r="Y272" s="370">
        <v>0</v>
      </c>
      <c r="Z272" s="370">
        <v>0</v>
      </c>
      <c r="AA272" s="370">
        <v>0</v>
      </c>
      <c r="AB272" s="370">
        <v>0</v>
      </c>
      <c r="AC272" s="370">
        <v>0</v>
      </c>
      <c r="AD272" s="370">
        <v>0</v>
      </c>
      <c r="AE272" s="370">
        <v>0</v>
      </c>
      <c r="AF272" s="370">
        <v>0</v>
      </c>
      <c r="AG272" s="370">
        <v>0</v>
      </c>
      <c r="AH272" s="370">
        <v>0</v>
      </c>
      <c r="AI272" s="370">
        <v>0</v>
      </c>
      <c r="AJ272" s="370">
        <v>0</v>
      </c>
      <c r="AK272" s="370">
        <v>0</v>
      </c>
      <c r="AL272" s="370">
        <v>0</v>
      </c>
      <c r="AM272" s="370">
        <v>0</v>
      </c>
      <c r="AN272" s="370">
        <v>0</v>
      </c>
      <c r="AO272" s="370">
        <v>0</v>
      </c>
      <c r="AP272" s="370">
        <v>0</v>
      </c>
      <c r="AQ272" s="370">
        <v>0</v>
      </c>
      <c r="AR272" s="370">
        <v>0</v>
      </c>
      <c r="AS272" s="370">
        <v>0</v>
      </c>
      <c r="AT272" s="370">
        <v>0</v>
      </c>
      <c r="AU272" s="370">
        <v>0</v>
      </c>
      <c r="AV272" s="370">
        <v>0</v>
      </c>
      <c r="AW272" s="370">
        <v>0</v>
      </c>
    </row>
    <row r="273" spans="1:49" x14ac:dyDescent="0.3">
      <c r="A273" s="480"/>
      <c r="B273" s="371" t="s">
        <v>283</v>
      </c>
      <c r="C273" s="480"/>
      <c r="D273" s="370">
        <v>0</v>
      </c>
      <c r="E273" s="370">
        <v>0</v>
      </c>
      <c r="F273" s="370">
        <v>0</v>
      </c>
      <c r="G273" s="370">
        <v>0</v>
      </c>
      <c r="H273" s="370">
        <v>0</v>
      </c>
      <c r="I273" s="370">
        <v>0</v>
      </c>
      <c r="J273" s="370">
        <v>0</v>
      </c>
      <c r="K273" s="370">
        <v>0</v>
      </c>
      <c r="L273" s="370">
        <v>0</v>
      </c>
      <c r="M273" s="370">
        <v>0</v>
      </c>
      <c r="N273" s="370">
        <v>0</v>
      </c>
      <c r="O273" s="370">
        <v>0</v>
      </c>
      <c r="P273" s="370">
        <v>0</v>
      </c>
      <c r="Q273" s="370">
        <v>0</v>
      </c>
      <c r="R273" s="370">
        <v>0</v>
      </c>
      <c r="S273" s="370">
        <v>0</v>
      </c>
      <c r="T273" s="370">
        <v>0</v>
      </c>
      <c r="U273" s="370">
        <v>0</v>
      </c>
      <c r="V273" s="370">
        <v>0</v>
      </c>
      <c r="W273" s="370">
        <v>0</v>
      </c>
      <c r="X273" s="370">
        <v>0</v>
      </c>
      <c r="Y273" s="370">
        <v>0</v>
      </c>
      <c r="Z273" s="370">
        <v>0</v>
      </c>
      <c r="AA273" s="370">
        <v>0</v>
      </c>
      <c r="AB273" s="370">
        <v>0</v>
      </c>
      <c r="AC273" s="370">
        <v>0</v>
      </c>
      <c r="AD273" s="370">
        <v>0</v>
      </c>
      <c r="AE273" s="370">
        <v>0</v>
      </c>
      <c r="AF273" s="370">
        <v>0</v>
      </c>
      <c r="AG273" s="370">
        <v>0</v>
      </c>
      <c r="AH273" s="370">
        <v>0</v>
      </c>
      <c r="AI273" s="370">
        <v>0</v>
      </c>
      <c r="AJ273" s="370">
        <v>0</v>
      </c>
      <c r="AK273" s="370">
        <v>0</v>
      </c>
      <c r="AL273" s="370">
        <v>0</v>
      </c>
      <c r="AM273" s="370">
        <v>0</v>
      </c>
      <c r="AN273" s="370">
        <v>0</v>
      </c>
      <c r="AO273" s="370">
        <v>0</v>
      </c>
      <c r="AP273" s="370">
        <v>0</v>
      </c>
      <c r="AQ273" s="370">
        <v>0</v>
      </c>
      <c r="AR273" s="370">
        <v>0</v>
      </c>
      <c r="AS273" s="370">
        <v>0</v>
      </c>
      <c r="AT273" s="370">
        <v>0</v>
      </c>
      <c r="AU273" s="370">
        <v>0</v>
      </c>
      <c r="AV273" s="370">
        <v>0</v>
      </c>
      <c r="AW273" s="370">
        <v>0</v>
      </c>
    </row>
    <row r="274" spans="1:49" x14ac:dyDescent="0.3">
      <c r="A274" s="478" t="s">
        <v>307</v>
      </c>
      <c r="B274" s="371" t="s">
        <v>293</v>
      </c>
      <c r="C274" s="478" t="s">
        <v>282</v>
      </c>
      <c r="D274" s="370">
        <v>0</v>
      </c>
      <c r="E274" s="370">
        <v>0</v>
      </c>
      <c r="F274" s="370">
        <v>0</v>
      </c>
      <c r="G274" s="370">
        <v>0</v>
      </c>
      <c r="H274" s="370">
        <v>0</v>
      </c>
      <c r="I274" s="370">
        <v>0</v>
      </c>
      <c r="J274" s="370">
        <v>0</v>
      </c>
      <c r="K274" s="370">
        <v>0</v>
      </c>
      <c r="L274" s="370">
        <v>0</v>
      </c>
      <c r="M274" s="370">
        <v>0</v>
      </c>
      <c r="N274" s="370">
        <v>0</v>
      </c>
      <c r="O274" s="370">
        <v>0</v>
      </c>
      <c r="P274" s="370">
        <v>0</v>
      </c>
      <c r="Q274" s="370">
        <v>0</v>
      </c>
      <c r="R274" s="370">
        <v>0</v>
      </c>
      <c r="S274" s="370">
        <v>0</v>
      </c>
      <c r="T274" s="370">
        <v>0</v>
      </c>
      <c r="U274" s="370">
        <v>0</v>
      </c>
      <c r="V274" s="370">
        <v>0</v>
      </c>
      <c r="W274" s="370">
        <v>0</v>
      </c>
      <c r="X274" s="370">
        <v>0</v>
      </c>
      <c r="Y274" s="370">
        <v>0</v>
      </c>
      <c r="Z274" s="370">
        <v>0</v>
      </c>
      <c r="AA274" s="370">
        <v>0</v>
      </c>
      <c r="AB274" s="370">
        <v>0</v>
      </c>
      <c r="AC274" s="370">
        <v>0</v>
      </c>
      <c r="AD274" s="370">
        <v>0</v>
      </c>
      <c r="AE274" s="370">
        <v>0</v>
      </c>
      <c r="AF274" s="370">
        <v>0</v>
      </c>
      <c r="AG274" s="370">
        <v>0</v>
      </c>
      <c r="AH274" s="370">
        <v>0</v>
      </c>
      <c r="AI274" s="370">
        <v>0</v>
      </c>
      <c r="AJ274" s="370">
        <v>0</v>
      </c>
      <c r="AK274" s="370">
        <v>0</v>
      </c>
      <c r="AL274" s="370">
        <v>0</v>
      </c>
      <c r="AM274" s="370">
        <v>0</v>
      </c>
      <c r="AN274" s="370">
        <v>0</v>
      </c>
      <c r="AO274" s="370">
        <v>0</v>
      </c>
      <c r="AP274" s="370">
        <v>0</v>
      </c>
      <c r="AQ274" s="370">
        <v>0</v>
      </c>
      <c r="AR274" s="370">
        <v>0</v>
      </c>
      <c r="AS274" s="370">
        <v>0</v>
      </c>
      <c r="AT274" s="370">
        <v>0</v>
      </c>
      <c r="AU274" s="370">
        <v>0</v>
      </c>
      <c r="AV274" s="370">
        <v>0</v>
      </c>
      <c r="AW274" s="370">
        <v>0</v>
      </c>
    </row>
    <row r="275" spans="1:49" x14ac:dyDescent="0.3">
      <c r="A275" s="479"/>
      <c r="B275" s="371" t="s">
        <v>292</v>
      </c>
      <c r="C275" s="479"/>
      <c r="D275" s="370">
        <v>0</v>
      </c>
      <c r="E275" s="370">
        <v>0</v>
      </c>
      <c r="F275" s="370">
        <v>0</v>
      </c>
      <c r="G275" s="370">
        <v>0</v>
      </c>
      <c r="H275" s="370">
        <v>0</v>
      </c>
      <c r="I275" s="370">
        <v>0</v>
      </c>
      <c r="J275" s="370">
        <v>0</v>
      </c>
      <c r="K275" s="370">
        <v>0</v>
      </c>
      <c r="L275" s="370">
        <v>0</v>
      </c>
      <c r="M275" s="370">
        <v>0</v>
      </c>
      <c r="N275" s="370">
        <v>0</v>
      </c>
      <c r="O275" s="370">
        <v>0</v>
      </c>
      <c r="P275" s="370">
        <v>0</v>
      </c>
      <c r="Q275" s="370">
        <v>0</v>
      </c>
      <c r="R275" s="370">
        <v>0</v>
      </c>
      <c r="S275" s="370">
        <v>0</v>
      </c>
      <c r="T275" s="370">
        <v>0</v>
      </c>
      <c r="U275" s="370">
        <v>0</v>
      </c>
      <c r="V275" s="370">
        <v>0</v>
      </c>
      <c r="W275" s="370">
        <v>0</v>
      </c>
      <c r="X275" s="370">
        <v>0</v>
      </c>
      <c r="Y275" s="370">
        <v>0</v>
      </c>
      <c r="Z275" s="370">
        <v>0</v>
      </c>
      <c r="AA275" s="370">
        <v>0</v>
      </c>
      <c r="AB275" s="370">
        <v>0</v>
      </c>
      <c r="AC275" s="370">
        <v>0</v>
      </c>
      <c r="AD275" s="370">
        <v>0</v>
      </c>
      <c r="AE275" s="370">
        <v>0</v>
      </c>
      <c r="AF275" s="370">
        <v>0</v>
      </c>
      <c r="AG275" s="370">
        <v>0</v>
      </c>
      <c r="AH275" s="370">
        <v>0</v>
      </c>
      <c r="AI275" s="370">
        <v>0</v>
      </c>
      <c r="AJ275" s="370">
        <v>0</v>
      </c>
      <c r="AK275" s="370">
        <v>0</v>
      </c>
      <c r="AL275" s="370">
        <v>0</v>
      </c>
      <c r="AM275" s="370">
        <v>0</v>
      </c>
      <c r="AN275" s="370">
        <v>0</v>
      </c>
      <c r="AO275" s="370">
        <v>0</v>
      </c>
      <c r="AP275" s="370">
        <v>0</v>
      </c>
      <c r="AQ275" s="370">
        <v>0</v>
      </c>
      <c r="AR275" s="370">
        <v>0</v>
      </c>
      <c r="AS275" s="370">
        <v>0</v>
      </c>
      <c r="AT275" s="370">
        <v>0</v>
      </c>
      <c r="AU275" s="370">
        <v>0</v>
      </c>
      <c r="AV275" s="370">
        <v>0</v>
      </c>
      <c r="AW275" s="370">
        <v>0</v>
      </c>
    </row>
    <row r="276" spans="1:49" x14ac:dyDescent="0.3">
      <c r="A276" s="479"/>
      <c r="B276" s="371" t="s">
        <v>309</v>
      </c>
      <c r="C276" s="479"/>
      <c r="D276" s="370">
        <v>0</v>
      </c>
      <c r="E276" s="370">
        <v>0</v>
      </c>
      <c r="F276" s="370">
        <v>0</v>
      </c>
      <c r="G276" s="370">
        <v>0</v>
      </c>
      <c r="H276" s="370">
        <v>0</v>
      </c>
      <c r="I276" s="370">
        <v>0</v>
      </c>
      <c r="J276" s="370">
        <v>0</v>
      </c>
      <c r="K276" s="370">
        <v>0</v>
      </c>
      <c r="L276" s="370">
        <v>0</v>
      </c>
      <c r="M276" s="370">
        <v>0</v>
      </c>
      <c r="N276" s="370">
        <v>0</v>
      </c>
      <c r="O276" s="370">
        <v>0</v>
      </c>
      <c r="P276" s="370">
        <v>0</v>
      </c>
      <c r="Q276" s="370">
        <v>0</v>
      </c>
      <c r="R276" s="370">
        <v>0</v>
      </c>
      <c r="S276" s="370">
        <v>0</v>
      </c>
      <c r="T276" s="370">
        <v>0</v>
      </c>
      <c r="U276" s="370">
        <v>0</v>
      </c>
      <c r="V276" s="370">
        <v>0</v>
      </c>
      <c r="W276" s="370">
        <v>0</v>
      </c>
      <c r="X276" s="370">
        <v>0</v>
      </c>
      <c r="Y276" s="370">
        <v>0</v>
      </c>
      <c r="Z276" s="370">
        <v>0</v>
      </c>
      <c r="AA276" s="370">
        <v>0</v>
      </c>
      <c r="AB276" s="370">
        <v>0</v>
      </c>
      <c r="AC276" s="370">
        <v>0</v>
      </c>
      <c r="AD276" s="370">
        <v>0</v>
      </c>
      <c r="AE276" s="370">
        <v>0</v>
      </c>
      <c r="AF276" s="370">
        <v>0</v>
      </c>
      <c r="AG276" s="370">
        <v>0</v>
      </c>
      <c r="AH276" s="370">
        <v>0</v>
      </c>
      <c r="AI276" s="370">
        <v>0</v>
      </c>
      <c r="AJ276" s="370">
        <v>0</v>
      </c>
      <c r="AK276" s="370">
        <v>0</v>
      </c>
      <c r="AL276" s="370">
        <v>0</v>
      </c>
      <c r="AM276" s="370">
        <v>0</v>
      </c>
      <c r="AN276" s="370">
        <v>0</v>
      </c>
      <c r="AO276" s="370">
        <v>0</v>
      </c>
      <c r="AP276" s="370">
        <v>0</v>
      </c>
      <c r="AQ276" s="370">
        <v>0</v>
      </c>
      <c r="AR276" s="370">
        <v>0</v>
      </c>
      <c r="AS276" s="370">
        <v>0</v>
      </c>
      <c r="AT276" s="370">
        <v>0</v>
      </c>
      <c r="AU276" s="370">
        <v>0</v>
      </c>
      <c r="AV276" s="370">
        <v>0</v>
      </c>
      <c r="AW276" s="370">
        <v>0</v>
      </c>
    </row>
    <row r="277" spans="1:49" x14ac:dyDescent="0.3">
      <c r="A277" s="479"/>
      <c r="B277" s="371" t="s">
        <v>308</v>
      </c>
      <c r="C277" s="479"/>
      <c r="D277" s="370">
        <v>0</v>
      </c>
      <c r="E277" s="370">
        <v>0</v>
      </c>
      <c r="F277" s="370">
        <v>0</v>
      </c>
      <c r="G277" s="370">
        <v>0</v>
      </c>
      <c r="H277" s="370">
        <v>0</v>
      </c>
      <c r="I277" s="370">
        <v>0</v>
      </c>
      <c r="J277" s="370">
        <v>0</v>
      </c>
      <c r="K277" s="370">
        <v>0</v>
      </c>
      <c r="L277" s="370">
        <v>0</v>
      </c>
      <c r="M277" s="370">
        <v>0</v>
      </c>
      <c r="N277" s="370">
        <v>0</v>
      </c>
      <c r="O277" s="370">
        <v>0</v>
      </c>
      <c r="P277" s="370">
        <v>0</v>
      </c>
      <c r="Q277" s="370">
        <v>0</v>
      </c>
      <c r="R277" s="370">
        <v>0</v>
      </c>
      <c r="S277" s="370">
        <v>0</v>
      </c>
      <c r="T277" s="370">
        <v>0</v>
      </c>
      <c r="U277" s="370">
        <v>0</v>
      </c>
      <c r="V277" s="370">
        <v>0</v>
      </c>
      <c r="W277" s="370">
        <v>0</v>
      </c>
      <c r="X277" s="370">
        <v>0</v>
      </c>
      <c r="Y277" s="370">
        <v>0</v>
      </c>
      <c r="Z277" s="370">
        <v>0</v>
      </c>
      <c r="AA277" s="370">
        <v>0</v>
      </c>
      <c r="AB277" s="370">
        <v>0</v>
      </c>
      <c r="AC277" s="370">
        <v>0</v>
      </c>
      <c r="AD277" s="370">
        <v>0</v>
      </c>
      <c r="AE277" s="370">
        <v>0</v>
      </c>
      <c r="AF277" s="370">
        <v>0</v>
      </c>
      <c r="AG277" s="370">
        <v>0</v>
      </c>
      <c r="AH277" s="370">
        <v>0</v>
      </c>
      <c r="AI277" s="370">
        <v>0</v>
      </c>
      <c r="AJ277" s="370">
        <v>0</v>
      </c>
      <c r="AK277" s="370">
        <v>0</v>
      </c>
      <c r="AL277" s="370">
        <v>0</v>
      </c>
      <c r="AM277" s="370">
        <v>0</v>
      </c>
      <c r="AN277" s="370">
        <v>0</v>
      </c>
      <c r="AO277" s="370">
        <v>0</v>
      </c>
      <c r="AP277" s="370">
        <v>0</v>
      </c>
      <c r="AQ277" s="370">
        <v>0</v>
      </c>
      <c r="AR277" s="370">
        <v>0</v>
      </c>
      <c r="AS277" s="370">
        <v>0</v>
      </c>
      <c r="AT277" s="370">
        <v>0</v>
      </c>
      <c r="AU277" s="370">
        <v>0</v>
      </c>
      <c r="AV277" s="370">
        <v>0</v>
      </c>
      <c r="AW277" s="370">
        <v>0</v>
      </c>
    </row>
    <row r="278" spans="1:49" x14ac:dyDescent="0.3">
      <c r="A278" s="479"/>
      <c r="B278" s="371" t="s">
        <v>307</v>
      </c>
      <c r="C278" s="479"/>
      <c r="D278" s="370">
        <v>0</v>
      </c>
      <c r="E278" s="370">
        <v>0</v>
      </c>
      <c r="F278" s="370">
        <v>0</v>
      </c>
      <c r="G278" s="370">
        <v>0</v>
      </c>
      <c r="H278" s="370">
        <v>0</v>
      </c>
      <c r="I278" s="370">
        <v>0</v>
      </c>
      <c r="J278" s="370">
        <v>0</v>
      </c>
      <c r="K278" s="370">
        <v>0</v>
      </c>
      <c r="L278" s="370">
        <v>0</v>
      </c>
      <c r="M278" s="370">
        <v>0</v>
      </c>
      <c r="N278" s="370">
        <v>0</v>
      </c>
      <c r="O278" s="370">
        <v>0</v>
      </c>
      <c r="P278" s="370">
        <v>0</v>
      </c>
      <c r="Q278" s="370">
        <v>0</v>
      </c>
      <c r="R278" s="370">
        <v>0</v>
      </c>
      <c r="S278" s="370">
        <v>0</v>
      </c>
      <c r="T278" s="370">
        <v>0</v>
      </c>
      <c r="U278" s="370">
        <v>0</v>
      </c>
      <c r="V278" s="370">
        <v>0</v>
      </c>
      <c r="W278" s="370">
        <v>0</v>
      </c>
      <c r="X278" s="370">
        <v>0</v>
      </c>
      <c r="Y278" s="370">
        <v>0</v>
      </c>
      <c r="Z278" s="370">
        <v>0</v>
      </c>
      <c r="AA278" s="370">
        <v>0</v>
      </c>
      <c r="AB278" s="370">
        <v>0</v>
      </c>
      <c r="AC278" s="370">
        <v>0</v>
      </c>
      <c r="AD278" s="370">
        <v>0</v>
      </c>
      <c r="AE278" s="370">
        <v>0</v>
      </c>
      <c r="AF278" s="370">
        <v>0</v>
      </c>
      <c r="AG278" s="370">
        <v>0</v>
      </c>
      <c r="AH278" s="370">
        <v>0</v>
      </c>
      <c r="AI278" s="370">
        <v>0</v>
      </c>
      <c r="AJ278" s="370">
        <v>0</v>
      </c>
      <c r="AK278" s="370">
        <v>0</v>
      </c>
      <c r="AL278" s="370">
        <v>0</v>
      </c>
      <c r="AM278" s="370">
        <v>0</v>
      </c>
      <c r="AN278" s="370">
        <v>0</v>
      </c>
      <c r="AO278" s="370">
        <v>0</v>
      </c>
      <c r="AP278" s="370">
        <v>0</v>
      </c>
      <c r="AQ278" s="370">
        <v>0</v>
      </c>
      <c r="AR278" s="370">
        <v>0</v>
      </c>
      <c r="AS278" s="370">
        <v>0</v>
      </c>
      <c r="AT278" s="370">
        <v>0</v>
      </c>
      <c r="AU278" s="370">
        <v>0</v>
      </c>
      <c r="AV278" s="370">
        <v>0</v>
      </c>
      <c r="AW278" s="370">
        <v>0</v>
      </c>
    </row>
    <row r="279" spans="1:49" x14ac:dyDescent="0.3">
      <c r="A279" s="479"/>
      <c r="B279" s="371" t="s">
        <v>288</v>
      </c>
      <c r="C279" s="479"/>
      <c r="D279" s="370">
        <v>0</v>
      </c>
      <c r="E279" s="370">
        <v>0</v>
      </c>
      <c r="F279" s="370">
        <v>0</v>
      </c>
      <c r="G279" s="370">
        <v>0</v>
      </c>
      <c r="H279" s="370">
        <v>0</v>
      </c>
      <c r="I279" s="370">
        <v>0</v>
      </c>
      <c r="J279" s="370">
        <v>0</v>
      </c>
      <c r="K279" s="370">
        <v>0</v>
      </c>
      <c r="L279" s="370">
        <v>0</v>
      </c>
      <c r="M279" s="370">
        <v>0</v>
      </c>
      <c r="N279" s="370">
        <v>0</v>
      </c>
      <c r="O279" s="370">
        <v>0</v>
      </c>
      <c r="P279" s="370">
        <v>0</v>
      </c>
      <c r="Q279" s="370">
        <v>0</v>
      </c>
      <c r="R279" s="370">
        <v>0</v>
      </c>
      <c r="S279" s="370">
        <v>0</v>
      </c>
      <c r="T279" s="370">
        <v>0</v>
      </c>
      <c r="U279" s="370">
        <v>0</v>
      </c>
      <c r="V279" s="370">
        <v>0</v>
      </c>
      <c r="W279" s="370">
        <v>0</v>
      </c>
      <c r="X279" s="370">
        <v>0</v>
      </c>
      <c r="Y279" s="370">
        <v>0</v>
      </c>
      <c r="Z279" s="370">
        <v>0</v>
      </c>
      <c r="AA279" s="370">
        <v>0</v>
      </c>
      <c r="AB279" s="370">
        <v>0</v>
      </c>
      <c r="AC279" s="370">
        <v>0</v>
      </c>
      <c r="AD279" s="370">
        <v>0</v>
      </c>
      <c r="AE279" s="370">
        <v>0</v>
      </c>
      <c r="AF279" s="370">
        <v>0</v>
      </c>
      <c r="AG279" s="370">
        <v>0</v>
      </c>
      <c r="AH279" s="370">
        <v>0</v>
      </c>
      <c r="AI279" s="370">
        <v>0</v>
      </c>
      <c r="AJ279" s="370">
        <v>0</v>
      </c>
      <c r="AK279" s="370">
        <v>0</v>
      </c>
      <c r="AL279" s="370">
        <v>0</v>
      </c>
      <c r="AM279" s="370">
        <v>0</v>
      </c>
      <c r="AN279" s="370">
        <v>0</v>
      </c>
      <c r="AO279" s="370">
        <v>0</v>
      </c>
      <c r="AP279" s="370">
        <v>0</v>
      </c>
      <c r="AQ279" s="370">
        <v>0</v>
      </c>
      <c r="AR279" s="370">
        <v>0</v>
      </c>
      <c r="AS279" s="370">
        <v>0</v>
      </c>
      <c r="AT279" s="370">
        <v>0</v>
      </c>
      <c r="AU279" s="370">
        <v>0</v>
      </c>
      <c r="AV279" s="370">
        <v>0</v>
      </c>
      <c r="AW279" s="370">
        <v>0</v>
      </c>
    </row>
    <row r="280" spans="1:49" x14ac:dyDescent="0.3">
      <c r="A280" s="479"/>
      <c r="B280" s="371" t="s">
        <v>287</v>
      </c>
      <c r="C280" s="479"/>
      <c r="D280" s="370">
        <v>0</v>
      </c>
      <c r="E280" s="370">
        <v>0</v>
      </c>
      <c r="F280" s="370">
        <v>0</v>
      </c>
      <c r="G280" s="370">
        <v>0</v>
      </c>
      <c r="H280" s="370">
        <v>0</v>
      </c>
      <c r="I280" s="370">
        <v>0</v>
      </c>
      <c r="J280" s="370">
        <v>0</v>
      </c>
      <c r="K280" s="370">
        <v>0</v>
      </c>
      <c r="L280" s="370">
        <v>0</v>
      </c>
      <c r="M280" s="370">
        <v>0</v>
      </c>
      <c r="N280" s="370">
        <v>0</v>
      </c>
      <c r="O280" s="370">
        <v>0</v>
      </c>
      <c r="P280" s="370">
        <v>0</v>
      </c>
      <c r="Q280" s="370">
        <v>0</v>
      </c>
      <c r="R280" s="370">
        <v>0</v>
      </c>
      <c r="S280" s="370">
        <v>0</v>
      </c>
      <c r="T280" s="370">
        <v>0</v>
      </c>
      <c r="U280" s="370">
        <v>0</v>
      </c>
      <c r="V280" s="370">
        <v>0</v>
      </c>
      <c r="W280" s="370">
        <v>0</v>
      </c>
      <c r="X280" s="370">
        <v>0</v>
      </c>
      <c r="Y280" s="370">
        <v>0</v>
      </c>
      <c r="Z280" s="370">
        <v>0</v>
      </c>
      <c r="AA280" s="370">
        <v>0</v>
      </c>
      <c r="AB280" s="370">
        <v>0</v>
      </c>
      <c r="AC280" s="370">
        <v>0</v>
      </c>
      <c r="AD280" s="370">
        <v>0</v>
      </c>
      <c r="AE280" s="370">
        <v>0</v>
      </c>
      <c r="AF280" s="370">
        <v>0</v>
      </c>
      <c r="AG280" s="370">
        <v>0</v>
      </c>
      <c r="AH280" s="370">
        <v>0</v>
      </c>
      <c r="AI280" s="370">
        <v>0</v>
      </c>
      <c r="AJ280" s="370">
        <v>0</v>
      </c>
      <c r="AK280" s="370">
        <v>0</v>
      </c>
      <c r="AL280" s="370">
        <v>0</v>
      </c>
      <c r="AM280" s="370">
        <v>0</v>
      </c>
      <c r="AN280" s="370">
        <v>0</v>
      </c>
      <c r="AO280" s="370">
        <v>0</v>
      </c>
      <c r="AP280" s="370">
        <v>0</v>
      </c>
      <c r="AQ280" s="370">
        <v>0</v>
      </c>
      <c r="AR280" s="370">
        <v>0</v>
      </c>
      <c r="AS280" s="370">
        <v>0</v>
      </c>
      <c r="AT280" s="370">
        <v>0</v>
      </c>
      <c r="AU280" s="370">
        <v>0</v>
      </c>
      <c r="AV280" s="370">
        <v>0</v>
      </c>
      <c r="AW280" s="370">
        <v>0</v>
      </c>
    </row>
    <row r="281" spans="1:49" x14ac:dyDescent="0.3">
      <c r="A281" s="479"/>
      <c r="B281" s="371" t="s">
        <v>286</v>
      </c>
      <c r="C281" s="479"/>
      <c r="D281" s="370">
        <v>0</v>
      </c>
      <c r="E281" s="370">
        <v>0</v>
      </c>
      <c r="F281" s="370">
        <v>0</v>
      </c>
      <c r="G281" s="370">
        <v>0</v>
      </c>
      <c r="H281" s="370">
        <v>0</v>
      </c>
      <c r="I281" s="370">
        <v>0</v>
      </c>
      <c r="J281" s="370">
        <v>0</v>
      </c>
      <c r="K281" s="370">
        <v>0</v>
      </c>
      <c r="L281" s="370">
        <v>0</v>
      </c>
      <c r="M281" s="370">
        <v>0</v>
      </c>
      <c r="N281" s="370">
        <v>0</v>
      </c>
      <c r="O281" s="370">
        <v>0</v>
      </c>
      <c r="P281" s="370">
        <v>0</v>
      </c>
      <c r="Q281" s="370">
        <v>0</v>
      </c>
      <c r="R281" s="370">
        <v>0</v>
      </c>
      <c r="S281" s="370">
        <v>0</v>
      </c>
      <c r="T281" s="370">
        <v>0</v>
      </c>
      <c r="U281" s="370">
        <v>0</v>
      </c>
      <c r="V281" s="370">
        <v>0</v>
      </c>
      <c r="W281" s="370">
        <v>0</v>
      </c>
      <c r="X281" s="370">
        <v>0</v>
      </c>
      <c r="Y281" s="370">
        <v>0</v>
      </c>
      <c r="Z281" s="370">
        <v>0</v>
      </c>
      <c r="AA281" s="370">
        <v>0</v>
      </c>
      <c r="AB281" s="370">
        <v>0</v>
      </c>
      <c r="AC281" s="370">
        <v>0</v>
      </c>
      <c r="AD281" s="370">
        <v>0</v>
      </c>
      <c r="AE281" s="370">
        <v>0</v>
      </c>
      <c r="AF281" s="370">
        <v>0</v>
      </c>
      <c r="AG281" s="370">
        <v>0</v>
      </c>
      <c r="AH281" s="370">
        <v>0</v>
      </c>
      <c r="AI281" s="370">
        <v>0</v>
      </c>
      <c r="AJ281" s="370">
        <v>0</v>
      </c>
      <c r="AK281" s="370">
        <v>0</v>
      </c>
      <c r="AL281" s="370">
        <v>0</v>
      </c>
      <c r="AM281" s="370">
        <v>0</v>
      </c>
      <c r="AN281" s="370">
        <v>0</v>
      </c>
      <c r="AO281" s="370">
        <v>0</v>
      </c>
      <c r="AP281" s="370">
        <v>0</v>
      </c>
      <c r="AQ281" s="370">
        <v>0</v>
      </c>
      <c r="AR281" s="370">
        <v>0</v>
      </c>
      <c r="AS281" s="370">
        <v>0</v>
      </c>
      <c r="AT281" s="370">
        <v>0</v>
      </c>
      <c r="AU281" s="370">
        <v>0</v>
      </c>
      <c r="AV281" s="370">
        <v>0</v>
      </c>
      <c r="AW281" s="370">
        <v>0</v>
      </c>
    </row>
    <row r="282" spans="1:49" x14ac:dyDescent="0.3">
      <c r="A282" s="479"/>
      <c r="B282" s="371" t="s">
        <v>306</v>
      </c>
      <c r="C282" s="479"/>
      <c r="D282" s="370">
        <v>0</v>
      </c>
      <c r="E282" s="370">
        <v>0</v>
      </c>
      <c r="F282" s="370">
        <v>0</v>
      </c>
      <c r="G282" s="370">
        <v>0</v>
      </c>
      <c r="H282" s="370">
        <v>0</v>
      </c>
      <c r="I282" s="370">
        <v>0</v>
      </c>
      <c r="J282" s="370">
        <v>0</v>
      </c>
      <c r="K282" s="370">
        <v>0</v>
      </c>
      <c r="L282" s="370">
        <v>0</v>
      </c>
      <c r="M282" s="370">
        <v>0</v>
      </c>
      <c r="N282" s="370">
        <v>0</v>
      </c>
      <c r="O282" s="370">
        <v>0</v>
      </c>
      <c r="P282" s="370">
        <v>0</v>
      </c>
      <c r="Q282" s="370">
        <v>0</v>
      </c>
      <c r="R282" s="370">
        <v>0</v>
      </c>
      <c r="S282" s="370">
        <v>0</v>
      </c>
      <c r="T282" s="370">
        <v>0</v>
      </c>
      <c r="U282" s="370">
        <v>0</v>
      </c>
      <c r="V282" s="370">
        <v>0</v>
      </c>
      <c r="W282" s="370">
        <v>0</v>
      </c>
      <c r="X282" s="370">
        <v>0</v>
      </c>
      <c r="Y282" s="370">
        <v>0</v>
      </c>
      <c r="Z282" s="370">
        <v>0</v>
      </c>
      <c r="AA282" s="370">
        <v>0</v>
      </c>
      <c r="AB282" s="370">
        <v>0</v>
      </c>
      <c r="AC282" s="370">
        <v>0</v>
      </c>
      <c r="AD282" s="370">
        <v>0</v>
      </c>
      <c r="AE282" s="370">
        <v>0</v>
      </c>
      <c r="AF282" s="370">
        <v>0</v>
      </c>
      <c r="AG282" s="370">
        <v>0</v>
      </c>
      <c r="AH282" s="370">
        <v>0</v>
      </c>
      <c r="AI282" s="370">
        <v>0</v>
      </c>
      <c r="AJ282" s="370">
        <v>0</v>
      </c>
      <c r="AK282" s="370">
        <v>0</v>
      </c>
      <c r="AL282" s="370">
        <v>0</v>
      </c>
      <c r="AM282" s="370">
        <v>0</v>
      </c>
      <c r="AN282" s="370">
        <v>0</v>
      </c>
      <c r="AO282" s="370">
        <v>0</v>
      </c>
      <c r="AP282" s="370">
        <v>0</v>
      </c>
      <c r="AQ282" s="370">
        <v>0</v>
      </c>
      <c r="AR282" s="370">
        <v>0</v>
      </c>
      <c r="AS282" s="370">
        <v>0</v>
      </c>
      <c r="AT282" s="370">
        <v>0</v>
      </c>
      <c r="AU282" s="370">
        <v>0</v>
      </c>
      <c r="AV282" s="370">
        <v>0</v>
      </c>
      <c r="AW282" s="370">
        <v>0</v>
      </c>
    </row>
    <row r="283" spans="1:49" x14ac:dyDescent="0.3">
      <c r="A283" s="479"/>
      <c r="B283" s="371" t="s">
        <v>284</v>
      </c>
      <c r="C283" s="479"/>
      <c r="D283" s="370">
        <v>0</v>
      </c>
      <c r="E283" s="370">
        <v>0</v>
      </c>
      <c r="F283" s="370">
        <v>0</v>
      </c>
      <c r="G283" s="370">
        <v>0</v>
      </c>
      <c r="H283" s="370">
        <v>0</v>
      </c>
      <c r="I283" s="370">
        <v>0</v>
      </c>
      <c r="J283" s="370">
        <v>0</v>
      </c>
      <c r="K283" s="370">
        <v>0</v>
      </c>
      <c r="L283" s="370">
        <v>0</v>
      </c>
      <c r="M283" s="370">
        <v>0</v>
      </c>
      <c r="N283" s="370">
        <v>0</v>
      </c>
      <c r="O283" s="370">
        <v>0</v>
      </c>
      <c r="P283" s="370">
        <v>0</v>
      </c>
      <c r="Q283" s="370">
        <v>0</v>
      </c>
      <c r="R283" s="370">
        <v>0</v>
      </c>
      <c r="S283" s="370">
        <v>0</v>
      </c>
      <c r="T283" s="370">
        <v>0</v>
      </c>
      <c r="U283" s="370">
        <v>0</v>
      </c>
      <c r="V283" s="370">
        <v>0</v>
      </c>
      <c r="W283" s="370">
        <v>0</v>
      </c>
      <c r="X283" s="370">
        <v>0</v>
      </c>
      <c r="Y283" s="370">
        <v>0</v>
      </c>
      <c r="Z283" s="370">
        <v>0</v>
      </c>
      <c r="AA283" s="370">
        <v>0</v>
      </c>
      <c r="AB283" s="370">
        <v>0</v>
      </c>
      <c r="AC283" s="370">
        <v>0</v>
      </c>
      <c r="AD283" s="370">
        <v>0</v>
      </c>
      <c r="AE283" s="370">
        <v>0</v>
      </c>
      <c r="AF283" s="370">
        <v>0</v>
      </c>
      <c r="AG283" s="370">
        <v>0</v>
      </c>
      <c r="AH283" s="370">
        <v>0</v>
      </c>
      <c r="AI283" s="370">
        <v>0</v>
      </c>
      <c r="AJ283" s="370">
        <v>0</v>
      </c>
      <c r="AK283" s="370">
        <v>0</v>
      </c>
      <c r="AL283" s="370">
        <v>0</v>
      </c>
      <c r="AM283" s="370">
        <v>0</v>
      </c>
      <c r="AN283" s="370">
        <v>0</v>
      </c>
      <c r="AO283" s="370">
        <v>0</v>
      </c>
      <c r="AP283" s="370">
        <v>0</v>
      </c>
      <c r="AQ283" s="370">
        <v>0</v>
      </c>
      <c r="AR283" s="370">
        <v>0</v>
      </c>
      <c r="AS283" s="370">
        <v>0</v>
      </c>
      <c r="AT283" s="370">
        <v>0</v>
      </c>
      <c r="AU283" s="370">
        <v>0</v>
      </c>
      <c r="AV283" s="370">
        <v>0</v>
      </c>
      <c r="AW283" s="370">
        <v>0</v>
      </c>
    </row>
    <row r="284" spans="1:49" x14ac:dyDescent="0.3">
      <c r="A284" s="480"/>
      <c r="B284" s="371" t="s">
        <v>283</v>
      </c>
      <c r="C284" s="480"/>
      <c r="D284" s="370">
        <v>0</v>
      </c>
      <c r="E284" s="370">
        <v>0</v>
      </c>
      <c r="F284" s="370">
        <v>0</v>
      </c>
      <c r="G284" s="370">
        <v>0</v>
      </c>
      <c r="H284" s="370">
        <v>0</v>
      </c>
      <c r="I284" s="370">
        <v>0</v>
      </c>
      <c r="J284" s="370">
        <v>0</v>
      </c>
      <c r="K284" s="370">
        <v>0</v>
      </c>
      <c r="L284" s="370">
        <v>0</v>
      </c>
      <c r="M284" s="370">
        <v>0</v>
      </c>
      <c r="N284" s="370">
        <v>0</v>
      </c>
      <c r="O284" s="370">
        <v>0</v>
      </c>
      <c r="P284" s="370">
        <v>0</v>
      </c>
      <c r="Q284" s="370">
        <v>0</v>
      </c>
      <c r="R284" s="370">
        <v>0</v>
      </c>
      <c r="S284" s="370">
        <v>0</v>
      </c>
      <c r="T284" s="370">
        <v>0</v>
      </c>
      <c r="U284" s="370">
        <v>0</v>
      </c>
      <c r="V284" s="370">
        <v>0</v>
      </c>
      <c r="W284" s="370">
        <v>0</v>
      </c>
      <c r="X284" s="370">
        <v>0</v>
      </c>
      <c r="Y284" s="370">
        <v>0</v>
      </c>
      <c r="Z284" s="370">
        <v>0</v>
      </c>
      <c r="AA284" s="370">
        <v>0</v>
      </c>
      <c r="AB284" s="370">
        <v>0</v>
      </c>
      <c r="AC284" s="370">
        <v>0</v>
      </c>
      <c r="AD284" s="370">
        <v>0</v>
      </c>
      <c r="AE284" s="370">
        <v>0</v>
      </c>
      <c r="AF284" s="370">
        <v>0</v>
      </c>
      <c r="AG284" s="370">
        <v>0</v>
      </c>
      <c r="AH284" s="370">
        <v>0</v>
      </c>
      <c r="AI284" s="370">
        <v>0</v>
      </c>
      <c r="AJ284" s="370">
        <v>0</v>
      </c>
      <c r="AK284" s="370">
        <v>0</v>
      </c>
      <c r="AL284" s="370">
        <v>0</v>
      </c>
      <c r="AM284" s="370">
        <v>0</v>
      </c>
      <c r="AN284" s="370">
        <v>0</v>
      </c>
      <c r="AO284" s="370">
        <v>0</v>
      </c>
      <c r="AP284" s="370">
        <v>0</v>
      </c>
      <c r="AQ284" s="370">
        <v>0</v>
      </c>
      <c r="AR284" s="370">
        <v>0</v>
      </c>
      <c r="AS284" s="370">
        <v>0</v>
      </c>
      <c r="AT284" s="370">
        <v>0</v>
      </c>
      <c r="AU284" s="370">
        <v>0</v>
      </c>
      <c r="AV284" s="370">
        <v>0</v>
      </c>
      <c r="AW284" s="370">
        <v>0</v>
      </c>
    </row>
    <row r="285" spans="1:49" x14ac:dyDescent="0.3">
      <c r="A285" s="478" t="s">
        <v>288</v>
      </c>
      <c r="B285" s="371" t="s">
        <v>293</v>
      </c>
      <c r="C285" s="478" t="s">
        <v>282</v>
      </c>
      <c r="D285" s="370">
        <v>-18974.900000000001</v>
      </c>
      <c r="E285" s="370">
        <v>-17213.3</v>
      </c>
      <c r="F285" s="370">
        <v>-14767</v>
      </c>
      <c r="G285" s="370">
        <v>-15904.6</v>
      </c>
      <c r="H285" s="370">
        <v>-17305.5</v>
      </c>
      <c r="I285" s="370">
        <v>-19366.099999999999</v>
      </c>
      <c r="J285" s="370">
        <v>-22805.200000000001</v>
      </c>
      <c r="K285" s="370">
        <v>-29743</v>
      </c>
      <c r="L285" s="370">
        <v>-35438.300000000003</v>
      </c>
      <c r="M285" s="370">
        <v>-37473.5</v>
      </c>
      <c r="N285" s="370">
        <v>-39044.1</v>
      </c>
      <c r="O285" s="370">
        <v>-40344.5</v>
      </c>
      <c r="P285" s="370">
        <v>-42887.199999999997</v>
      </c>
      <c r="Q285" s="370">
        <v>-45446.2</v>
      </c>
      <c r="R285" s="370">
        <v>-32300.6</v>
      </c>
      <c r="S285" s="370">
        <v>-19058.8</v>
      </c>
      <c r="T285" s="370">
        <v>-19455.7</v>
      </c>
      <c r="U285" s="370">
        <v>-16511.599999999999</v>
      </c>
      <c r="V285" s="370">
        <v>-13397.7</v>
      </c>
      <c r="W285" s="370">
        <v>-10985.7</v>
      </c>
      <c r="X285" s="370">
        <v>-9351.1</v>
      </c>
      <c r="Y285" s="370">
        <v>-8344.9699999999993</v>
      </c>
      <c r="Z285" s="370">
        <v>-7791.66</v>
      </c>
      <c r="AA285" s="370">
        <v>-7545.2</v>
      </c>
      <c r="AB285" s="370">
        <v>-7500.81</v>
      </c>
      <c r="AC285" s="370">
        <v>-7587.66</v>
      </c>
      <c r="AD285" s="370">
        <v>-7761.2</v>
      </c>
      <c r="AE285" s="370">
        <v>-7993.2</v>
      </c>
      <c r="AF285" s="370">
        <v>-8263.17</v>
      </c>
      <c r="AG285" s="370">
        <v>-8558.4</v>
      </c>
      <c r="AH285" s="370">
        <v>-145014</v>
      </c>
      <c r="AI285" s="370">
        <v>-73390.2</v>
      </c>
      <c r="AJ285" s="370">
        <v>-40664.800000000003</v>
      </c>
      <c r="AK285" s="370">
        <v>-25458.2</v>
      </c>
      <c r="AL285" s="370">
        <v>-18289.900000000001</v>
      </c>
      <c r="AM285" s="370">
        <v>-14897</v>
      </c>
      <c r="AN285" s="370">
        <v>-13329.4</v>
      </c>
      <c r="AO285" s="370">
        <v>-12673.7</v>
      </c>
      <c r="AP285" s="370">
        <v>-12487.9</v>
      </c>
      <c r="AQ285" s="370">
        <v>-12553.1</v>
      </c>
      <c r="AR285" s="370">
        <v>-12757.1</v>
      </c>
      <c r="AS285" s="370">
        <v>4156.72</v>
      </c>
      <c r="AT285" s="370">
        <v>4539.7700000000004</v>
      </c>
      <c r="AU285" s="370">
        <v>405.916</v>
      </c>
      <c r="AV285" s="370">
        <v>-4029.63</v>
      </c>
      <c r="AW285" s="370">
        <v>-7499.51</v>
      </c>
    </row>
    <row r="286" spans="1:49" x14ac:dyDescent="0.3">
      <c r="A286" s="479"/>
      <c r="B286" s="371" t="s">
        <v>292</v>
      </c>
      <c r="C286" s="479"/>
      <c r="D286" s="370">
        <v>0</v>
      </c>
      <c r="E286" s="370">
        <v>0</v>
      </c>
      <c r="F286" s="370">
        <v>0</v>
      </c>
      <c r="G286" s="370">
        <v>0</v>
      </c>
      <c r="H286" s="370">
        <v>0</v>
      </c>
      <c r="I286" s="370">
        <v>0</v>
      </c>
      <c r="J286" s="370">
        <v>0</v>
      </c>
      <c r="K286" s="370">
        <v>0</v>
      </c>
      <c r="L286" s="370">
        <v>0</v>
      </c>
      <c r="M286" s="370">
        <v>0</v>
      </c>
      <c r="N286" s="370">
        <v>0</v>
      </c>
      <c r="O286" s="370">
        <v>0</v>
      </c>
      <c r="P286" s="370">
        <v>0</v>
      </c>
      <c r="Q286" s="370">
        <v>0</v>
      </c>
      <c r="R286" s="370">
        <v>0</v>
      </c>
      <c r="S286" s="370">
        <v>0</v>
      </c>
      <c r="T286" s="370">
        <v>0</v>
      </c>
      <c r="U286" s="370">
        <v>0</v>
      </c>
      <c r="V286" s="370">
        <v>0</v>
      </c>
      <c r="W286" s="370">
        <v>0</v>
      </c>
      <c r="X286" s="370">
        <v>0</v>
      </c>
      <c r="Y286" s="370">
        <v>0</v>
      </c>
      <c r="Z286" s="370">
        <v>0</v>
      </c>
      <c r="AA286" s="370">
        <v>0</v>
      </c>
      <c r="AB286" s="370">
        <v>0</v>
      </c>
      <c r="AC286" s="370">
        <v>0</v>
      </c>
      <c r="AD286" s="370">
        <v>0</v>
      </c>
      <c r="AE286" s="370">
        <v>0</v>
      </c>
      <c r="AF286" s="370">
        <v>0</v>
      </c>
      <c r="AG286" s="370">
        <v>0</v>
      </c>
      <c r="AH286" s="370">
        <v>0</v>
      </c>
      <c r="AI286" s="370">
        <v>0</v>
      </c>
      <c r="AJ286" s="370">
        <v>0</v>
      </c>
      <c r="AK286" s="370">
        <v>0</v>
      </c>
      <c r="AL286" s="370">
        <v>0</v>
      </c>
      <c r="AM286" s="370">
        <v>0</v>
      </c>
      <c r="AN286" s="370">
        <v>0</v>
      </c>
      <c r="AO286" s="370">
        <v>0</v>
      </c>
      <c r="AP286" s="370">
        <v>0</v>
      </c>
      <c r="AQ286" s="370">
        <v>0</v>
      </c>
      <c r="AR286" s="370">
        <v>0</v>
      </c>
      <c r="AS286" s="370">
        <v>0</v>
      </c>
      <c r="AT286" s="370">
        <v>0</v>
      </c>
      <c r="AU286" s="370">
        <v>0</v>
      </c>
      <c r="AV286" s="370">
        <v>0</v>
      </c>
      <c r="AW286" s="370">
        <v>0</v>
      </c>
    </row>
    <row r="287" spans="1:49" x14ac:dyDescent="0.3">
      <c r="A287" s="479"/>
      <c r="B287" s="371" t="s">
        <v>309</v>
      </c>
      <c r="C287" s="479"/>
      <c r="D287" s="370">
        <v>338.10599999999999</v>
      </c>
      <c r="E287" s="370">
        <v>580.01400000000001</v>
      </c>
      <c r="F287" s="370">
        <v>1225.0999999999999</v>
      </c>
      <c r="G287" s="370">
        <v>1870.19</v>
      </c>
      <c r="H287" s="370">
        <v>2515.2800000000002</v>
      </c>
      <c r="I287" s="370">
        <v>3160.36</v>
      </c>
      <c r="J287" s="370">
        <v>3773.59</v>
      </c>
      <c r="K287" s="370">
        <v>4333.71</v>
      </c>
      <c r="L287" s="370">
        <v>4893.84</v>
      </c>
      <c r="M287" s="370">
        <v>5453.96</v>
      </c>
      <c r="N287" s="370">
        <v>6014.09</v>
      </c>
      <c r="O287" s="370">
        <v>6516.61</v>
      </c>
      <c r="P287" s="370">
        <v>7089.35</v>
      </c>
      <c r="Q287" s="370">
        <v>7845.25</v>
      </c>
      <c r="R287" s="370">
        <v>8444.7199999999993</v>
      </c>
      <c r="S287" s="370">
        <v>-46565.3</v>
      </c>
      <c r="T287" s="370">
        <v>-27218.3</v>
      </c>
      <c r="U287" s="370">
        <v>-16202.1</v>
      </c>
      <c r="V287" s="370">
        <v>-9811.73</v>
      </c>
      <c r="W287" s="370">
        <v>-6053.4</v>
      </c>
      <c r="X287" s="370">
        <v>-3822.62</v>
      </c>
      <c r="Y287" s="370">
        <v>-2492.37</v>
      </c>
      <c r="Z287" s="370">
        <v>-1699.52</v>
      </c>
      <c r="AA287" s="370">
        <v>-1230.21</v>
      </c>
      <c r="AB287" s="370">
        <v>-956.99699999999996</v>
      </c>
      <c r="AC287" s="370">
        <v>-803.26300000000003</v>
      </c>
      <c r="AD287" s="370">
        <v>-722.73800000000006</v>
      </c>
      <c r="AE287" s="370">
        <v>-687.43</v>
      </c>
      <c r="AF287" s="370">
        <v>-680.13900000000001</v>
      </c>
      <c r="AG287" s="370">
        <v>-690.28700000000003</v>
      </c>
      <c r="AH287" s="370">
        <v>-711.36699999999996</v>
      </c>
      <c r="AI287" s="370">
        <v>-5851.64</v>
      </c>
      <c r="AJ287" s="370">
        <v>-6098.36</v>
      </c>
      <c r="AK287" s="370">
        <v>-5014.75</v>
      </c>
      <c r="AL287" s="370">
        <v>-3830.26</v>
      </c>
      <c r="AM287" s="370">
        <v>-2890.1</v>
      </c>
      <c r="AN287" s="370">
        <v>-2231.17</v>
      </c>
      <c r="AO287" s="370">
        <v>-1801.37</v>
      </c>
      <c r="AP287" s="370">
        <v>-1536.47</v>
      </c>
      <c r="AQ287" s="370">
        <v>-1383.26</v>
      </c>
      <c r="AR287" s="370">
        <v>100895</v>
      </c>
      <c r="AS287" s="370">
        <v>57016.7</v>
      </c>
      <c r="AT287" s="370">
        <v>32621.5</v>
      </c>
      <c r="AU287" s="370">
        <v>18806</v>
      </c>
      <c r="AV287" s="370">
        <v>11539</v>
      </c>
      <c r="AW287" s="370">
        <v>7299.54</v>
      </c>
    </row>
    <row r="288" spans="1:49" x14ac:dyDescent="0.3">
      <c r="A288" s="479"/>
      <c r="B288" s="371" t="s">
        <v>308</v>
      </c>
      <c r="C288" s="479"/>
      <c r="D288" s="370">
        <v>0</v>
      </c>
      <c r="E288" s="370">
        <v>0</v>
      </c>
      <c r="F288" s="370">
        <v>0</v>
      </c>
      <c r="G288" s="370">
        <v>0</v>
      </c>
      <c r="H288" s="370">
        <v>0</v>
      </c>
      <c r="I288" s="370">
        <v>0</v>
      </c>
      <c r="J288" s="370">
        <v>0</v>
      </c>
      <c r="K288" s="370">
        <v>0</v>
      </c>
      <c r="L288" s="370">
        <v>0</v>
      </c>
      <c r="M288" s="370">
        <v>0</v>
      </c>
      <c r="N288" s="370">
        <v>0</v>
      </c>
      <c r="O288" s="370">
        <v>0</v>
      </c>
      <c r="P288" s="370">
        <v>0</v>
      </c>
      <c r="Q288" s="370">
        <v>0</v>
      </c>
      <c r="R288" s="370">
        <v>0</v>
      </c>
      <c r="S288" s="370">
        <v>0</v>
      </c>
      <c r="T288" s="370">
        <v>0</v>
      </c>
      <c r="U288" s="370">
        <v>0</v>
      </c>
      <c r="V288" s="370">
        <v>0</v>
      </c>
      <c r="W288" s="370">
        <v>0</v>
      </c>
      <c r="X288" s="370">
        <v>0</v>
      </c>
      <c r="Y288" s="370">
        <v>0</v>
      </c>
      <c r="Z288" s="370">
        <v>0</v>
      </c>
      <c r="AA288" s="370">
        <v>0</v>
      </c>
      <c r="AB288" s="370">
        <v>0</v>
      </c>
      <c r="AC288" s="370">
        <v>0</v>
      </c>
      <c r="AD288" s="370">
        <v>0</v>
      </c>
      <c r="AE288" s="370">
        <v>0</v>
      </c>
      <c r="AF288" s="370">
        <v>0</v>
      </c>
      <c r="AG288" s="370">
        <v>0</v>
      </c>
      <c r="AH288" s="370">
        <v>0</v>
      </c>
      <c r="AI288" s="370">
        <v>0</v>
      </c>
      <c r="AJ288" s="370">
        <v>0</v>
      </c>
      <c r="AK288" s="370">
        <v>0</v>
      </c>
      <c r="AL288" s="370">
        <v>0</v>
      </c>
      <c r="AM288" s="370">
        <v>0</v>
      </c>
      <c r="AN288" s="370">
        <v>0</v>
      </c>
      <c r="AO288" s="370">
        <v>0</v>
      </c>
      <c r="AP288" s="370">
        <v>0</v>
      </c>
      <c r="AQ288" s="370">
        <v>0</v>
      </c>
      <c r="AR288" s="370">
        <v>0</v>
      </c>
      <c r="AS288" s="370">
        <v>0</v>
      </c>
      <c r="AT288" s="370">
        <v>0</v>
      </c>
      <c r="AU288" s="370">
        <v>0</v>
      </c>
      <c r="AV288" s="370">
        <v>0</v>
      </c>
      <c r="AW288" s="370">
        <v>0</v>
      </c>
    </row>
    <row r="289" spans="1:49" x14ac:dyDescent="0.3">
      <c r="A289" s="479"/>
      <c r="B289" s="371" t="s">
        <v>307</v>
      </c>
      <c r="C289" s="479"/>
      <c r="D289" s="370">
        <v>351.50900000000001</v>
      </c>
      <c r="E289" s="370">
        <v>533.471</v>
      </c>
      <c r="F289" s="370">
        <v>1018.7</v>
      </c>
      <c r="G289" s="370">
        <v>1503.93</v>
      </c>
      <c r="H289" s="370">
        <v>1989.17</v>
      </c>
      <c r="I289" s="370">
        <v>2474.4</v>
      </c>
      <c r="J289" s="370">
        <v>2935.66</v>
      </c>
      <c r="K289" s="370">
        <v>3356.99</v>
      </c>
      <c r="L289" s="370">
        <v>3778.31</v>
      </c>
      <c r="M289" s="370">
        <v>4199.63</v>
      </c>
      <c r="N289" s="370">
        <v>4620.96</v>
      </c>
      <c r="O289" s="370">
        <v>4998.95</v>
      </c>
      <c r="P289" s="370">
        <v>5429.77</v>
      </c>
      <c r="Q289" s="370">
        <v>5998.35</v>
      </c>
      <c r="R289" s="370">
        <v>6449.27</v>
      </c>
      <c r="S289" s="370">
        <v>-34929.1</v>
      </c>
      <c r="T289" s="370">
        <v>-20376.3</v>
      </c>
      <c r="U289" s="370">
        <v>-12089.9</v>
      </c>
      <c r="V289" s="370">
        <v>-7283.15</v>
      </c>
      <c r="W289" s="370">
        <v>-4456.16</v>
      </c>
      <c r="X289" s="370">
        <v>-2778.17</v>
      </c>
      <c r="Y289" s="370">
        <v>-1777.56</v>
      </c>
      <c r="Z289" s="370">
        <v>-1181.18</v>
      </c>
      <c r="AA289" s="370">
        <v>-828.17200000000003</v>
      </c>
      <c r="AB289" s="370">
        <v>-622.66200000000003</v>
      </c>
      <c r="AC289" s="370">
        <v>-507.024</v>
      </c>
      <c r="AD289" s="370">
        <v>-446.45299999999997</v>
      </c>
      <c r="AE289" s="370">
        <v>-419.89499999999998</v>
      </c>
      <c r="AF289" s="370">
        <v>-414.41</v>
      </c>
      <c r="AG289" s="370">
        <v>-422.04300000000001</v>
      </c>
      <c r="AH289" s="370">
        <v>-437.9</v>
      </c>
      <c r="AI289" s="370">
        <v>-4304.3900000000003</v>
      </c>
      <c r="AJ289" s="370">
        <v>-4489.97</v>
      </c>
      <c r="AK289" s="370">
        <v>-3674.89</v>
      </c>
      <c r="AL289" s="370">
        <v>-2783.92</v>
      </c>
      <c r="AM289" s="370">
        <v>-2076.73</v>
      </c>
      <c r="AN289" s="370">
        <v>-1581.09</v>
      </c>
      <c r="AO289" s="370">
        <v>-1257.79</v>
      </c>
      <c r="AP289" s="370">
        <v>-1058.54</v>
      </c>
      <c r="AQ289" s="370">
        <v>-943.29700000000003</v>
      </c>
      <c r="AR289" s="370">
        <v>75989.899999999994</v>
      </c>
      <c r="AS289" s="370">
        <v>42984.9</v>
      </c>
      <c r="AT289" s="370">
        <v>24634.9</v>
      </c>
      <c r="AU289" s="370">
        <v>14243</v>
      </c>
      <c r="AV289" s="370">
        <v>8776.75</v>
      </c>
      <c r="AW289" s="370">
        <v>5587.87</v>
      </c>
    </row>
    <row r="290" spans="1:49" x14ac:dyDescent="0.3">
      <c r="A290" s="479"/>
      <c r="B290" s="371" t="s">
        <v>288</v>
      </c>
      <c r="C290" s="479"/>
      <c r="D290" s="370">
        <v>0</v>
      </c>
      <c r="E290" s="370">
        <v>0</v>
      </c>
      <c r="F290" s="370">
        <v>0</v>
      </c>
      <c r="G290" s="370">
        <v>0</v>
      </c>
      <c r="H290" s="370">
        <v>0</v>
      </c>
      <c r="I290" s="370">
        <v>0</v>
      </c>
      <c r="J290" s="370">
        <v>0</v>
      </c>
      <c r="K290" s="370">
        <v>0</v>
      </c>
      <c r="L290" s="370">
        <v>0</v>
      </c>
      <c r="M290" s="370">
        <v>0</v>
      </c>
      <c r="N290" s="370">
        <v>0</v>
      </c>
      <c r="O290" s="370">
        <v>0</v>
      </c>
      <c r="P290" s="370">
        <v>0</v>
      </c>
      <c r="Q290" s="370">
        <v>0</v>
      </c>
      <c r="R290" s="370">
        <v>0</v>
      </c>
      <c r="S290" s="370">
        <v>0</v>
      </c>
      <c r="T290" s="370">
        <v>0</v>
      </c>
      <c r="U290" s="370">
        <v>0</v>
      </c>
      <c r="V290" s="370">
        <v>0</v>
      </c>
      <c r="W290" s="370">
        <v>0</v>
      </c>
      <c r="X290" s="370">
        <v>0</v>
      </c>
      <c r="Y290" s="370">
        <v>0</v>
      </c>
      <c r="Z290" s="370">
        <v>0</v>
      </c>
      <c r="AA290" s="370">
        <v>0</v>
      </c>
      <c r="AB290" s="370">
        <v>0</v>
      </c>
      <c r="AC290" s="370">
        <v>0</v>
      </c>
      <c r="AD290" s="370">
        <v>0</v>
      </c>
      <c r="AE290" s="370">
        <v>0</v>
      </c>
      <c r="AF290" s="370">
        <v>0</v>
      </c>
      <c r="AG290" s="370">
        <v>0</v>
      </c>
      <c r="AH290" s="370">
        <v>0</v>
      </c>
      <c r="AI290" s="370">
        <v>0</v>
      </c>
      <c r="AJ290" s="370">
        <v>0</v>
      </c>
      <c r="AK290" s="370">
        <v>0</v>
      </c>
      <c r="AL290" s="370">
        <v>0</v>
      </c>
      <c r="AM290" s="370">
        <v>0</v>
      </c>
      <c r="AN290" s="370">
        <v>0</v>
      </c>
      <c r="AO290" s="370">
        <v>0</v>
      </c>
      <c r="AP290" s="370">
        <v>0</v>
      </c>
      <c r="AQ290" s="370">
        <v>0</v>
      </c>
      <c r="AR290" s="370">
        <v>0</v>
      </c>
      <c r="AS290" s="370">
        <v>0</v>
      </c>
      <c r="AT290" s="370">
        <v>0</v>
      </c>
      <c r="AU290" s="370">
        <v>0</v>
      </c>
      <c r="AV290" s="370">
        <v>0</v>
      </c>
      <c r="AW290" s="370">
        <v>0</v>
      </c>
    </row>
    <row r="291" spans="1:49" x14ac:dyDescent="0.3">
      <c r="A291" s="479"/>
      <c r="B291" s="371" t="s">
        <v>287</v>
      </c>
      <c r="C291" s="479"/>
      <c r="D291" s="370">
        <v>0</v>
      </c>
      <c r="E291" s="370">
        <v>0</v>
      </c>
      <c r="F291" s="370">
        <v>0</v>
      </c>
      <c r="G291" s="370">
        <v>0</v>
      </c>
      <c r="H291" s="370">
        <v>0</v>
      </c>
      <c r="I291" s="370">
        <v>0</v>
      </c>
      <c r="J291" s="370">
        <v>0</v>
      </c>
      <c r="K291" s="370">
        <v>0</v>
      </c>
      <c r="L291" s="370">
        <v>0</v>
      </c>
      <c r="M291" s="370">
        <v>0</v>
      </c>
      <c r="N291" s="370">
        <v>0</v>
      </c>
      <c r="O291" s="370">
        <v>0</v>
      </c>
      <c r="P291" s="370">
        <v>0</v>
      </c>
      <c r="Q291" s="370">
        <v>0</v>
      </c>
      <c r="R291" s="370">
        <v>0</v>
      </c>
      <c r="S291" s="370">
        <v>0</v>
      </c>
      <c r="T291" s="370">
        <v>0</v>
      </c>
      <c r="U291" s="370">
        <v>0</v>
      </c>
      <c r="V291" s="370">
        <v>0</v>
      </c>
      <c r="W291" s="370">
        <v>0</v>
      </c>
      <c r="X291" s="370">
        <v>0</v>
      </c>
      <c r="Y291" s="370">
        <v>0</v>
      </c>
      <c r="Z291" s="370">
        <v>0</v>
      </c>
      <c r="AA291" s="370">
        <v>0</v>
      </c>
      <c r="AB291" s="370">
        <v>0</v>
      </c>
      <c r="AC291" s="370">
        <v>0</v>
      </c>
      <c r="AD291" s="370">
        <v>0</v>
      </c>
      <c r="AE291" s="370">
        <v>0</v>
      </c>
      <c r="AF291" s="370">
        <v>0</v>
      </c>
      <c r="AG291" s="370">
        <v>0</v>
      </c>
      <c r="AH291" s="370">
        <v>0</v>
      </c>
      <c r="AI291" s="370">
        <v>0</v>
      </c>
      <c r="AJ291" s="370">
        <v>0</v>
      </c>
      <c r="AK291" s="370">
        <v>0</v>
      </c>
      <c r="AL291" s="370">
        <v>0</v>
      </c>
      <c r="AM291" s="370">
        <v>0</v>
      </c>
      <c r="AN291" s="370">
        <v>0</v>
      </c>
      <c r="AO291" s="370">
        <v>0</v>
      </c>
      <c r="AP291" s="370">
        <v>0</v>
      </c>
      <c r="AQ291" s="370">
        <v>0</v>
      </c>
      <c r="AR291" s="370">
        <v>0</v>
      </c>
      <c r="AS291" s="370">
        <v>0</v>
      </c>
      <c r="AT291" s="370">
        <v>0</v>
      </c>
      <c r="AU291" s="370">
        <v>0</v>
      </c>
      <c r="AV291" s="370">
        <v>0</v>
      </c>
      <c r="AW291" s="370">
        <v>0</v>
      </c>
    </row>
    <row r="292" spans="1:49" x14ac:dyDescent="0.3">
      <c r="A292" s="479"/>
      <c r="B292" s="371" t="s">
        <v>286</v>
      </c>
      <c r="C292" s="479"/>
      <c r="D292" s="370">
        <v>0</v>
      </c>
      <c r="E292" s="370">
        <v>0</v>
      </c>
      <c r="F292" s="370">
        <v>0</v>
      </c>
      <c r="G292" s="370">
        <v>0</v>
      </c>
      <c r="H292" s="370">
        <v>0</v>
      </c>
      <c r="I292" s="370">
        <v>0</v>
      </c>
      <c r="J292" s="370">
        <v>0</v>
      </c>
      <c r="K292" s="370">
        <v>0</v>
      </c>
      <c r="L292" s="370">
        <v>0</v>
      </c>
      <c r="M292" s="370">
        <v>0</v>
      </c>
      <c r="N292" s="370">
        <v>0</v>
      </c>
      <c r="O292" s="370">
        <v>0</v>
      </c>
      <c r="P292" s="370">
        <v>0</v>
      </c>
      <c r="Q292" s="370">
        <v>0</v>
      </c>
      <c r="R292" s="370">
        <v>0</v>
      </c>
      <c r="S292" s="370">
        <v>0</v>
      </c>
      <c r="T292" s="370">
        <v>0</v>
      </c>
      <c r="U292" s="370">
        <v>0</v>
      </c>
      <c r="V292" s="370">
        <v>0</v>
      </c>
      <c r="W292" s="370">
        <v>0</v>
      </c>
      <c r="X292" s="370">
        <v>0</v>
      </c>
      <c r="Y292" s="370">
        <v>0</v>
      </c>
      <c r="Z292" s="370">
        <v>0</v>
      </c>
      <c r="AA292" s="370">
        <v>0</v>
      </c>
      <c r="AB292" s="370">
        <v>0</v>
      </c>
      <c r="AC292" s="370">
        <v>0</v>
      </c>
      <c r="AD292" s="370">
        <v>0</v>
      </c>
      <c r="AE292" s="370">
        <v>0</v>
      </c>
      <c r="AF292" s="370">
        <v>0</v>
      </c>
      <c r="AG292" s="370">
        <v>0</v>
      </c>
      <c r="AH292" s="370">
        <v>0</v>
      </c>
      <c r="AI292" s="370">
        <v>0</v>
      </c>
      <c r="AJ292" s="370">
        <v>0</v>
      </c>
      <c r="AK292" s="370">
        <v>0</v>
      </c>
      <c r="AL292" s="370">
        <v>0</v>
      </c>
      <c r="AM292" s="370">
        <v>0</v>
      </c>
      <c r="AN292" s="370">
        <v>0</v>
      </c>
      <c r="AO292" s="370">
        <v>0</v>
      </c>
      <c r="AP292" s="370">
        <v>0</v>
      </c>
      <c r="AQ292" s="370">
        <v>0</v>
      </c>
      <c r="AR292" s="370">
        <v>0</v>
      </c>
      <c r="AS292" s="370">
        <v>0</v>
      </c>
      <c r="AT292" s="370">
        <v>0</v>
      </c>
      <c r="AU292" s="370">
        <v>0</v>
      </c>
      <c r="AV292" s="370">
        <v>0</v>
      </c>
      <c r="AW292" s="370">
        <v>0</v>
      </c>
    </row>
    <row r="293" spans="1:49" x14ac:dyDescent="0.3">
      <c r="A293" s="479"/>
      <c r="B293" s="371" t="s">
        <v>306</v>
      </c>
      <c r="C293" s="479"/>
      <c r="D293" s="370">
        <v>27.677600000000002</v>
      </c>
      <c r="E293" s="370">
        <v>27.677600000000002</v>
      </c>
      <c r="F293" s="370">
        <v>27.677600000000002</v>
      </c>
      <c r="G293" s="370">
        <v>27.677600000000002</v>
      </c>
      <c r="H293" s="370">
        <v>27.677600000000002</v>
      </c>
      <c r="I293" s="370">
        <v>27.677600000000002</v>
      </c>
      <c r="J293" s="370">
        <v>27.677600000000002</v>
      </c>
      <c r="K293" s="370">
        <v>27.677600000000002</v>
      </c>
      <c r="L293" s="370">
        <v>27.677600000000002</v>
      </c>
      <c r="M293" s="370">
        <v>27.677600000000002</v>
      </c>
      <c r="N293" s="370">
        <v>27.677600000000002</v>
      </c>
      <c r="O293" s="370">
        <v>27.677600000000002</v>
      </c>
      <c r="P293" s="370">
        <v>27.677600000000002</v>
      </c>
      <c r="Q293" s="370">
        <v>27.677600000000002</v>
      </c>
      <c r="R293" s="370">
        <v>4.3600399999999997</v>
      </c>
      <c r="S293" s="370">
        <v>4.4692999999999996</v>
      </c>
      <c r="T293" s="370">
        <v>3.23563</v>
      </c>
      <c r="U293" s="370">
        <v>2.3418999999999999</v>
      </c>
      <c r="V293" s="370">
        <v>1.73471</v>
      </c>
      <c r="W293" s="370">
        <v>1.3677699999999999</v>
      </c>
      <c r="X293" s="370">
        <v>1.2010400000000001</v>
      </c>
      <c r="Y293" s="370">
        <v>-0.297678</v>
      </c>
      <c r="Z293" s="370">
        <v>-1.40072</v>
      </c>
      <c r="AA293" s="370">
        <v>-2.1693699999999998</v>
      </c>
      <c r="AB293" s="370">
        <v>-2.6569500000000001</v>
      </c>
      <c r="AC293" s="370">
        <v>-2.9097400000000002</v>
      </c>
      <c r="AD293" s="370">
        <v>-4.5217200000000002</v>
      </c>
      <c r="AE293" s="370">
        <v>-5.6882799999999998</v>
      </c>
      <c r="AF293" s="370">
        <v>-6.4799300000000004</v>
      </c>
      <c r="AG293" s="370">
        <v>-6.95784</v>
      </c>
      <c r="AH293" s="370">
        <v>-7.1749200000000002</v>
      </c>
      <c r="AI293" s="370">
        <v>-8.6783599999999996</v>
      </c>
      <c r="AJ293" s="370">
        <v>-9.7180900000000001</v>
      </c>
      <c r="AK293" s="370">
        <v>-10.369899999999999</v>
      </c>
      <c r="AL293" s="370">
        <v>-10.699299999999999</v>
      </c>
      <c r="AM293" s="370">
        <v>-10.7628</v>
      </c>
      <c r="AN293" s="370">
        <v>-12.1098</v>
      </c>
      <c r="AO293" s="370">
        <v>-12.9854</v>
      </c>
      <c r="AP293" s="370">
        <v>-13.468999999999999</v>
      </c>
      <c r="AQ293" s="370">
        <v>-13.6287</v>
      </c>
      <c r="AR293" s="370">
        <v>-13.523400000000001</v>
      </c>
      <c r="AS293" s="370">
        <v>-14.760300000000001</v>
      </c>
      <c r="AT293" s="370">
        <v>-15.518700000000001</v>
      </c>
      <c r="AU293" s="370">
        <v>-15.8809</v>
      </c>
      <c r="AV293" s="370">
        <v>-15.917400000000001</v>
      </c>
      <c r="AW293" s="370">
        <v>-15.688700000000001</v>
      </c>
    </row>
    <row r="294" spans="1:49" x14ac:dyDescent="0.3">
      <c r="A294" s="479"/>
      <c r="B294" s="371" t="s">
        <v>284</v>
      </c>
      <c r="C294" s="479"/>
      <c r="D294" s="370">
        <v>0</v>
      </c>
      <c r="E294" s="370">
        <v>0</v>
      </c>
      <c r="F294" s="370">
        <v>0</v>
      </c>
      <c r="G294" s="370">
        <v>0</v>
      </c>
      <c r="H294" s="370">
        <v>0</v>
      </c>
      <c r="I294" s="370">
        <v>0</v>
      </c>
      <c r="J294" s="370">
        <v>0</v>
      </c>
      <c r="K294" s="370">
        <v>0</v>
      </c>
      <c r="L294" s="370">
        <v>0</v>
      </c>
      <c r="M294" s="370">
        <v>0</v>
      </c>
      <c r="N294" s="370">
        <v>0</v>
      </c>
      <c r="O294" s="370">
        <v>0</v>
      </c>
      <c r="P294" s="370">
        <v>0</v>
      </c>
      <c r="Q294" s="370">
        <v>0</v>
      </c>
      <c r="R294" s="370">
        <v>0</v>
      </c>
      <c r="S294" s="370">
        <v>0</v>
      </c>
      <c r="T294" s="370">
        <v>0</v>
      </c>
      <c r="U294" s="370">
        <v>0</v>
      </c>
      <c r="V294" s="370">
        <v>0</v>
      </c>
      <c r="W294" s="370">
        <v>0</v>
      </c>
      <c r="X294" s="370">
        <v>0</v>
      </c>
      <c r="Y294" s="370">
        <v>0</v>
      </c>
      <c r="Z294" s="370">
        <v>0</v>
      </c>
      <c r="AA294" s="370">
        <v>0</v>
      </c>
      <c r="AB294" s="370">
        <v>0</v>
      </c>
      <c r="AC294" s="370">
        <v>0</v>
      </c>
      <c r="AD294" s="370">
        <v>0</v>
      </c>
      <c r="AE294" s="370">
        <v>0</v>
      </c>
      <c r="AF294" s="370">
        <v>0</v>
      </c>
      <c r="AG294" s="370">
        <v>0</v>
      </c>
      <c r="AH294" s="370">
        <v>0</v>
      </c>
      <c r="AI294" s="370">
        <v>0</v>
      </c>
      <c r="AJ294" s="370">
        <v>0</v>
      </c>
      <c r="AK294" s="370">
        <v>0</v>
      </c>
      <c r="AL294" s="370">
        <v>0</v>
      </c>
      <c r="AM294" s="370">
        <v>0</v>
      </c>
      <c r="AN294" s="370">
        <v>0</v>
      </c>
      <c r="AO294" s="370">
        <v>0</v>
      </c>
      <c r="AP294" s="370">
        <v>0</v>
      </c>
      <c r="AQ294" s="370">
        <v>0</v>
      </c>
      <c r="AR294" s="370">
        <v>0</v>
      </c>
      <c r="AS294" s="370">
        <v>0</v>
      </c>
      <c r="AT294" s="370">
        <v>0</v>
      </c>
      <c r="AU294" s="370">
        <v>0</v>
      </c>
      <c r="AV294" s="370">
        <v>0</v>
      </c>
      <c r="AW294" s="370">
        <v>0</v>
      </c>
    </row>
    <row r="295" spans="1:49" x14ac:dyDescent="0.3">
      <c r="A295" s="480"/>
      <c r="B295" s="371" t="s">
        <v>283</v>
      </c>
      <c r="C295" s="480"/>
      <c r="D295" s="370">
        <v>0</v>
      </c>
      <c r="E295" s="370">
        <v>0</v>
      </c>
      <c r="F295" s="370">
        <v>0</v>
      </c>
      <c r="G295" s="370">
        <v>0</v>
      </c>
      <c r="H295" s="370">
        <v>0</v>
      </c>
      <c r="I295" s="370">
        <v>0</v>
      </c>
      <c r="J295" s="370">
        <v>0</v>
      </c>
      <c r="K295" s="370">
        <v>0</v>
      </c>
      <c r="L295" s="370">
        <v>0</v>
      </c>
      <c r="M295" s="370">
        <v>0</v>
      </c>
      <c r="N295" s="370">
        <v>0</v>
      </c>
      <c r="O295" s="370">
        <v>0</v>
      </c>
      <c r="P295" s="370">
        <v>0</v>
      </c>
      <c r="Q295" s="370">
        <v>0</v>
      </c>
      <c r="R295" s="370">
        <v>0</v>
      </c>
      <c r="S295" s="370">
        <v>0</v>
      </c>
      <c r="T295" s="370">
        <v>0</v>
      </c>
      <c r="U295" s="370">
        <v>0</v>
      </c>
      <c r="V295" s="370">
        <v>0</v>
      </c>
      <c r="W295" s="370">
        <v>0</v>
      </c>
      <c r="X295" s="370">
        <v>0</v>
      </c>
      <c r="Y295" s="370">
        <v>0</v>
      </c>
      <c r="Z295" s="370">
        <v>0</v>
      </c>
      <c r="AA295" s="370">
        <v>0</v>
      </c>
      <c r="AB295" s="370">
        <v>0</v>
      </c>
      <c r="AC295" s="370">
        <v>0</v>
      </c>
      <c r="AD295" s="370">
        <v>0</v>
      </c>
      <c r="AE295" s="370">
        <v>0</v>
      </c>
      <c r="AF295" s="370">
        <v>0</v>
      </c>
      <c r="AG295" s="370">
        <v>0</v>
      </c>
      <c r="AH295" s="370">
        <v>0</v>
      </c>
      <c r="AI295" s="370">
        <v>0</v>
      </c>
      <c r="AJ295" s="370">
        <v>0</v>
      </c>
      <c r="AK295" s="370">
        <v>0</v>
      </c>
      <c r="AL295" s="370">
        <v>0</v>
      </c>
      <c r="AM295" s="370">
        <v>0</v>
      </c>
      <c r="AN295" s="370">
        <v>0</v>
      </c>
      <c r="AO295" s="370">
        <v>0</v>
      </c>
      <c r="AP295" s="370">
        <v>0</v>
      </c>
      <c r="AQ295" s="370">
        <v>0</v>
      </c>
      <c r="AR295" s="370">
        <v>0</v>
      </c>
      <c r="AS295" s="370">
        <v>0</v>
      </c>
      <c r="AT295" s="370">
        <v>0</v>
      </c>
      <c r="AU295" s="370">
        <v>0</v>
      </c>
      <c r="AV295" s="370">
        <v>0</v>
      </c>
      <c r="AW295" s="370">
        <v>0</v>
      </c>
    </row>
    <row r="296" spans="1:49" x14ac:dyDescent="0.3">
      <c r="A296" s="478" t="s">
        <v>287</v>
      </c>
      <c r="B296" s="371" t="s">
        <v>293</v>
      </c>
      <c r="C296" s="478" t="s">
        <v>282</v>
      </c>
      <c r="D296" s="370">
        <v>0</v>
      </c>
      <c r="E296" s="370">
        <v>0</v>
      </c>
      <c r="F296" s="370">
        <v>0</v>
      </c>
      <c r="G296" s="370">
        <v>0</v>
      </c>
      <c r="H296" s="370">
        <v>0</v>
      </c>
      <c r="I296" s="370">
        <v>0</v>
      </c>
      <c r="J296" s="370">
        <v>0</v>
      </c>
      <c r="K296" s="370">
        <v>0</v>
      </c>
      <c r="L296" s="370">
        <v>0</v>
      </c>
      <c r="M296" s="370">
        <v>0</v>
      </c>
      <c r="N296" s="370">
        <v>0</v>
      </c>
      <c r="O296" s="370">
        <v>0</v>
      </c>
      <c r="P296" s="370">
        <v>0</v>
      </c>
      <c r="Q296" s="370">
        <v>0</v>
      </c>
      <c r="R296" s="370">
        <v>-4845.09</v>
      </c>
      <c r="S296" s="370">
        <v>-2858.82</v>
      </c>
      <c r="T296" s="370">
        <v>-2918.35</v>
      </c>
      <c r="U296" s="370">
        <v>-2476.7399999999998</v>
      </c>
      <c r="V296" s="370">
        <v>-2009.66</v>
      </c>
      <c r="W296" s="370">
        <v>-1647.86</v>
      </c>
      <c r="X296" s="370">
        <v>-1402.67</v>
      </c>
      <c r="Y296" s="370">
        <v>-1251.74</v>
      </c>
      <c r="Z296" s="370">
        <v>-1168.75</v>
      </c>
      <c r="AA296" s="370">
        <v>-1131.78</v>
      </c>
      <c r="AB296" s="370">
        <v>-1125.1199999999999</v>
      </c>
      <c r="AC296" s="370">
        <v>-1138.1500000000001</v>
      </c>
      <c r="AD296" s="370">
        <v>-1164.18</v>
      </c>
      <c r="AE296" s="370">
        <v>-1198.98</v>
      </c>
      <c r="AF296" s="370">
        <v>-1239.48</v>
      </c>
      <c r="AG296" s="370">
        <v>-1283.76</v>
      </c>
      <c r="AH296" s="370">
        <v>-21752.1</v>
      </c>
      <c r="AI296" s="370">
        <v>-11008.5</v>
      </c>
      <c r="AJ296" s="370">
        <v>-6099.73</v>
      </c>
      <c r="AK296" s="370">
        <v>-3818.74</v>
      </c>
      <c r="AL296" s="370">
        <v>-2743.49</v>
      </c>
      <c r="AM296" s="370">
        <v>-2234.54</v>
      </c>
      <c r="AN296" s="370">
        <v>-1999.41</v>
      </c>
      <c r="AO296" s="370">
        <v>-1901.06</v>
      </c>
      <c r="AP296" s="370">
        <v>-1873.19</v>
      </c>
      <c r="AQ296" s="370">
        <v>-1882.96</v>
      </c>
      <c r="AR296" s="370">
        <v>-1913.57</v>
      </c>
      <c r="AS296" s="370">
        <v>623.50900000000001</v>
      </c>
      <c r="AT296" s="370">
        <v>680.96600000000001</v>
      </c>
      <c r="AU296" s="370">
        <v>60.8874</v>
      </c>
      <c r="AV296" s="370">
        <v>-604.44399999999996</v>
      </c>
      <c r="AW296" s="370">
        <v>-1124.93</v>
      </c>
    </row>
    <row r="297" spans="1:49" x14ac:dyDescent="0.3">
      <c r="A297" s="479"/>
      <c r="B297" s="371" t="s">
        <v>292</v>
      </c>
      <c r="C297" s="479"/>
      <c r="D297" s="370">
        <v>0</v>
      </c>
      <c r="E297" s="370">
        <v>0</v>
      </c>
      <c r="F297" s="370">
        <v>0</v>
      </c>
      <c r="G297" s="370">
        <v>0</v>
      </c>
      <c r="H297" s="370">
        <v>0</v>
      </c>
      <c r="I297" s="370">
        <v>0</v>
      </c>
      <c r="J297" s="370">
        <v>0</v>
      </c>
      <c r="K297" s="370">
        <v>0</v>
      </c>
      <c r="L297" s="370">
        <v>0</v>
      </c>
      <c r="M297" s="370">
        <v>0</v>
      </c>
      <c r="N297" s="370">
        <v>0</v>
      </c>
      <c r="O297" s="370">
        <v>0</v>
      </c>
      <c r="P297" s="370">
        <v>0</v>
      </c>
      <c r="Q297" s="370">
        <v>0</v>
      </c>
      <c r="R297" s="370">
        <v>0</v>
      </c>
      <c r="S297" s="370">
        <v>0</v>
      </c>
      <c r="T297" s="370">
        <v>0</v>
      </c>
      <c r="U297" s="370">
        <v>0</v>
      </c>
      <c r="V297" s="370">
        <v>0</v>
      </c>
      <c r="W297" s="370">
        <v>0</v>
      </c>
      <c r="X297" s="370">
        <v>0</v>
      </c>
      <c r="Y297" s="370">
        <v>0</v>
      </c>
      <c r="Z297" s="370">
        <v>0</v>
      </c>
      <c r="AA297" s="370">
        <v>0</v>
      </c>
      <c r="AB297" s="370">
        <v>0</v>
      </c>
      <c r="AC297" s="370">
        <v>0</v>
      </c>
      <c r="AD297" s="370">
        <v>0</v>
      </c>
      <c r="AE297" s="370">
        <v>0</v>
      </c>
      <c r="AF297" s="370">
        <v>0</v>
      </c>
      <c r="AG297" s="370">
        <v>0</v>
      </c>
      <c r="AH297" s="370">
        <v>0</v>
      </c>
      <c r="AI297" s="370">
        <v>0</v>
      </c>
      <c r="AJ297" s="370">
        <v>0</v>
      </c>
      <c r="AK297" s="370">
        <v>0</v>
      </c>
      <c r="AL297" s="370">
        <v>0</v>
      </c>
      <c r="AM297" s="370">
        <v>0</v>
      </c>
      <c r="AN297" s="370">
        <v>0</v>
      </c>
      <c r="AO297" s="370">
        <v>0</v>
      </c>
      <c r="AP297" s="370">
        <v>0</v>
      </c>
      <c r="AQ297" s="370">
        <v>0</v>
      </c>
      <c r="AR297" s="370">
        <v>0</v>
      </c>
      <c r="AS297" s="370">
        <v>0</v>
      </c>
      <c r="AT297" s="370">
        <v>0</v>
      </c>
      <c r="AU297" s="370">
        <v>0</v>
      </c>
      <c r="AV297" s="370">
        <v>0</v>
      </c>
      <c r="AW297" s="370">
        <v>0</v>
      </c>
    </row>
    <row r="298" spans="1:49" x14ac:dyDescent="0.3">
      <c r="A298" s="479"/>
      <c r="B298" s="371" t="s">
        <v>309</v>
      </c>
      <c r="C298" s="479"/>
      <c r="D298" s="370">
        <v>450.80799999999999</v>
      </c>
      <c r="E298" s="370">
        <v>773.35199999999998</v>
      </c>
      <c r="F298" s="370">
        <v>1633.47</v>
      </c>
      <c r="G298" s="370">
        <v>2493.58</v>
      </c>
      <c r="H298" s="370">
        <v>3353.7</v>
      </c>
      <c r="I298" s="370">
        <v>4213.82</v>
      </c>
      <c r="J298" s="370">
        <v>5031.45</v>
      </c>
      <c r="K298" s="370">
        <v>5778.29</v>
      </c>
      <c r="L298" s="370">
        <v>6525.12</v>
      </c>
      <c r="M298" s="370">
        <v>7271.95</v>
      </c>
      <c r="N298" s="370">
        <v>8018.78</v>
      </c>
      <c r="O298" s="370">
        <v>8688.81</v>
      </c>
      <c r="P298" s="370">
        <v>9452.4699999999993</v>
      </c>
      <c r="Q298" s="370">
        <v>10460.299999999999</v>
      </c>
      <c r="R298" s="370">
        <v>11259.6</v>
      </c>
      <c r="S298" s="370">
        <v>-62087.1</v>
      </c>
      <c r="T298" s="370">
        <v>-36291.1</v>
      </c>
      <c r="U298" s="370">
        <v>-21602.7</v>
      </c>
      <c r="V298" s="370">
        <v>-13082.3</v>
      </c>
      <c r="W298" s="370">
        <v>-8071.2</v>
      </c>
      <c r="X298" s="370">
        <v>-5096.82</v>
      </c>
      <c r="Y298" s="370">
        <v>-3323.16</v>
      </c>
      <c r="Z298" s="370">
        <v>-2266.0300000000002</v>
      </c>
      <c r="AA298" s="370">
        <v>-1640.28</v>
      </c>
      <c r="AB298" s="370">
        <v>-1276</v>
      </c>
      <c r="AC298" s="370">
        <v>-1071.02</v>
      </c>
      <c r="AD298" s="370">
        <v>-963.65099999999995</v>
      </c>
      <c r="AE298" s="370">
        <v>-916.57399999999996</v>
      </c>
      <c r="AF298" s="370">
        <v>-906.85199999999998</v>
      </c>
      <c r="AG298" s="370">
        <v>-920.38199999999995</v>
      </c>
      <c r="AH298" s="370">
        <v>-948.49</v>
      </c>
      <c r="AI298" s="370">
        <v>-7802.18</v>
      </c>
      <c r="AJ298" s="370">
        <v>-8131.14</v>
      </c>
      <c r="AK298" s="370">
        <v>-6686.33</v>
      </c>
      <c r="AL298" s="370">
        <v>-5107.0200000000004</v>
      </c>
      <c r="AM298" s="370">
        <v>-3853.46</v>
      </c>
      <c r="AN298" s="370">
        <v>-2974.89</v>
      </c>
      <c r="AO298" s="370">
        <v>-2401.8200000000002</v>
      </c>
      <c r="AP298" s="370">
        <v>-2048.62</v>
      </c>
      <c r="AQ298" s="370">
        <v>-1844.35</v>
      </c>
      <c r="AR298" s="370">
        <v>134526</v>
      </c>
      <c r="AS298" s="370">
        <v>76022.2</v>
      </c>
      <c r="AT298" s="370">
        <v>43495.3</v>
      </c>
      <c r="AU298" s="370">
        <v>0</v>
      </c>
      <c r="AV298" s="370">
        <v>0</v>
      </c>
      <c r="AW298" s="370">
        <v>0</v>
      </c>
    </row>
    <row r="299" spans="1:49" x14ac:dyDescent="0.3">
      <c r="A299" s="479"/>
      <c r="B299" s="371" t="s">
        <v>308</v>
      </c>
      <c r="C299" s="479"/>
      <c r="D299" s="370">
        <v>0</v>
      </c>
      <c r="E299" s="370">
        <v>0</v>
      </c>
      <c r="F299" s="370">
        <v>0</v>
      </c>
      <c r="G299" s="370">
        <v>0</v>
      </c>
      <c r="H299" s="370">
        <v>0</v>
      </c>
      <c r="I299" s="370">
        <v>0</v>
      </c>
      <c r="J299" s="370">
        <v>0</v>
      </c>
      <c r="K299" s="370">
        <v>0</v>
      </c>
      <c r="L299" s="370">
        <v>0</v>
      </c>
      <c r="M299" s="370">
        <v>0</v>
      </c>
      <c r="N299" s="370">
        <v>0</v>
      </c>
      <c r="O299" s="370">
        <v>0</v>
      </c>
      <c r="P299" s="370">
        <v>0</v>
      </c>
      <c r="Q299" s="370">
        <v>0</v>
      </c>
      <c r="R299" s="370">
        <v>0</v>
      </c>
      <c r="S299" s="370">
        <v>0</v>
      </c>
      <c r="T299" s="370">
        <v>0</v>
      </c>
      <c r="U299" s="370">
        <v>0</v>
      </c>
      <c r="V299" s="370">
        <v>0</v>
      </c>
      <c r="W299" s="370">
        <v>0</v>
      </c>
      <c r="X299" s="370">
        <v>0</v>
      </c>
      <c r="Y299" s="370">
        <v>0</v>
      </c>
      <c r="Z299" s="370">
        <v>0</v>
      </c>
      <c r="AA299" s="370">
        <v>0</v>
      </c>
      <c r="AB299" s="370">
        <v>0</v>
      </c>
      <c r="AC299" s="370">
        <v>0</v>
      </c>
      <c r="AD299" s="370">
        <v>0</v>
      </c>
      <c r="AE299" s="370">
        <v>0</v>
      </c>
      <c r="AF299" s="370">
        <v>0</v>
      </c>
      <c r="AG299" s="370">
        <v>0</v>
      </c>
      <c r="AH299" s="370">
        <v>0</v>
      </c>
      <c r="AI299" s="370">
        <v>0</v>
      </c>
      <c r="AJ299" s="370">
        <v>0</v>
      </c>
      <c r="AK299" s="370">
        <v>0</v>
      </c>
      <c r="AL299" s="370">
        <v>0</v>
      </c>
      <c r="AM299" s="370">
        <v>0</v>
      </c>
      <c r="AN299" s="370">
        <v>0</v>
      </c>
      <c r="AO299" s="370">
        <v>0</v>
      </c>
      <c r="AP299" s="370">
        <v>0</v>
      </c>
      <c r="AQ299" s="370">
        <v>0</v>
      </c>
      <c r="AR299" s="370">
        <v>0</v>
      </c>
      <c r="AS299" s="370">
        <v>0</v>
      </c>
      <c r="AT299" s="370">
        <v>0</v>
      </c>
      <c r="AU299" s="370">
        <v>0</v>
      </c>
      <c r="AV299" s="370">
        <v>0</v>
      </c>
      <c r="AW299" s="370">
        <v>0</v>
      </c>
    </row>
    <row r="300" spans="1:49" x14ac:dyDescent="0.3">
      <c r="A300" s="479"/>
      <c r="B300" s="371" t="s">
        <v>307</v>
      </c>
      <c r="C300" s="479"/>
      <c r="D300" s="370">
        <v>210.905</v>
      </c>
      <c r="E300" s="370">
        <v>320.08300000000003</v>
      </c>
      <c r="F300" s="370">
        <v>611.22199999999998</v>
      </c>
      <c r="G300" s="370">
        <v>902.36099999999999</v>
      </c>
      <c r="H300" s="370">
        <v>1193.5</v>
      </c>
      <c r="I300" s="370">
        <v>1484.64</v>
      </c>
      <c r="J300" s="370">
        <v>1761.4</v>
      </c>
      <c r="K300" s="370">
        <v>2014.19</v>
      </c>
      <c r="L300" s="370">
        <v>2266.9899999999998</v>
      </c>
      <c r="M300" s="370">
        <v>2519.7800000000002</v>
      </c>
      <c r="N300" s="370">
        <v>2772.57</v>
      </c>
      <c r="O300" s="370">
        <v>2999.37</v>
      </c>
      <c r="P300" s="370">
        <v>3257.86</v>
      </c>
      <c r="Q300" s="370">
        <v>3599.01</v>
      </c>
      <c r="R300" s="370">
        <v>3869.56</v>
      </c>
      <c r="S300" s="370">
        <v>-20957.400000000001</v>
      </c>
      <c r="T300" s="370">
        <v>-12225.8</v>
      </c>
      <c r="U300" s="370">
        <v>-7253.96</v>
      </c>
      <c r="V300" s="370">
        <v>-4369.8900000000003</v>
      </c>
      <c r="W300" s="370">
        <v>-2673.69</v>
      </c>
      <c r="X300" s="370">
        <v>-1666.9</v>
      </c>
      <c r="Y300" s="370">
        <v>-1066.54</v>
      </c>
      <c r="Z300" s="370">
        <v>-708.71</v>
      </c>
      <c r="AA300" s="370">
        <v>-496.90300000000002</v>
      </c>
      <c r="AB300" s="370">
        <v>-373.59699999999998</v>
      </c>
      <c r="AC300" s="370">
        <v>-304.214</v>
      </c>
      <c r="AD300" s="370">
        <v>-267.87200000000001</v>
      </c>
      <c r="AE300" s="370">
        <v>-251.93700000000001</v>
      </c>
      <c r="AF300" s="370">
        <v>-248.64599999999999</v>
      </c>
      <c r="AG300" s="370">
        <v>-253.226</v>
      </c>
      <c r="AH300" s="370">
        <v>-262.74</v>
      </c>
      <c r="AI300" s="370">
        <v>-2582.63</v>
      </c>
      <c r="AJ300" s="370">
        <v>-2693.98</v>
      </c>
      <c r="AK300" s="370">
        <v>-2204.9299999999998</v>
      </c>
      <c r="AL300" s="370">
        <v>-1670.35</v>
      </c>
      <c r="AM300" s="370">
        <v>-1246.04</v>
      </c>
      <c r="AN300" s="370">
        <v>-948.65300000000002</v>
      </c>
      <c r="AO300" s="370">
        <v>-754.67600000000004</v>
      </c>
      <c r="AP300" s="370">
        <v>-635.12300000000005</v>
      </c>
      <c r="AQ300" s="370">
        <v>-565.97799999999995</v>
      </c>
      <c r="AR300" s="370">
        <v>45593.9</v>
      </c>
      <c r="AS300" s="370">
        <v>25790.9</v>
      </c>
      <c r="AT300" s="370">
        <v>14780.9</v>
      </c>
      <c r="AU300" s="370">
        <v>8545.7999999999993</v>
      </c>
      <c r="AV300" s="370">
        <v>5266.05</v>
      </c>
      <c r="AW300" s="370">
        <v>3352.72</v>
      </c>
    </row>
    <row r="301" spans="1:49" x14ac:dyDescent="0.3">
      <c r="A301" s="479"/>
      <c r="B301" s="371" t="s">
        <v>288</v>
      </c>
      <c r="C301" s="479"/>
      <c r="D301" s="370">
        <v>0</v>
      </c>
      <c r="E301" s="370">
        <v>0</v>
      </c>
      <c r="F301" s="370">
        <v>0</v>
      </c>
      <c r="G301" s="370">
        <v>0</v>
      </c>
      <c r="H301" s="370">
        <v>0</v>
      </c>
      <c r="I301" s="370">
        <v>0</v>
      </c>
      <c r="J301" s="370">
        <v>0</v>
      </c>
      <c r="K301" s="370">
        <v>0</v>
      </c>
      <c r="L301" s="370">
        <v>0</v>
      </c>
      <c r="M301" s="370">
        <v>0</v>
      </c>
      <c r="N301" s="370">
        <v>0</v>
      </c>
      <c r="O301" s="370">
        <v>0</v>
      </c>
      <c r="P301" s="370">
        <v>0</v>
      </c>
      <c r="Q301" s="370">
        <v>0</v>
      </c>
      <c r="R301" s="370">
        <v>0</v>
      </c>
      <c r="S301" s="370">
        <v>0</v>
      </c>
      <c r="T301" s="370">
        <v>0</v>
      </c>
      <c r="U301" s="370">
        <v>0</v>
      </c>
      <c r="V301" s="370">
        <v>0</v>
      </c>
      <c r="W301" s="370">
        <v>0</v>
      </c>
      <c r="X301" s="370">
        <v>0</v>
      </c>
      <c r="Y301" s="370">
        <v>0</v>
      </c>
      <c r="Z301" s="370">
        <v>0</v>
      </c>
      <c r="AA301" s="370">
        <v>0</v>
      </c>
      <c r="AB301" s="370">
        <v>0</v>
      </c>
      <c r="AC301" s="370">
        <v>0</v>
      </c>
      <c r="AD301" s="370">
        <v>0</v>
      </c>
      <c r="AE301" s="370">
        <v>0</v>
      </c>
      <c r="AF301" s="370">
        <v>0</v>
      </c>
      <c r="AG301" s="370">
        <v>0</v>
      </c>
      <c r="AH301" s="370">
        <v>0</v>
      </c>
      <c r="AI301" s="370">
        <v>0</v>
      </c>
      <c r="AJ301" s="370">
        <v>0</v>
      </c>
      <c r="AK301" s="370">
        <v>0</v>
      </c>
      <c r="AL301" s="370">
        <v>0</v>
      </c>
      <c r="AM301" s="370">
        <v>0</v>
      </c>
      <c r="AN301" s="370">
        <v>0</v>
      </c>
      <c r="AO301" s="370">
        <v>0</v>
      </c>
      <c r="AP301" s="370">
        <v>0</v>
      </c>
      <c r="AQ301" s="370">
        <v>0</v>
      </c>
      <c r="AR301" s="370">
        <v>0</v>
      </c>
      <c r="AS301" s="370">
        <v>0</v>
      </c>
      <c r="AT301" s="370">
        <v>0</v>
      </c>
      <c r="AU301" s="370">
        <v>0</v>
      </c>
      <c r="AV301" s="370">
        <v>0</v>
      </c>
      <c r="AW301" s="370">
        <v>0</v>
      </c>
    </row>
    <row r="302" spans="1:49" x14ac:dyDescent="0.3">
      <c r="A302" s="479"/>
      <c r="B302" s="371" t="s">
        <v>287</v>
      </c>
      <c r="C302" s="479"/>
      <c r="D302" s="370">
        <v>0</v>
      </c>
      <c r="E302" s="370">
        <v>0</v>
      </c>
      <c r="F302" s="370">
        <v>0</v>
      </c>
      <c r="G302" s="370">
        <v>0</v>
      </c>
      <c r="H302" s="370">
        <v>0</v>
      </c>
      <c r="I302" s="370">
        <v>0</v>
      </c>
      <c r="J302" s="370">
        <v>0</v>
      </c>
      <c r="K302" s="370">
        <v>0</v>
      </c>
      <c r="L302" s="370">
        <v>0</v>
      </c>
      <c r="M302" s="370">
        <v>0</v>
      </c>
      <c r="N302" s="370">
        <v>0</v>
      </c>
      <c r="O302" s="370">
        <v>0</v>
      </c>
      <c r="P302" s="370">
        <v>0</v>
      </c>
      <c r="Q302" s="370">
        <v>0</v>
      </c>
      <c r="R302" s="370">
        <v>0</v>
      </c>
      <c r="S302" s="370">
        <v>0</v>
      </c>
      <c r="T302" s="370">
        <v>0</v>
      </c>
      <c r="U302" s="370">
        <v>0</v>
      </c>
      <c r="V302" s="370">
        <v>0</v>
      </c>
      <c r="W302" s="370">
        <v>0</v>
      </c>
      <c r="X302" s="370">
        <v>0</v>
      </c>
      <c r="Y302" s="370">
        <v>0</v>
      </c>
      <c r="Z302" s="370">
        <v>0</v>
      </c>
      <c r="AA302" s="370">
        <v>0</v>
      </c>
      <c r="AB302" s="370">
        <v>0</v>
      </c>
      <c r="AC302" s="370">
        <v>0</v>
      </c>
      <c r="AD302" s="370">
        <v>0</v>
      </c>
      <c r="AE302" s="370">
        <v>0</v>
      </c>
      <c r="AF302" s="370">
        <v>0</v>
      </c>
      <c r="AG302" s="370">
        <v>0</v>
      </c>
      <c r="AH302" s="370">
        <v>0</v>
      </c>
      <c r="AI302" s="370">
        <v>0</v>
      </c>
      <c r="AJ302" s="370">
        <v>0</v>
      </c>
      <c r="AK302" s="370">
        <v>0</v>
      </c>
      <c r="AL302" s="370">
        <v>0</v>
      </c>
      <c r="AM302" s="370">
        <v>0</v>
      </c>
      <c r="AN302" s="370">
        <v>0</v>
      </c>
      <c r="AO302" s="370">
        <v>0</v>
      </c>
      <c r="AP302" s="370">
        <v>0</v>
      </c>
      <c r="AQ302" s="370">
        <v>0</v>
      </c>
      <c r="AR302" s="370">
        <v>0</v>
      </c>
      <c r="AS302" s="370">
        <v>0</v>
      </c>
      <c r="AT302" s="370">
        <v>0</v>
      </c>
      <c r="AU302" s="370">
        <v>0</v>
      </c>
      <c r="AV302" s="370">
        <v>0</v>
      </c>
      <c r="AW302" s="370">
        <v>0</v>
      </c>
    </row>
    <row r="303" spans="1:49" x14ac:dyDescent="0.3">
      <c r="A303" s="479"/>
      <c r="B303" s="371" t="s">
        <v>286</v>
      </c>
      <c r="C303" s="479"/>
      <c r="D303" s="370">
        <v>0</v>
      </c>
      <c r="E303" s="370">
        <v>0</v>
      </c>
      <c r="F303" s="370">
        <v>0</v>
      </c>
      <c r="G303" s="370">
        <v>0</v>
      </c>
      <c r="H303" s="370">
        <v>0</v>
      </c>
      <c r="I303" s="370">
        <v>0</v>
      </c>
      <c r="J303" s="370">
        <v>0</v>
      </c>
      <c r="K303" s="370">
        <v>0</v>
      </c>
      <c r="L303" s="370">
        <v>0</v>
      </c>
      <c r="M303" s="370">
        <v>0</v>
      </c>
      <c r="N303" s="370">
        <v>0</v>
      </c>
      <c r="O303" s="370">
        <v>0</v>
      </c>
      <c r="P303" s="370">
        <v>0</v>
      </c>
      <c r="Q303" s="370">
        <v>0</v>
      </c>
      <c r="R303" s="370">
        <v>0</v>
      </c>
      <c r="S303" s="370">
        <v>0</v>
      </c>
      <c r="T303" s="370">
        <v>0</v>
      </c>
      <c r="U303" s="370">
        <v>0</v>
      </c>
      <c r="V303" s="370">
        <v>0</v>
      </c>
      <c r="W303" s="370">
        <v>0</v>
      </c>
      <c r="X303" s="370">
        <v>0</v>
      </c>
      <c r="Y303" s="370">
        <v>0</v>
      </c>
      <c r="Z303" s="370">
        <v>0</v>
      </c>
      <c r="AA303" s="370">
        <v>0</v>
      </c>
      <c r="AB303" s="370">
        <v>0</v>
      </c>
      <c r="AC303" s="370">
        <v>0</v>
      </c>
      <c r="AD303" s="370">
        <v>0</v>
      </c>
      <c r="AE303" s="370">
        <v>0</v>
      </c>
      <c r="AF303" s="370">
        <v>0</v>
      </c>
      <c r="AG303" s="370">
        <v>0</v>
      </c>
      <c r="AH303" s="370">
        <v>0</v>
      </c>
      <c r="AI303" s="370">
        <v>0</v>
      </c>
      <c r="AJ303" s="370">
        <v>0</v>
      </c>
      <c r="AK303" s="370">
        <v>0</v>
      </c>
      <c r="AL303" s="370">
        <v>0</v>
      </c>
      <c r="AM303" s="370">
        <v>0</v>
      </c>
      <c r="AN303" s="370">
        <v>0</v>
      </c>
      <c r="AO303" s="370">
        <v>0</v>
      </c>
      <c r="AP303" s="370">
        <v>0</v>
      </c>
      <c r="AQ303" s="370">
        <v>0</v>
      </c>
      <c r="AR303" s="370">
        <v>0</v>
      </c>
      <c r="AS303" s="370">
        <v>0</v>
      </c>
      <c r="AT303" s="370">
        <v>0</v>
      </c>
      <c r="AU303" s="370">
        <v>0</v>
      </c>
      <c r="AV303" s="370">
        <v>0</v>
      </c>
      <c r="AW303" s="370">
        <v>0</v>
      </c>
    </row>
    <row r="304" spans="1:49" x14ac:dyDescent="0.3">
      <c r="A304" s="479"/>
      <c r="B304" s="371" t="s">
        <v>306</v>
      </c>
      <c r="C304" s="479"/>
      <c r="D304" s="370">
        <v>41.516399999999997</v>
      </c>
      <c r="E304" s="370">
        <v>41.516399999999997</v>
      </c>
      <c r="F304" s="370">
        <v>41.516399999999997</v>
      </c>
      <c r="G304" s="370">
        <v>41.516399999999997</v>
      </c>
      <c r="H304" s="370">
        <v>41.516399999999997</v>
      </c>
      <c r="I304" s="370">
        <v>41.516399999999997</v>
      </c>
      <c r="J304" s="370">
        <v>41.516399999999997</v>
      </c>
      <c r="K304" s="370">
        <v>41.516399999999997</v>
      </c>
      <c r="L304" s="370">
        <v>41.516399999999997</v>
      </c>
      <c r="M304" s="370">
        <v>41.516399999999997</v>
      </c>
      <c r="N304" s="370">
        <v>41.516399999999997</v>
      </c>
      <c r="O304" s="370">
        <v>41.516399999999997</v>
      </c>
      <c r="P304" s="370">
        <v>41.516399999999997</v>
      </c>
      <c r="Q304" s="370">
        <v>41.516399999999997</v>
      </c>
      <c r="R304" s="370">
        <v>6.5400600000000004</v>
      </c>
      <c r="S304" s="370">
        <v>6.7039499999999999</v>
      </c>
      <c r="T304" s="370">
        <v>4.85344</v>
      </c>
      <c r="U304" s="370">
        <v>3.5128499999999998</v>
      </c>
      <c r="V304" s="370">
        <v>2.6020599999999998</v>
      </c>
      <c r="W304" s="370">
        <v>2.05165</v>
      </c>
      <c r="X304" s="370">
        <v>1.80155</v>
      </c>
      <c r="Y304" s="370">
        <v>-0.44651800000000003</v>
      </c>
      <c r="Z304" s="370">
        <v>-2.10107</v>
      </c>
      <c r="AA304" s="370">
        <v>-3.2540499999999999</v>
      </c>
      <c r="AB304" s="370">
        <v>-3.98542</v>
      </c>
      <c r="AC304" s="370">
        <v>-4.3646099999999999</v>
      </c>
      <c r="AD304" s="370">
        <v>-6.7825699999999998</v>
      </c>
      <c r="AE304" s="370">
        <v>-8.5324100000000005</v>
      </c>
      <c r="AF304" s="370">
        <v>-9.7199000000000009</v>
      </c>
      <c r="AG304" s="370">
        <v>-10.4368</v>
      </c>
      <c r="AH304" s="370">
        <v>-10.7624</v>
      </c>
      <c r="AI304" s="370">
        <v>-13.0175</v>
      </c>
      <c r="AJ304" s="370">
        <v>-14.5771</v>
      </c>
      <c r="AK304" s="370">
        <v>-15.5549</v>
      </c>
      <c r="AL304" s="370">
        <v>-16.048999999999999</v>
      </c>
      <c r="AM304" s="370">
        <v>-16.144200000000001</v>
      </c>
      <c r="AN304" s="370">
        <v>-18.1648</v>
      </c>
      <c r="AO304" s="370">
        <v>-19.478100000000001</v>
      </c>
      <c r="AP304" s="370">
        <v>-20.203399999999998</v>
      </c>
      <c r="AQ304" s="370">
        <v>-20.443100000000001</v>
      </c>
      <c r="AR304" s="370">
        <v>-20.2852</v>
      </c>
      <c r="AS304" s="370">
        <v>-22.140499999999999</v>
      </c>
      <c r="AT304" s="370">
        <v>-23.278099999999998</v>
      </c>
      <c r="AU304" s="370">
        <v>-23.821400000000001</v>
      </c>
      <c r="AV304" s="370">
        <v>-23.876100000000001</v>
      </c>
      <c r="AW304" s="370">
        <v>-23.533000000000001</v>
      </c>
    </row>
    <row r="305" spans="1:49" x14ac:dyDescent="0.3">
      <c r="A305" s="479"/>
      <c r="B305" s="371" t="s">
        <v>284</v>
      </c>
      <c r="C305" s="479"/>
      <c r="D305" s="370">
        <v>0</v>
      </c>
      <c r="E305" s="370">
        <v>0</v>
      </c>
      <c r="F305" s="370">
        <v>0</v>
      </c>
      <c r="G305" s="370">
        <v>0</v>
      </c>
      <c r="H305" s="370">
        <v>0</v>
      </c>
      <c r="I305" s="370">
        <v>0</v>
      </c>
      <c r="J305" s="370">
        <v>0</v>
      </c>
      <c r="K305" s="370">
        <v>0</v>
      </c>
      <c r="L305" s="370">
        <v>0</v>
      </c>
      <c r="M305" s="370">
        <v>0</v>
      </c>
      <c r="N305" s="370">
        <v>0</v>
      </c>
      <c r="O305" s="370">
        <v>0</v>
      </c>
      <c r="P305" s="370">
        <v>0</v>
      </c>
      <c r="Q305" s="370">
        <v>0</v>
      </c>
      <c r="R305" s="370">
        <v>0</v>
      </c>
      <c r="S305" s="370">
        <v>0</v>
      </c>
      <c r="T305" s="370">
        <v>0</v>
      </c>
      <c r="U305" s="370">
        <v>0</v>
      </c>
      <c r="V305" s="370">
        <v>0</v>
      </c>
      <c r="W305" s="370">
        <v>0</v>
      </c>
      <c r="X305" s="370">
        <v>0</v>
      </c>
      <c r="Y305" s="370">
        <v>0</v>
      </c>
      <c r="Z305" s="370">
        <v>0</v>
      </c>
      <c r="AA305" s="370">
        <v>0</v>
      </c>
      <c r="AB305" s="370">
        <v>0</v>
      </c>
      <c r="AC305" s="370">
        <v>0</v>
      </c>
      <c r="AD305" s="370">
        <v>0</v>
      </c>
      <c r="AE305" s="370">
        <v>0</v>
      </c>
      <c r="AF305" s="370">
        <v>0</v>
      </c>
      <c r="AG305" s="370">
        <v>0</v>
      </c>
      <c r="AH305" s="370">
        <v>0</v>
      </c>
      <c r="AI305" s="370">
        <v>0</v>
      </c>
      <c r="AJ305" s="370">
        <v>0</v>
      </c>
      <c r="AK305" s="370">
        <v>0</v>
      </c>
      <c r="AL305" s="370">
        <v>0</v>
      </c>
      <c r="AM305" s="370">
        <v>0</v>
      </c>
      <c r="AN305" s="370">
        <v>0</v>
      </c>
      <c r="AO305" s="370">
        <v>0</v>
      </c>
      <c r="AP305" s="370">
        <v>0</v>
      </c>
      <c r="AQ305" s="370">
        <v>0</v>
      </c>
      <c r="AR305" s="370">
        <v>0</v>
      </c>
      <c r="AS305" s="370">
        <v>0</v>
      </c>
      <c r="AT305" s="370">
        <v>0</v>
      </c>
      <c r="AU305" s="370">
        <v>0</v>
      </c>
      <c r="AV305" s="370">
        <v>0</v>
      </c>
      <c r="AW305" s="370">
        <v>0</v>
      </c>
    </row>
    <row r="306" spans="1:49" x14ac:dyDescent="0.3">
      <c r="A306" s="480"/>
      <c r="B306" s="371" t="s">
        <v>283</v>
      </c>
      <c r="C306" s="480"/>
      <c r="D306" s="370">
        <v>0</v>
      </c>
      <c r="E306" s="370">
        <v>0</v>
      </c>
      <c r="F306" s="370">
        <v>0</v>
      </c>
      <c r="G306" s="370">
        <v>0</v>
      </c>
      <c r="H306" s="370">
        <v>0</v>
      </c>
      <c r="I306" s="370">
        <v>0</v>
      </c>
      <c r="J306" s="370">
        <v>0</v>
      </c>
      <c r="K306" s="370">
        <v>0</v>
      </c>
      <c r="L306" s="370">
        <v>0</v>
      </c>
      <c r="M306" s="370">
        <v>0</v>
      </c>
      <c r="N306" s="370">
        <v>0</v>
      </c>
      <c r="O306" s="370">
        <v>0</v>
      </c>
      <c r="P306" s="370">
        <v>0</v>
      </c>
      <c r="Q306" s="370">
        <v>0</v>
      </c>
      <c r="R306" s="370">
        <v>0</v>
      </c>
      <c r="S306" s="370">
        <v>0</v>
      </c>
      <c r="T306" s="370">
        <v>0</v>
      </c>
      <c r="U306" s="370">
        <v>0</v>
      </c>
      <c r="V306" s="370">
        <v>0</v>
      </c>
      <c r="W306" s="370">
        <v>0</v>
      </c>
      <c r="X306" s="370">
        <v>0</v>
      </c>
      <c r="Y306" s="370">
        <v>0</v>
      </c>
      <c r="Z306" s="370">
        <v>0</v>
      </c>
      <c r="AA306" s="370">
        <v>0</v>
      </c>
      <c r="AB306" s="370">
        <v>0</v>
      </c>
      <c r="AC306" s="370">
        <v>0</v>
      </c>
      <c r="AD306" s="370">
        <v>0</v>
      </c>
      <c r="AE306" s="370">
        <v>0</v>
      </c>
      <c r="AF306" s="370">
        <v>0</v>
      </c>
      <c r="AG306" s="370">
        <v>0</v>
      </c>
      <c r="AH306" s="370">
        <v>0</v>
      </c>
      <c r="AI306" s="370">
        <v>0</v>
      </c>
      <c r="AJ306" s="370">
        <v>0</v>
      </c>
      <c r="AK306" s="370">
        <v>0</v>
      </c>
      <c r="AL306" s="370">
        <v>0</v>
      </c>
      <c r="AM306" s="370">
        <v>0</v>
      </c>
      <c r="AN306" s="370">
        <v>0</v>
      </c>
      <c r="AO306" s="370">
        <v>0</v>
      </c>
      <c r="AP306" s="370">
        <v>0</v>
      </c>
      <c r="AQ306" s="370">
        <v>0</v>
      </c>
      <c r="AR306" s="370">
        <v>0</v>
      </c>
      <c r="AS306" s="370">
        <v>0</v>
      </c>
      <c r="AT306" s="370">
        <v>0</v>
      </c>
      <c r="AU306" s="370">
        <v>0</v>
      </c>
      <c r="AV306" s="370">
        <v>0</v>
      </c>
      <c r="AW306" s="370">
        <v>0</v>
      </c>
    </row>
    <row r="307" spans="1:49" x14ac:dyDescent="0.3">
      <c r="A307" s="478" t="s">
        <v>286</v>
      </c>
      <c r="B307" s="371" t="s">
        <v>293</v>
      </c>
      <c r="C307" s="478" t="s">
        <v>282</v>
      </c>
      <c r="D307" s="370">
        <v>0</v>
      </c>
      <c r="E307" s="370">
        <v>0</v>
      </c>
      <c r="F307" s="370">
        <v>0</v>
      </c>
      <c r="G307" s="370">
        <v>0</v>
      </c>
      <c r="H307" s="370">
        <v>0</v>
      </c>
      <c r="I307" s="370">
        <v>0</v>
      </c>
      <c r="J307" s="370">
        <v>0</v>
      </c>
      <c r="K307" s="370">
        <v>0</v>
      </c>
      <c r="L307" s="370">
        <v>0</v>
      </c>
      <c r="M307" s="370">
        <v>0</v>
      </c>
      <c r="N307" s="370">
        <v>0</v>
      </c>
      <c r="O307" s="370">
        <v>0</v>
      </c>
      <c r="P307" s="370">
        <v>0</v>
      </c>
      <c r="Q307" s="370">
        <v>0</v>
      </c>
      <c r="R307" s="370">
        <v>0</v>
      </c>
      <c r="S307" s="370">
        <v>0</v>
      </c>
      <c r="T307" s="370">
        <v>0</v>
      </c>
      <c r="U307" s="370">
        <v>0</v>
      </c>
      <c r="V307" s="370">
        <v>0</v>
      </c>
      <c r="W307" s="370">
        <v>0</v>
      </c>
      <c r="X307" s="370">
        <v>0</v>
      </c>
      <c r="Y307" s="370">
        <v>0</v>
      </c>
      <c r="Z307" s="370">
        <v>0</v>
      </c>
      <c r="AA307" s="370">
        <v>0</v>
      </c>
      <c r="AB307" s="370">
        <v>0</v>
      </c>
      <c r="AC307" s="370">
        <v>0</v>
      </c>
      <c r="AD307" s="370">
        <v>0</v>
      </c>
      <c r="AE307" s="370">
        <v>0</v>
      </c>
      <c r="AF307" s="370">
        <v>0</v>
      </c>
      <c r="AG307" s="370">
        <v>0</v>
      </c>
      <c r="AH307" s="370">
        <v>0</v>
      </c>
      <c r="AI307" s="370">
        <v>0</v>
      </c>
      <c r="AJ307" s="370">
        <v>0</v>
      </c>
      <c r="AK307" s="370">
        <v>0</v>
      </c>
      <c r="AL307" s="370">
        <v>0</v>
      </c>
      <c r="AM307" s="370">
        <v>0</v>
      </c>
      <c r="AN307" s="370">
        <v>0</v>
      </c>
      <c r="AO307" s="370">
        <v>0</v>
      </c>
      <c r="AP307" s="370">
        <v>0</v>
      </c>
      <c r="AQ307" s="370">
        <v>0</v>
      </c>
      <c r="AR307" s="370">
        <v>0</v>
      </c>
      <c r="AS307" s="370">
        <v>0</v>
      </c>
      <c r="AT307" s="370">
        <v>0</v>
      </c>
      <c r="AU307" s="370">
        <v>0</v>
      </c>
      <c r="AV307" s="370">
        <v>0</v>
      </c>
      <c r="AW307" s="370">
        <v>0</v>
      </c>
    </row>
    <row r="308" spans="1:49" x14ac:dyDescent="0.3">
      <c r="A308" s="479"/>
      <c r="B308" s="371" t="s">
        <v>292</v>
      </c>
      <c r="C308" s="479"/>
      <c r="D308" s="370">
        <v>0</v>
      </c>
      <c r="E308" s="370">
        <v>0</v>
      </c>
      <c r="F308" s="370">
        <v>0</v>
      </c>
      <c r="G308" s="370">
        <v>0</v>
      </c>
      <c r="H308" s="370">
        <v>0</v>
      </c>
      <c r="I308" s="370">
        <v>0</v>
      </c>
      <c r="J308" s="370">
        <v>0</v>
      </c>
      <c r="K308" s="370">
        <v>0</v>
      </c>
      <c r="L308" s="370">
        <v>0</v>
      </c>
      <c r="M308" s="370">
        <v>0</v>
      </c>
      <c r="N308" s="370">
        <v>0</v>
      </c>
      <c r="O308" s="370">
        <v>0</v>
      </c>
      <c r="P308" s="370">
        <v>0</v>
      </c>
      <c r="Q308" s="370">
        <v>0</v>
      </c>
      <c r="R308" s="370">
        <v>0</v>
      </c>
      <c r="S308" s="370">
        <v>0</v>
      </c>
      <c r="T308" s="370">
        <v>0</v>
      </c>
      <c r="U308" s="370">
        <v>0</v>
      </c>
      <c r="V308" s="370">
        <v>0</v>
      </c>
      <c r="W308" s="370">
        <v>0</v>
      </c>
      <c r="X308" s="370">
        <v>0</v>
      </c>
      <c r="Y308" s="370">
        <v>0</v>
      </c>
      <c r="Z308" s="370">
        <v>0</v>
      </c>
      <c r="AA308" s="370">
        <v>0</v>
      </c>
      <c r="AB308" s="370">
        <v>0</v>
      </c>
      <c r="AC308" s="370">
        <v>0</v>
      </c>
      <c r="AD308" s="370">
        <v>0</v>
      </c>
      <c r="AE308" s="370">
        <v>0</v>
      </c>
      <c r="AF308" s="370">
        <v>0</v>
      </c>
      <c r="AG308" s="370">
        <v>0</v>
      </c>
      <c r="AH308" s="370">
        <v>0</v>
      </c>
      <c r="AI308" s="370">
        <v>0</v>
      </c>
      <c r="AJ308" s="370">
        <v>0</v>
      </c>
      <c r="AK308" s="370">
        <v>0</v>
      </c>
      <c r="AL308" s="370">
        <v>0</v>
      </c>
      <c r="AM308" s="370">
        <v>0</v>
      </c>
      <c r="AN308" s="370">
        <v>0</v>
      </c>
      <c r="AO308" s="370">
        <v>0</v>
      </c>
      <c r="AP308" s="370">
        <v>0</v>
      </c>
      <c r="AQ308" s="370">
        <v>0</v>
      </c>
      <c r="AR308" s="370">
        <v>0</v>
      </c>
      <c r="AS308" s="370">
        <v>0</v>
      </c>
      <c r="AT308" s="370">
        <v>0</v>
      </c>
      <c r="AU308" s="370">
        <v>0</v>
      </c>
      <c r="AV308" s="370">
        <v>0</v>
      </c>
      <c r="AW308" s="370">
        <v>0</v>
      </c>
    </row>
    <row r="309" spans="1:49" x14ac:dyDescent="0.3">
      <c r="A309" s="479"/>
      <c r="B309" s="371" t="s">
        <v>309</v>
      </c>
      <c r="C309" s="479"/>
      <c r="D309" s="370">
        <v>0</v>
      </c>
      <c r="E309" s="370">
        <v>0</v>
      </c>
      <c r="F309" s="370">
        <v>0</v>
      </c>
      <c r="G309" s="370">
        <v>0</v>
      </c>
      <c r="H309" s="370">
        <v>0</v>
      </c>
      <c r="I309" s="370">
        <v>0</v>
      </c>
      <c r="J309" s="370">
        <v>0</v>
      </c>
      <c r="K309" s="370">
        <v>0</v>
      </c>
      <c r="L309" s="370">
        <v>0</v>
      </c>
      <c r="M309" s="370">
        <v>0</v>
      </c>
      <c r="N309" s="370">
        <v>0</v>
      </c>
      <c r="O309" s="370">
        <v>0</v>
      </c>
      <c r="P309" s="370">
        <v>0</v>
      </c>
      <c r="Q309" s="370">
        <v>0</v>
      </c>
      <c r="R309" s="370">
        <v>0</v>
      </c>
      <c r="S309" s="370">
        <v>0</v>
      </c>
      <c r="T309" s="370">
        <v>0</v>
      </c>
      <c r="U309" s="370">
        <v>0</v>
      </c>
      <c r="V309" s="370">
        <v>0</v>
      </c>
      <c r="W309" s="370">
        <v>0</v>
      </c>
      <c r="X309" s="370">
        <v>0</v>
      </c>
      <c r="Y309" s="370">
        <v>0</v>
      </c>
      <c r="Z309" s="370">
        <v>0</v>
      </c>
      <c r="AA309" s="370">
        <v>0</v>
      </c>
      <c r="AB309" s="370">
        <v>0</v>
      </c>
      <c r="AC309" s="370">
        <v>0</v>
      </c>
      <c r="AD309" s="370">
        <v>0</v>
      </c>
      <c r="AE309" s="370">
        <v>0</v>
      </c>
      <c r="AF309" s="370">
        <v>0</v>
      </c>
      <c r="AG309" s="370">
        <v>0</v>
      </c>
      <c r="AH309" s="370">
        <v>0</v>
      </c>
      <c r="AI309" s="370">
        <v>0</v>
      </c>
      <c r="AJ309" s="370">
        <v>0</v>
      </c>
      <c r="AK309" s="370">
        <v>0</v>
      </c>
      <c r="AL309" s="370">
        <v>0</v>
      </c>
      <c r="AM309" s="370">
        <v>0</v>
      </c>
      <c r="AN309" s="370">
        <v>0</v>
      </c>
      <c r="AO309" s="370">
        <v>0</v>
      </c>
      <c r="AP309" s="370">
        <v>0</v>
      </c>
      <c r="AQ309" s="370">
        <v>0</v>
      </c>
      <c r="AR309" s="370">
        <v>0</v>
      </c>
      <c r="AS309" s="370">
        <v>0</v>
      </c>
      <c r="AT309" s="370">
        <v>0</v>
      </c>
      <c r="AU309" s="370">
        <v>0</v>
      </c>
      <c r="AV309" s="370">
        <v>0</v>
      </c>
      <c r="AW309" s="370">
        <v>0</v>
      </c>
    </row>
    <row r="310" spans="1:49" x14ac:dyDescent="0.3">
      <c r="A310" s="479"/>
      <c r="B310" s="371" t="s">
        <v>308</v>
      </c>
      <c r="C310" s="479"/>
      <c r="D310" s="370">
        <v>0</v>
      </c>
      <c r="E310" s="370">
        <v>0</v>
      </c>
      <c r="F310" s="370">
        <v>0</v>
      </c>
      <c r="G310" s="370">
        <v>0</v>
      </c>
      <c r="H310" s="370">
        <v>0</v>
      </c>
      <c r="I310" s="370">
        <v>0</v>
      </c>
      <c r="J310" s="370">
        <v>0</v>
      </c>
      <c r="K310" s="370">
        <v>0</v>
      </c>
      <c r="L310" s="370">
        <v>0</v>
      </c>
      <c r="M310" s="370">
        <v>0</v>
      </c>
      <c r="N310" s="370">
        <v>0</v>
      </c>
      <c r="O310" s="370">
        <v>0</v>
      </c>
      <c r="P310" s="370">
        <v>0</v>
      </c>
      <c r="Q310" s="370">
        <v>0</v>
      </c>
      <c r="R310" s="370">
        <v>0</v>
      </c>
      <c r="S310" s="370">
        <v>0</v>
      </c>
      <c r="T310" s="370">
        <v>0</v>
      </c>
      <c r="U310" s="370">
        <v>0</v>
      </c>
      <c r="V310" s="370">
        <v>0</v>
      </c>
      <c r="W310" s="370">
        <v>0</v>
      </c>
      <c r="X310" s="370">
        <v>0</v>
      </c>
      <c r="Y310" s="370">
        <v>0</v>
      </c>
      <c r="Z310" s="370">
        <v>0</v>
      </c>
      <c r="AA310" s="370">
        <v>0</v>
      </c>
      <c r="AB310" s="370">
        <v>0</v>
      </c>
      <c r="AC310" s="370">
        <v>0</v>
      </c>
      <c r="AD310" s="370">
        <v>0</v>
      </c>
      <c r="AE310" s="370">
        <v>0</v>
      </c>
      <c r="AF310" s="370">
        <v>0</v>
      </c>
      <c r="AG310" s="370">
        <v>0</v>
      </c>
      <c r="AH310" s="370">
        <v>0</v>
      </c>
      <c r="AI310" s="370">
        <v>0</v>
      </c>
      <c r="AJ310" s="370">
        <v>0</v>
      </c>
      <c r="AK310" s="370">
        <v>0</v>
      </c>
      <c r="AL310" s="370">
        <v>0</v>
      </c>
      <c r="AM310" s="370">
        <v>0</v>
      </c>
      <c r="AN310" s="370">
        <v>0</v>
      </c>
      <c r="AO310" s="370">
        <v>0</v>
      </c>
      <c r="AP310" s="370">
        <v>0</v>
      </c>
      <c r="AQ310" s="370">
        <v>0</v>
      </c>
      <c r="AR310" s="370">
        <v>0</v>
      </c>
      <c r="AS310" s="370">
        <v>0</v>
      </c>
      <c r="AT310" s="370">
        <v>0</v>
      </c>
      <c r="AU310" s="370">
        <v>0</v>
      </c>
      <c r="AV310" s="370">
        <v>0</v>
      </c>
      <c r="AW310" s="370">
        <v>0</v>
      </c>
    </row>
    <row r="311" spans="1:49" x14ac:dyDescent="0.3">
      <c r="A311" s="479"/>
      <c r="B311" s="371" t="s">
        <v>307</v>
      </c>
      <c r="C311" s="479"/>
      <c r="D311" s="370">
        <v>0</v>
      </c>
      <c r="E311" s="370">
        <v>0</v>
      </c>
      <c r="F311" s="370">
        <v>0</v>
      </c>
      <c r="G311" s="370">
        <v>0</v>
      </c>
      <c r="H311" s="370">
        <v>0</v>
      </c>
      <c r="I311" s="370">
        <v>0</v>
      </c>
      <c r="J311" s="370">
        <v>0</v>
      </c>
      <c r="K311" s="370">
        <v>0</v>
      </c>
      <c r="L311" s="370">
        <v>0</v>
      </c>
      <c r="M311" s="370">
        <v>0</v>
      </c>
      <c r="N311" s="370">
        <v>0</v>
      </c>
      <c r="O311" s="370">
        <v>0</v>
      </c>
      <c r="P311" s="370">
        <v>0</v>
      </c>
      <c r="Q311" s="370">
        <v>0</v>
      </c>
      <c r="R311" s="370">
        <v>0</v>
      </c>
      <c r="S311" s="370">
        <v>0</v>
      </c>
      <c r="T311" s="370">
        <v>0</v>
      </c>
      <c r="U311" s="370">
        <v>0</v>
      </c>
      <c r="V311" s="370">
        <v>0</v>
      </c>
      <c r="W311" s="370">
        <v>0</v>
      </c>
      <c r="X311" s="370">
        <v>0</v>
      </c>
      <c r="Y311" s="370">
        <v>0</v>
      </c>
      <c r="Z311" s="370">
        <v>0</v>
      </c>
      <c r="AA311" s="370">
        <v>0</v>
      </c>
      <c r="AB311" s="370">
        <v>0</v>
      </c>
      <c r="AC311" s="370">
        <v>0</v>
      </c>
      <c r="AD311" s="370">
        <v>0</v>
      </c>
      <c r="AE311" s="370">
        <v>0</v>
      </c>
      <c r="AF311" s="370">
        <v>0</v>
      </c>
      <c r="AG311" s="370">
        <v>0</v>
      </c>
      <c r="AH311" s="370">
        <v>0</v>
      </c>
      <c r="AI311" s="370">
        <v>0</v>
      </c>
      <c r="AJ311" s="370">
        <v>0</v>
      </c>
      <c r="AK311" s="370">
        <v>0</v>
      </c>
      <c r="AL311" s="370">
        <v>0</v>
      </c>
      <c r="AM311" s="370">
        <v>0</v>
      </c>
      <c r="AN311" s="370">
        <v>0</v>
      </c>
      <c r="AO311" s="370">
        <v>0</v>
      </c>
      <c r="AP311" s="370">
        <v>0</v>
      </c>
      <c r="AQ311" s="370">
        <v>0</v>
      </c>
      <c r="AR311" s="370">
        <v>0</v>
      </c>
      <c r="AS311" s="370">
        <v>0</v>
      </c>
      <c r="AT311" s="370">
        <v>0</v>
      </c>
      <c r="AU311" s="370">
        <v>0</v>
      </c>
      <c r="AV311" s="370">
        <v>0</v>
      </c>
      <c r="AW311" s="370">
        <v>0</v>
      </c>
    </row>
    <row r="312" spans="1:49" x14ac:dyDescent="0.3">
      <c r="A312" s="479"/>
      <c r="B312" s="371" t="s">
        <v>288</v>
      </c>
      <c r="C312" s="479"/>
      <c r="D312" s="370">
        <v>0</v>
      </c>
      <c r="E312" s="370">
        <v>0</v>
      </c>
      <c r="F312" s="370">
        <v>0</v>
      </c>
      <c r="G312" s="370">
        <v>0</v>
      </c>
      <c r="H312" s="370">
        <v>0</v>
      </c>
      <c r="I312" s="370">
        <v>0</v>
      </c>
      <c r="J312" s="370">
        <v>0</v>
      </c>
      <c r="K312" s="370">
        <v>0</v>
      </c>
      <c r="L312" s="370">
        <v>0</v>
      </c>
      <c r="M312" s="370">
        <v>0</v>
      </c>
      <c r="N312" s="370">
        <v>0</v>
      </c>
      <c r="O312" s="370">
        <v>0</v>
      </c>
      <c r="P312" s="370">
        <v>0</v>
      </c>
      <c r="Q312" s="370">
        <v>0</v>
      </c>
      <c r="R312" s="370">
        <v>0</v>
      </c>
      <c r="S312" s="370">
        <v>0</v>
      </c>
      <c r="T312" s="370">
        <v>0</v>
      </c>
      <c r="U312" s="370">
        <v>0</v>
      </c>
      <c r="V312" s="370">
        <v>0</v>
      </c>
      <c r="W312" s="370">
        <v>0</v>
      </c>
      <c r="X312" s="370">
        <v>0</v>
      </c>
      <c r="Y312" s="370">
        <v>0</v>
      </c>
      <c r="Z312" s="370">
        <v>0</v>
      </c>
      <c r="AA312" s="370">
        <v>0</v>
      </c>
      <c r="AB312" s="370">
        <v>0</v>
      </c>
      <c r="AC312" s="370">
        <v>0</v>
      </c>
      <c r="AD312" s="370">
        <v>0</v>
      </c>
      <c r="AE312" s="370">
        <v>0</v>
      </c>
      <c r="AF312" s="370">
        <v>0</v>
      </c>
      <c r="AG312" s="370">
        <v>0</v>
      </c>
      <c r="AH312" s="370">
        <v>0</v>
      </c>
      <c r="AI312" s="370">
        <v>0</v>
      </c>
      <c r="AJ312" s="370">
        <v>0</v>
      </c>
      <c r="AK312" s="370">
        <v>0</v>
      </c>
      <c r="AL312" s="370">
        <v>0</v>
      </c>
      <c r="AM312" s="370">
        <v>0</v>
      </c>
      <c r="AN312" s="370">
        <v>0</v>
      </c>
      <c r="AO312" s="370">
        <v>0</v>
      </c>
      <c r="AP312" s="370">
        <v>0</v>
      </c>
      <c r="AQ312" s="370">
        <v>0</v>
      </c>
      <c r="AR312" s="370">
        <v>0</v>
      </c>
      <c r="AS312" s="370">
        <v>0</v>
      </c>
      <c r="AT312" s="370">
        <v>0</v>
      </c>
      <c r="AU312" s="370">
        <v>0</v>
      </c>
      <c r="AV312" s="370">
        <v>0</v>
      </c>
      <c r="AW312" s="370">
        <v>0</v>
      </c>
    </row>
    <row r="313" spans="1:49" x14ac:dyDescent="0.3">
      <c r="A313" s="479"/>
      <c r="B313" s="371" t="s">
        <v>287</v>
      </c>
      <c r="C313" s="479"/>
      <c r="D313" s="370">
        <v>0</v>
      </c>
      <c r="E313" s="370">
        <v>0</v>
      </c>
      <c r="F313" s="370">
        <v>0</v>
      </c>
      <c r="G313" s="370">
        <v>0</v>
      </c>
      <c r="H313" s="370">
        <v>0</v>
      </c>
      <c r="I313" s="370">
        <v>0</v>
      </c>
      <c r="J313" s="370">
        <v>0</v>
      </c>
      <c r="K313" s="370">
        <v>0</v>
      </c>
      <c r="L313" s="370">
        <v>0</v>
      </c>
      <c r="M313" s="370">
        <v>0</v>
      </c>
      <c r="N313" s="370">
        <v>0</v>
      </c>
      <c r="O313" s="370">
        <v>0</v>
      </c>
      <c r="P313" s="370">
        <v>0</v>
      </c>
      <c r="Q313" s="370">
        <v>0</v>
      </c>
      <c r="R313" s="370">
        <v>0</v>
      </c>
      <c r="S313" s="370">
        <v>0</v>
      </c>
      <c r="T313" s="370">
        <v>0</v>
      </c>
      <c r="U313" s="370">
        <v>0</v>
      </c>
      <c r="V313" s="370">
        <v>0</v>
      </c>
      <c r="W313" s="370">
        <v>0</v>
      </c>
      <c r="X313" s="370">
        <v>0</v>
      </c>
      <c r="Y313" s="370">
        <v>0</v>
      </c>
      <c r="Z313" s="370">
        <v>0</v>
      </c>
      <c r="AA313" s="370">
        <v>0</v>
      </c>
      <c r="AB313" s="370">
        <v>0</v>
      </c>
      <c r="AC313" s="370">
        <v>0</v>
      </c>
      <c r="AD313" s="370">
        <v>0</v>
      </c>
      <c r="AE313" s="370">
        <v>0</v>
      </c>
      <c r="AF313" s="370">
        <v>0</v>
      </c>
      <c r="AG313" s="370">
        <v>0</v>
      </c>
      <c r="AH313" s="370">
        <v>0</v>
      </c>
      <c r="AI313" s="370">
        <v>0</v>
      </c>
      <c r="AJ313" s="370">
        <v>0</v>
      </c>
      <c r="AK313" s="370">
        <v>0</v>
      </c>
      <c r="AL313" s="370">
        <v>0</v>
      </c>
      <c r="AM313" s="370">
        <v>0</v>
      </c>
      <c r="AN313" s="370">
        <v>0</v>
      </c>
      <c r="AO313" s="370">
        <v>0</v>
      </c>
      <c r="AP313" s="370">
        <v>0</v>
      </c>
      <c r="AQ313" s="370">
        <v>0</v>
      </c>
      <c r="AR313" s="370">
        <v>0</v>
      </c>
      <c r="AS313" s="370">
        <v>0</v>
      </c>
      <c r="AT313" s="370">
        <v>0</v>
      </c>
      <c r="AU313" s="370">
        <v>0</v>
      </c>
      <c r="AV313" s="370">
        <v>0</v>
      </c>
      <c r="AW313" s="370">
        <v>0</v>
      </c>
    </row>
    <row r="314" spans="1:49" x14ac:dyDescent="0.3">
      <c r="A314" s="479"/>
      <c r="B314" s="371" t="s">
        <v>286</v>
      </c>
      <c r="C314" s="479"/>
      <c r="D314" s="370">
        <v>0</v>
      </c>
      <c r="E314" s="370">
        <v>0</v>
      </c>
      <c r="F314" s="370">
        <v>0</v>
      </c>
      <c r="G314" s="370">
        <v>0</v>
      </c>
      <c r="H314" s="370">
        <v>0</v>
      </c>
      <c r="I314" s="370">
        <v>0</v>
      </c>
      <c r="J314" s="370">
        <v>0</v>
      </c>
      <c r="K314" s="370">
        <v>0</v>
      </c>
      <c r="L314" s="370">
        <v>0</v>
      </c>
      <c r="M314" s="370">
        <v>0</v>
      </c>
      <c r="N314" s="370">
        <v>0</v>
      </c>
      <c r="O314" s="370">
        <v>0</v>
      </c>
      <c r="P314" s="370">
        <v>0</v>
      </c>
      <c r="Q314" s="370">
        <v>0</v>
      </c>
      <c r="R314" s="370">
        <v>0</v>
      </c>
      <c r="S314" s="370">
        <v>0</v>
      </c>
      <c r="T314" s="370">
        <v>0</v>
      </c>
      <c r="U314" s="370">
        <v>0</v>
      </c>
      <c r="V314" s="370">
        <v>0</v>
      </c>
      <c r="W314" s="370">
        <v>0</v>
      </c>
      <c r="X314" s="370">
        <v>0</v>
      </c>
      <c r="Y314" s="370">
        <v>0</v>
      </c>
      <c r="Z314" s="370">
        <v>0</v>
      </c>
      <c r="AA314" s="370">
        <v>0</v>
      </c>
      <c r="AB314" s="370">
        <v>0</v>
      </c>
      <c r="AC314" s="370">
        <v>0</v>
      </c>
      <c r="AD314" s="370">
        <v>0</v>
      </c>
      <c r="AE314" s="370">
        <v>0</v>
      </c>
      <c r="AF314" s="370">
        <v>0</v>
      </c>
      <c r="AG314" s="370">
        <v>0</v>
      </c>
      <c r="AH314" s="370">
        <v>0</v>
      </c>
      <c r="AI314" s="370">
        <v>0</v>
      </c>
      <c r="AJ314" s="370">
        <v>0</v>
      </c>
      <c r="AK314" s="370">
        <v>0</v>
      </c>
      <c r="AL314" s="370">
        <v>0</v>
      </c>
      <c r="AM314" s="370">
        <v>0</v>
      </c>
      <c r="AN314" s="370">
        <v>0</v>
      </c>
      <c r="AO314" s="370">
        <v>0</v>
      </c>
      <c r="AP314" s="370">
        <v>0</v>
      </c>
      <c r="AQ314" s="370">
        <v>0</v>
      </c>
      <c r="AR314" s="370">
        <v>0</v>
      </c>
      <c r="AS314" s="370">
        <v>0</v>
      </c>
      <c r="AT314" s="370">
        <v>0</v>
      </c>
      <c r="AU314" s="370">
        <v>0</v>
      </c>
      <c r="AV314" s="370">
        <v>0</v>
      </c>
      <c r="AW314" s="370">
        <v>0</v>
      </c>
    </row>
    <row r="315" spans="1:49" x14ac:dyDescent="0.3">
      <c r="A315" s="479"/>
      <c r="B315" s="371" t="s">
        <v>306</v>
      </c>
      <c r="C315" s="479"/>
      <c r="D315" s="370">
        <v>0</v>
      </c>
      <c r="E315" s="370">
        <v>0</v>
      </c>
      <c r="F315" s="370">
        <v>0</v>
      </c>
      <c r="G315" s="370">
        <v>0</v>
      </c>
      <c r="H315" s="370">
        <v>0</v>
      </c>
      <c r="I315" s="370">
        <v>0</v>
      </c>
      <c r="J315" s="370">
        <v>0</v>
      </c>
      <c r="K315" s="370">
        <v>0</v>
      </c>
      <c r="L315" s="370">
        <v>0</v>
      </c>
      <c r="M315" s="370">
        <v>0</v>
      </c>
      <c r="N315" s="370">
        <v>0</v>
      </c>
      <c r="O315" s="370">
        <v>0</v>
      </c>
      <c r="P315" s="370">
        <v>0</v>
      </c>
      <c r="Q315" s="370">
        <v>0</v>
      </c>
      <c r="R315" s="370">
        <v>0</v>
      </c>
      <c r="S315" s="370">
        <v>0</v>
      </c>
      <c r="T315" s="370">
        <v>0</v>
      </c>
      <c r="U315" s="370">
        <v>0</v>
      </c>
      <c r="V315" s="370">
        <v>0</v>
      </c>
      <c r="W315" s="370">
        <v>0</v>
      </c>
      <c r="X315" s="370">
        <v>0</v>
      </c>
      <c r="Y315" s="370">
        <v>0</v>
      </c>
      <c r="Z315" s="370">
        <v>0</v>
      </c>
      <c r="AA315" s="370">
        <v>0</v>
      </c>
      <c r="AB315" s="370">
        <v>0</v>
      </c>
      <c r="AC315" s="370">
        <v>0</v>
      </c>
      <c r="AD315" s="370">
        <v>0</v>
      </c>
      <c r="AE315" s="370">
        <v>0</v>
      </c>
      <c r="AF315" s="370">
        <v>0</v>
      </c>
      <c r="AG315" s="370">
        <v>0</v>
      </c>
      <c r="AH315" s="370">
        <v>0</v>
      </c>
      <c r="AI315" s="370">
        <v>0</v>
      </c>
      <c r="AJ315" s="370">
        <v>0</v>
      </c>
      <c r="AK315" s="370">
        <v>0</v>
      </c>
      <c r="AL315" s="370">
        <v>0</v>
      </c>
      <c r="AM315" s="370">
        <v>0</v>
      </c>
      <c r="AN315" s="370">
        <v>0</v>
      </c>
      <c r="AO315" s="370">
        <v>0</v>
      </c>
      <c r="AP315" s="370">
        <v>0</v>
      </c>
      <c r="AQ315" s="370">
        <v>0</v>
      </c>
      <c r="AR315" s="370">
        <v>0</v>
      </c>
      <c r="AS315" s="370">
        <v>0</v>
      </c>
      <c r="AT315" s="370">
        <v>0</v>
      </c>
      <c r="AU315" s="370">
        <v>0</v>
      </c>
      <c r="AV315" s="370">
        <v>0</v>
      </c>
      <c r="AW315" s="370">
        <v>0</v>
      </c>
    </row>
    <row r="316" spans="1:49" x14ac:dyDescent="0.3">
      <c r="A316" s="479"/>
      <c r="B316" s="371" t="s">
        <v>284</v>
      </c>
      <c r="C316" s="479"/>
      <c r="D316" s="370">
        <v>0</v>
      </c>
      <c r="E316" s="370">
        <v>0</v>
      </c>
      <c r="F316" s="370">
        <v>0</v>
      </c>
      <c r="G316" s="370">
        <v>0</v>
      </c>
      <c r="H316" s="370">
        <v>0</v>
      </c>
      <c r="I316" s="370">
        <v>0</v>
      </c>
      <c r="J316" s="370">
        <v>0</v>
      </c>
      <c r="K316" s="370">
        <v>0</v>
      </c>
      <c r="L316" s="370">
        <v>0</v>
      </c>
      <c r="M316" s="370">
        <v>0</v>
      </c>
      <c r="N316" s="370">
        <v>0</v>
      </c>
      <c r="O316" s="370">
        <v>0</v>
      </c>
      <c r="P316" s="370">
        <v>0</v>
      </c>
      <c r="Q316" s="370">
        <v>0</v>
      </c>
      <c r="R316" s="370">
        <v>0</v>
      </c>
      <c r="S316" s="370">
        <v>0</v>
      </c>
      <c r="T316" s="370">
        <v>0</v>
      </c>
      <c r="U316" s="370">
        <v>0</v>
      </c>
      <c r="V316" s="370">
        <v>0</v>
      </c>
      <c r="W316" s="370">
        <v>0</v>
      </c>
      <c r="X316" s="370">
        <v>0</v>
      </c>
      <c r="Y316" s="370">
        <v>0</v>
      </c>
      <c r="Z316" s="370">
        <v>0</v>
      </c>
      <c r="AA316" s="370">
        <v>0</v>
      </c>
      <c r="AB316" s="370">
        <v>0</v>
      </c>
      <c r="AC316" s="370">
        <v>0</v>
      </c>
      <c r="AD316" s="370">
        <v>0</v>
      </c>
      <c r="AE316" s="370">
        <v>0</v>
      </c>
      <c r="AF316" s="370">
        <v>0</v>
      </c>
      <c r="AG316" s="370">
        <v>0</v>
      </c>
      <c r="AH316" s="370">
        <v>0</v>
      </c>
      <c r="AI316" s="370">
        <v>0</v>
      </c>
      <c r="AJ316" s="370">
        <v>0</v>
      </c>
      <c r="AK316" s="370">
        <v>0</v>
      </c>
      <c r="AL316" s="370">
        <v>0</v>
      </c>
      <c r="AM316" s="370">
        <v>0</v>
      </c>
      <c r="AN316" s="370">
        <v>0</v>
      </c>
      <c r="AO316" s="370">
        <v>0</v>
      </c>
      <c r="AP316" s="370">
        <v>0</v>
      </c>
      <c r="AQ316" s="370">
        <v>0</v>
      </c>
      <c r="AR316" s="370">
        <v>0</v>
      </c>
      <c r="AS316" s="370">
        <v>0</v>
      </c>
      <c r="AT316" s="370">
        <v>0</v>
      </c>
      <c r="AU316" s="370">
        <v>0</v>
      </c>
      <c r="AV316" s="370">
        <v>0</v>
      </c>
      <c r="AW316" s="370">
        <v>0</v>
      </c>
    </row>
    <row r="317" spans="1:49" x14ac:dyDescent="0.3">
      <c r="A317" s="480"/>
      <c r="B317" s="371" t="s">
        <v>283</v>
      </c>
      <c r="C317" s="480"/>
      <c r="D317" s="370">
        <v>0</v>
      </c>
      <c r="E317" s="370">
        <v>0</v>
      </c>
      <c r="F317" s="370">
        <v>0</v>
      </c>
      <c r="G317" s="370">
        <v>0</v>
      </c>
      <c r="H317" s="370">
        <v>0</v>
      </c>
      <c r="I317" s="370">
        <v>0</v>
      </c>
      <c r="J317" s="370">
        <v>0</v>
      </c>
      <c r="K317" s="370">
        <v>0</v>
      </c>
      <c r="L317" s="370">
        <v>0</v>
      </c>
      <c r="M317" s="370">
        <v>0</v>
      </c>
      <c r="N317" s="370">
        <v>0</v>
      </c>
      <c r="O317" s="370">
        <v>0</v>
      </c>
      <c r="P317" s="370">
        <v>0</v>
      </c>
      <c r="Q317" s="370">
        <v>0</v>
      </c>
      <c r="R317" s="370">
        <v>0</v>
      </c>
      <c r="S317" s="370">
        <v>0</v>
      </c>
      <c r="T317" s="370">
        <v>0</v>
      </c>
      <c r="U317" s="370">
        <v>0</v>
      </c>
      <c r="V317" s="370">
        <v>0</v>
      </c>
      <c r="W317" s="370">
        <v>0</v>
      </c>
      <c r="X317" s="370">
        <v>0</v>
      </c>
      <c r="Y317" s="370">
        <v>0</v>
      </c>
      <c r="Z317" s="370">
        <v>0</v>
      </c>
      <c r="AA317" s="370">
        <v>0</v>
      </c>
      <c r="AB317" s="370">
        <v>0</v>
      </c>
      <c r="AC317" s="370">
        <v>0</v>
      </c>
      <c r="AD317" s="370">
        <v>0</v>
      </c>
      <c r="AE317" s="370">
        <v>0</v>
      </c>
      <c r="AF317" s="370">
        <v>0</v>
      </c>
      <c r="AG317" s="370">
        <v>0</v>
      </c>
      <c r="AH317" s="370">
        <v>0</v>
      </c>
      <c r="AI317" s="370">
        <v>0</v>
      </c>
      <c r="AJ317" s="370">
        <v>0</v>
      </c>
      <c r="AK317" s="370">
        <v>0</v>
      </c>
      <c r="AL317" s="370">
        <v>0</v>
      </c>
      <c r="AM317" s="370">
        <v>0</v>
      </c>
      <c r="AN317" s="370">
        <v>0</v>
      </c>
      <c r="AO317" s="370">
        <v>0</v>
      </c>
      <c r="AP317" s="370">
        <v>0</v>
      </c>
      <c r="AQ317" s="370">
        <v>0</v>
      </c>
      <c r="AR317" s="370">
        <v>0</v>
      </c>
      <c r="AS317" s="370">
        <v>0</v>
      </c>
      <c r="AT317" s="370">
        <v>0</v>
      </c>
      <c r="AU317" s="370">
        <v>0</v>
      </c>
      <c r="AV317" s="370">
        <v>0</v>
      </c>
      <c r="AW317" s="370">
        <v>0</v>
      </c>
    </row>
    <row r="318" spans="1:49" x14ac:dyDescent="0.3">
      <c r="A318" s="478" t="s">
        <v>306</v>
      </c>
      <c r="B318" s="371" t="s">
        <v>293</v>
      </c>
      <c r="C318" s="478" t="s">
        <v>282</v>
      </c>
      <c r="D318" s="370">
        <v>0</v>
      </c>
      <c r="E318" s="370">
        <v>0</v>
      </c>
      <c r="F318" s="370">
        <v>0</v>
      </c>
      <c r="G318" s="370">
        <v>0</v>
      </c>
      <c r="H318" s="370">
        <v>0</v>
      </c>
      <c r="I318" s="370">
        <v>0</v>
      </c>
      <c r="J318" s="370">
        <v>0</v>
      </c>
      <c r="K318" s="370">
        <v>0</v>
      </c>
      <c r="L318" s="370">
        <v>0</v>
      </c>
      <c r="M318" s="370">
        <v>0</v>
      </c>
      <c r="N318" s="370">
        <v>0</v>
      </c>
      <c r="O318" s="370">
        <v>0</v>
      </c>
      <c r="P318" s="370">
        <v>0</v>
      </c>
      <c r="Q318" s="370">
        <v>0</v>
      </c>
      <c r="R318" s="370">
        <v>0</v>
      </c>
      <c r="S318" s="370">
        <v>0</v>
      </c>
      <c r="T318" s="370">
        <v>0</v>
      </c>
      <c r="U318" s="370">
        <v>0</v>
      </c>
      <c r="V318" s="370">
        <v>0</v>
      </c>
      <c r="W318" s="370">
        <v>0</v>
      </c>
      <c r="X318" s="370">
        <v>0</v>
      </c>
      <c r="Y318" s="370">
        <v>0</v>
      </c>
      <c r="Z318" s="370">
        <v>0</v>
      </c>
      <c r="AA318" s="370">
        <v>0</v>
      </c>
      <c r="AB318" s="370">
        <v>0</v>
      </c>
      <c r="AC318" s="370">
        <v>0</v>
      </c>
      <c r="AD318" s="370">
        <v>0</v>
      </c>
      <c r="AE318" s="370">
        <v>0</v>
      </c>
      <c r="AF318" s="370">
        <v>0</v>
      </c>
      <c r="AG318" s="370">
        <v>0</v>
      </c>
      <c r="AH318" s="370">
        <v>0</v>
      </c>
      <c r="AI318" s="370">
        <v>0</v>
      </c>
      <c r="AJ318" s="370">
        <v>0</v>
      </c>
      <c r="AK318" s="370">
        <v>0</v>
      </c>
      <c r="AL318" s="370">
        <v>0</v>
      </c>
      <c r="AM318" s="370">
        <v>0</v>
      </c>
      <c r="AN318" s="370">
        <v>0</v>
      </c>
      <c r="AO318" s="370">
        <v>0</v>
      </c>
      <c r="AP318" s="370">
        <v>0</v>
      </c>
      <c r="AQ318" s="370">
        <v>0</v>
      </c>
      <c r="AR318" s="370">
        <v>0</v>
      </c>
      <c r="AS318" s="370">
        <v>0</v>
      </c>
      <c r="AT318" s="370">
        <v>0</v>
      </c>
      <c r="AU318" s="370">
        <v>0</v>
      </c>
      <c r="AV318" s="370">
        <v>0</v>
      </c>
      <c r="AW318" s="370">
        <v>0</v>
      </c>
    </row>
    <row r="319" spans="1:49" x14ac:dyDescent="0.3">
      <c r="A319" s="479"/>
      <c r="B319" s="371" t="s">
        <v>292</v>
      </c>
      <c r="C319" s="479"/>
      <c r="D319" s="370">
        <v>0</v>
      </c>
      <c r="E319" s="370">
        <v>0</v>
      </c>
      <c r="F319" s="370">
        <v>0</v>
      </c>
      <c r="G319" s="370">
        <v>0</v>
      </c>
      <c r="H319" s="370">
        <v>0</v>
      </c>
      <c r="I319" s="370">
        <v>0</v>
      </c>
      <c r="J319" s="370">
        <v>0</v>
      </c>
      <c r="K319" s="370">
        <v>0</v>
      </c>
      <c r="L319" s="370">
        <v>0</v>
      </c>
      <c r="M319" s="370">
        <v>0</v>
      </c>
      <c r="N319" s="370">
        <v>0</v>
      </c>
      <c r="O319" s="370">
        <v>0</v>
      </c>
      <c r="P319" s="370">
        <v>0</v>
      </c>
      <c r="Q319" s="370">
        <v>0</v>
      </c>
      <c r="R319" s="370">
        <v>0</v>
      </c>
      <c r="S319" s="370">
        <v>0</v>
      </c>
      <c r="T319" s="370">
        <v>0</v>
      </c>
      <c r="U319" s="370">
        <v>0</v>
      </c>
      <c r="V319" s="370">
        <v>0</v>
      </c>
      <c r="W319" s="370">
        <v>0</v>
      </c>
      <c r="X319" s="370">
        <v>0</v>
      </c>
      <c r="Y319" s="370">
        <v>0</v>
      </c>
      <c r="Z319" s="370">
        <v>0</v>
      </c>
      <c r="AA319" s="370">
        <v>0</v>
      </c>
      <c r="AB319" s="370">
        <v>0</v>
      </c>
      <c r="AC319" s="370">
        <v>0</v>
      </c>
      <c r="AD319" s="370">
        <v>0</v>
      </c>
      <c r="AE319" s="370">
        <v>0</v>
      </c>
      <c r="AF319" s="370">
        <v>0</v>
      </c>
      <c r="AG319" s="370">
        <v>0</v>
      </c>
      <c r="AH319" s="370">
        <v>0</v>
      </c>
      <c r="AI319" s="370">
        <v>0</v>
      </c>
      <c r="AJ319" s="370">
        <v>0</v>
      </c>
      <c r="AK319" s="370">
        <v>0</v>
      </c>
      <c r="AL319" s="370">
        <v>0</v>
      </c>
      <c r="AM319" s="370">
        <v>0</v>
      </c>
      <c r="AN319" s="370">
        <v>0</v>
      </c>
      <c r="AO319" s="370">
        <v>0</v>
      </c>
      <c r="AP319" s="370">
        <v>0</v>
      </c>
      <c r="AQ319" s="370">
        <v>0</v>
      </c>
      <c r="AR319" s="370">
        <v>0</v>
      </c>
      <c r="AS319" s="370">
        <v>0</v>
      </c>
      <c r="AT319" s="370">
        <v>0</v>
      </c>
      <c r="AU319" s="370">
        <v>0</v>
      </c>
      <c r="AV319" s="370">
        <v>0</v>
      </c>
      <c r="AW319" s="370">
        <v>0</v>
      </c>
    </row>
    <row r="320" spans="1:49" x14ac:dyDescent="0.3">
      <c r="A320" s="479"/>
      <c r="B320" s="371" t="s">
        <v>309</v>
      </c>
      <c r="C320" s="479"/>
      <c r="D320" s="370">
        <v>0</v>
      </c>
      <c r="E320" s="370">
        <v>0</v>
      </c>
      <c r="F320" s="370">
        <v>0</v>
      </c>
      <c r="G320" s="370">
        <v>0</v>
      </c>
      <c r="H320" s="370">
        <v>0</v>
      </c>
      <c r="I320" s="370">
        <v>0</v>
      </c>
      <c r="J320" s="370">
        <v>0</v>
      </c>
      <c r="K320" s="370">
        <v>0</v>
      </c>
      <c r="L320" s="370">
        <v>0</v>
      </c>
      <c r="M320" s="370">
        <v>0</v>
      </c>
      <c r="N320" s="370">
        <v>0</v>
      </c>
      <c r="O320" s="370">
        <v>0</v>
      </c>
      <c r="P320" s="370">
        <v>0</v>
      </c>
      <c r="Q320" s="370">
        <v>0</v>
      </c>
      <c r="R320" s="370">
        <v>0</v>
      </c>
      <c r="S320" s="370">
        <v>0</v>
      </c>
      <c r="T320" s="370">
        <v>0</v>
      </c>
      <c r="U320" s="370">
        <v>0</v>
      </c>
      <c r="V320" s="370">
        <v>0</v>
      </c>
      <c r="W320" s="370">
        <v>0</v>
      </c>
      <c r="X320" s="370">
        <v>0</v>
      </c>
      <c r="Y320" s="370">
        <v>0</v>
      </c>
      <c r="Z320" s="370">
        <v>0</v>
      </c>
      <c r="AA320" s="370">
        <v>0</v>
      </c>
      <c r="AB320" s="370">
        <v>0</v>
      </c>
      <c r="AC320" s="370">
        <v>0</v>
      </c>
      <c r="AD320" s="370">
        <v>0</v>
      </c>
      <c r="AE320" s="370">
        <v>0</v>
      </c>
      <c r="AF320" s="370">
        <v>0</v>
      </c>
      <c r="AG320" s="370">
        <v>0</v>
      </c>
      <c r="AH320" s="370">
        <v>0</v>
      </c>
      <c r="AI320" s="370">
        <v>0</v>
      </c>
      <c r="AJ320" s="370">
        <v>0</v>
      </c>
      <c r="AK320" s="370">
        <v>0</v>
      </c>
      <c r="AL320" s="370">
        <v>0</v>
      </c>
      <c r="AM320" s="370">
        <v>0</v>
      </c>
      <c r="AN320" s="370">
        <v>0</v>
      </c>
      <c r="AO320" s="370">
        <v>0</v>
      </c>
      <c r="AP320" s="370">
        <v>0</v>
      </c>
      <c r="AQ320" s="370">
        <v>0</v>
      </c>
      <c r="AR320" s="370">
        <v>0</v>
      </c>
      <c r="AS320" s="370">
        <v>0</v>
      </c>
      <c r="AT320" s="370">
        <v>0</v>
      </c>
      <c r="AU320" s="370">
        <v>0</v>
      </c>
      <c r="AV320" s="370">
        <v>0</v>
      </c>
      <c r="AW320" s="370">
        <v>0</v>
      </c>
    </row>
    <row r="321" spans="1:49" x14ac:dyDescent="0.3">
      <c r="A321" s="479"/>
      <c r="B321" s="371" t="s">
        <v>308</v>
      </c>
      <c r="C321" s="479"/>
      <c r="D321" s="370">
        <v>0</v>
      </c>
      <c r="E321" s="370">
        <v>0</v>
      </c>
      <c r="F321" s="370">
        <v>0</v>
      </c>
      <c r="G321" s="370">
        <v>0</v>
      </c>
      <c r="H321" s="370">
        <v>0</v>
      </c>
      <c r="I321" s="370">
        <v>0</v>
      </c>
      <c r="J321" s="370">
        <v>0</v>
      </c>
      <c r="K321" s="370">
        <v>0</v>
      </c>
      <c r="L321" s="370">
        <v>0</v>
      </c>
      <c r="M321" s="370">
        <v>0</v>
      </c>
      <c r="N321" s="370">
        <v>0</v>
      </c>
      <c r="O321" s="370">
        <v>0</v>
      </c>
      <c r="P321" s="370">
        <v>0</v>
      </c>
      <c r="Q321" s="370">
        <v>0</v>
      </c>
      <c r="R321" s="370">
        <v>0</v>
      </c>
      <c r="S321" s="370">
        <v>0</v>
      </c>
      <c r="T321" s="370">
        <v>0</v>
      </c>
      <c r="U321" s="370">
        <v>0</v>
      </c>
      <c r="V321" s="370">
        <v>0</v>
      </c>
      <c r="W321" s="370">
        <v>0</v>
      </c>
      <c r="X321" s="370">
        <v>0</v>
      </c>
      <c r="Y321" s="370">
        <v>0</v>
      </c>
      <c r="Z321" s="370">
        <v>0</v>
      </c>
      <c r="AA321" s="370">
        <v>0</v>
      </c>
      <c r="AB321" s="370">
        <v>0</v>
      </c>
      <c r="AC321" s="370">
        <v>0</v>
      </c>
      <c r="AD321" s="370">
        <v>0</v>
      </c>
      <c r="AE321" s="370">
        <v>0</v>
      </c>
      <c r="AF321" s="370">
        <v>0</v>
      </c>
      <c r="AG321" s="370">
        <v>0</v>
      </c>
      <c r="AH321" s="370">
        <v>0</v>
      </c>
      <c r="AI321" s="370">
        <v>0</v>
      </c>
      <c r="AJ321" s="370">
        <v>0</v>
      </c>
      <c r="AK321" s="370">
        <v>0</v>
      </c>
      <c r="AL321" s="370">
        <v>0</v>
      </c>
      <c r="AM321" s="370">
        <v>0</v>
      </c>
      <c r="AN321" s="370">
        <v>0</v>
      </c>
      <c r="AO321" s="370">
        <v>0</v>
      </c>
      <c r="AP321" s="370">
        <v>0</v>
      </c>
      <c r="AQ321" s="370">
        <v>0</v>
      </c>
      <c r="AR321" s="370">
        <v>0</v>
      </c>
      <c r="AS321" s="370">
        <v>0</v>
      </c>
      <c r="AT321" s="370">
        <v>0</v>
      </c>
      <c r="AU321" s="370">
        <v>0</v>
      </c>
      <c r="AV321" s="370">
        <v>0</v>
      </c>
      <c r="AW321" s="370">
        <v>0</v>
      </c>
    </row>
    <row r="322" spans="1:49" ht="14.1" customHeight="1" x14ac:dyDescent="0.3">
      <c r="A322" s="479"/>
      <c r="B322" s="371" t="s">
        <v>307</v>
      </c>
      <c r="C322" s="479"/>
      <c r="D322" s="370">
        <v>0</v>
      </c>
      <c r="E322" s="370">
        <v>0</v>
      </c>
      <c r="F322" s="370">
        <v>0</v>
      </c>
      <c r="G322" s="370">
        <v>0</v>
      </c>
      <c r="H322" s="370">
        <v>0</v>
      </c>
      <c r="I322" s="370">
        <v>0</v>
      </c>
      <c r="J322" s="370">
        <v>0</v>
      </c>
      <c r="K322" s="370">
        <v>0</v>
      </c>
      <c r="L322" s="370">
        <v>0</v>
      </c>
      <c r="M322" s="370">
        <v>0</v>
      </c>
      <c r="N322" s="370">
        <v>0</v>
      </c>
      <c r="O322" s="370">
        <v>0</v>
      </c>
      <c r="P322" s="370">
        <v>0</v>
      </c>
      <c r="Q322" s="370">
        <v>0</v>
      </c>
      <c r="R322" s="370">
        <v>0</v>
      </c>
      <c r="S322" s="370">
        <v>0</v>
      </c>
      <c r="T322" s="370">
        <v>0</v>
      </c>
      <c r="U322" s="370">
        <v>0</v>
      </c>
      <c r="V322" s="370">
        <v>0</v>
      </c>
      <c r="W322" s="370">
        <v>0</v>
      </c>
      <c r="X322" s="370">
        <v>0</v>
      </c>
      <c r="Y322" s="370">
        <v>0</v>
      </c>
      <c r="Z322" s="370">
        <v>0</v>
      </c>
      <c r="AA322" s="370">
        <v>0</v>
      </c>
      <c r="AB322" s="370">
        <v>0</v>
      </c>
      <c r="AC322" s="370">
        <v>0</v>
      </c>
      <c r="AD322" s="370">
        <v>0</v>
      </c>
      <c r="AE322" s="370">
        <v>0</v>
      </c>
      <c r="AF322" s="370">
        <v>0</v>
      </c>
      <c r="AG322" s="370">
        <v>0</v>
      </c>
      <c r="AH322" s="370">
        <v>0</v>
      </c>
      <c r="AI322" s="370">
        <v>0</v>
      </c>
      <c r="AJ322" s="370">
        <v>0</v>
      </c>
      <c r="AK322" s="370">
        <v>0</v>
      </c>
      <c r="AL322" s="370">
        <v>0</v>
      </c>
      <c r="AM322" s="370">
        <v>0</v>
      </c>
      <c r="AN322" s="370">
        <v>0</v>
      </c>
      <c r="AO322" s="370">
        <v>0</v>
      </c>
      <c r="AP322" s="370">
        <v>0</v>
      </c>
      <c r="AQ322" s="370">
        <v>0</v>
      </c>
      <c r="AR322" s="370">
        <v>0</v>
      </c>
      <c r="AS322" s="370">
        <v>0</v>
      </c>
      <c r="AT322" s="370">
        <v>0</v>
      </c>
      <c r="AU322" s="370">
        <v>0</v>
      </c>
      <c r="AV322" s="370">
        <v>0</v>
      </c>
      <c r="AW322" s="370">
        <v>0</v>
      </c>
    </row>
    <row r="323" spans="1:49" x14ac:dyDescent="0.3">
      <c r="A323" s="479"/>
      <c r="B323" s="371" t="s">
        <v>288</v>
      </c>
      <c r="C323" s="479"/>
      <c r="D323" s="370">
        <v>0</v>
      </c>
      <c r="E323" s="370">
        <v>0</v>
      </c>
      <c r="F323" s="370">
        <v>0</v>
      </c>
      <c r="G323" s="370">
        <v>0</v>
      </c>
      <c r="H323" s="370">
        <v>0</v>
      </c>
      <c r="I323" s="370">
        <v>0</v>
      </c>
      <c r="J323" s="370">
        <v>0</v>
      </c>
      <c r="K323" s="370">
        <v>0</v>
      </c>
      <c r="L323" s="370">
        <v>0</v>
      </c>
      <c r="M323" s="370">
        <v>0</v>
      </c>
      <c r="N323" s="370">
        <v>0</v>
      </c>
      <c r="O323" s="370">
        <v>0</v>
      </c>
      <c r="P323" s="370">
        <v>0</v>
      </c>
      <c r="Q323" s="370">
        <v>0</v>
      </c>
      <c r="R323" s="370">
        <v>0</v>
      </c>
      <c r="S323" s="370">
        <v>0</v>
      </c>
      <c r="T323" s="370">
        <v>0</v>
      </c>
      <c r="U323" s="370">
        <v>0</v>
      </c>
      <c r="V323" s="370">
        <v>0</v>
      </c>
      <c r="W323" s="370">
        <v>0</v>
      </c>
      <c r="X323" s="370">
        <v>0</v>
      </c>
      <c r="Y323" s="370">
        <v>0</v>
      </c>
      <c r="Z323" s="370">
        <v>0</v>
      </c>
      <c r="AA323" s="370">
        <v>0</v>
      </c>
      <c r="AB323" s="370">
        <v>0</v>
      </c>
      <c r="AC323" s="370">
        <v>0</v>
      </c>
      <c r="AD323" s="370">
        <v>0</v>
      </c>
      <c r="AE323" s="370">
        <v>0</v>
      </c>
      <c r="AF323" s="370">
        <v>0</v>
      </c>
      <c r="AG323" s="370">
        <v>0</v>
      </c>
      <c r="AH323" s="370">
        <v>0</v>
      </c>
      <c r="AI323" s="370">
        <v>0</v>
      </c>
      <c r="AJ323" s="370">
        <v>0</v>
      </c>
      <c r="AK323" s="370">
        <v>0</v>
      </c>
      <c r="AL323" s="370">
        <v>0</v>
      </c>
      <c r="AM323" s="370">
        <v>0</v>
      </c>
      <c r="AN323" s="370">
        <v>0</v>
      </c>
      <c r="AO323" s="370">
        <v>0</v>
      </c>
      <c r="AP323" s="370">
        <v>0</v>
      </c>
      <c r="AQ323" s="370">
        <v>0</v>
      </c>
      <c r="AR323" s="370">
        <v>0</v>
      </c>
      <c r="AS323" s="370">
        <v>0</v>
      </c>
      <c r="AT323" s="370">
        <v>0</v>
      </c>
      <c r="AU323" s="370">
        <v>0</v>
      </c>
      <c r="AV323" s="370">
        <v>0</v>
      </c>
      <c r="AW323" s="370">
        <v>0</v>
      </c>
    </row>
    <row r="324" spans="1:49" x14ac:dyDescent="0.3">
      <c r="A324" s="479"/>
      <c r="B324" s="371" t="s">
        <v>287</v>
      </c>
      <c r="C324" s="479"/>
      <c r="D324" s="370">
        <v>0</v>
      </c>
      <c r="E324" s="370">
        <v>0</v>
      </c>
      <c r="F324" s="370">
        <v>0</v>
      </c>
      <c r="G324" s="370">
        <v>0</v>
      </c>
      <c r="H324" s="370">
        <v>0</v>
      </c>
      <c r="I324" s="370">
        <v>0</v>
      </c>
      <c r="J324" s="370">
        <v>0</v>
      </c>
      <c r="K324" s="370">
        <v>0</v>
      </c>
      <c r="L324" s="370">
        <v>0</v>
      </c>
      <c r="M324" s="370">
        <v>0</v>
      </c>
      <c r="N324" s="370">
        <v>0</v>
      </c>
      <c r="O324" s="370">
        <v>0</v>
      </c>
      <c r="P324" s="370">
        <v>0</v>
      </c>
      <c r="Q324" s="370">
        <v>0</v>
      </c>
      <c r="R324" s="370">
        <v>0</v>
      </c>
      <c r="S324" s="370">
        <v>0</v>
      </c>
      <c r="T324" s="370">
        <v>0</v>
      </c>
      <c r="U324" s="370">
        <v>0</v>
      </c>
      <c r="V324" s="370">
        <v>0</v>
      </c>
      <c r="W324" s="370">
        <v>0</v>
      </c>
      <c r="X324" s="370">
        <v>0</v>
      </c>
      <c r="Y324" s="370">
        <v>0</v>
      </c>
      <c r="Z324" s="370">
        <v>0</v>
      </c>
      <c r="AA324" s="370">
        <v>0</v>
      </c>
      <c r="AB324" s="370">
        <v>0</v>
      </c>
      <c r="AC324" s="370">
        <v>0</v>
      </c>
      <c r="AD324" s="370">
        <v>0</v>
      </c>
      <c r="AE324" s="370">
        <v>0</v>
      </c>
      <c r="AF324" s="370">
        <v>0</v>
      </c>
      <c r="AG324" s="370">
        <v>0</v>
      </c>
      <c r="AH324" s="370">
        <v>0</v>
      </c>
      <c r="AI324" s="370">
        <v>0</v>
      </c>
      <c r="AJ324" s="370">
        <v>0</v>
      </c>
      <c r="AK324" s="370">
        <v>0</v>
      </c>
      <c r="AL324" s="370">
        <v>0</v>
      </c>
      <c r="AM324" s="370">
        <v>0</v>
      </c>
      <c r="AN324" s="370">
        <v>0</v>
      </c>
      <c r="AO324" s="370">
        <v>0</v>
      </c>
      <c r="AP324" s="370">
        <v>0</v>
      </c>
      <c r="AQ324" s="370">
        <v>0</v>
      </c>
      <c r="AR324" s="370">
        <v>0</v>
      </c>
      <c r="AS324" s="370">
        <v>0</v>
      </c>
      <c r="AT324" s="370">
        <v>0</v>
      </c>
      <c r="AU324" s="370">
        <v>0</v>
      </c>
      <c r="AV324" s="370">
        <v>0</v>
      </c>
      <c r="AW324" s="370">
        <v>0</v>
      </c>
    </row>
    <row r="325" spans="1:49" x14ac:dyDescent="0.3">
      <c r="A325" s="479"/>
      <c r="B325" s="371" t="s">
        <v>286</v>
      </c>
      <c r="C325" s="479"/>
      <c r="D325" s="370">
        <v>0</v>
      </c>
      <c r="E325" s="370">
        <v>0</v>
      </c>
      <c r="F325" s="370">
        <v>0</v>
      </c>
      <c r="G325" s="370">
        <v>0</v>
      </c>
      <c r="H325" s="370">
        <v>0</v>
      </c>
      <c r="I325" s="370">
        <v>0</v>
      </c>
      <c r="J325" s="370">
        <v>0</v>
      </c>
      <c r="K325" s="370">
        <v>0</v>
      </c>
      <c r="L325" s="370">
        <v>0</v>
      </c>
      <c r="M325" s="370">
        <v>0</v>
      </c>
      <c r="N325" s="370">
        <v>0</v>
      </c>
      <c r="O325" s="370">
        <v>0</v>
      </c>
      <c r="P325" s="370">
        <v>0</v>
      </c>
      <c r="Q325" s="370">
        <v>0</v>
      </c>
      <c r="R325" s="370">
        <v>0</v>
      </c>
      <c r="S325" s="370">
        <v>0</v>
      </c>
      <c r="T325" s="370">
        <v>0</v>
      </c>
      <c r="U325" s="370">
        <v>0</v>
      </c>
      <c r="V325" s="370">
        <v>0</v>
      </c>
      <c r="W325" s="370">
        <v>0</v>
      </c>
      <c r="X325" s="370">
        <v>0</v>
      </c>
      <c r="Y325" s="370">
        <v>0</v>
      </c>
      <c r="Z325" s="370">
        <v>0</v>
      </c>
      <c r="AA325" s="370">
        <v>0</v>
      </c>
      <c r="AB325" s="370">
        <v>0</v>
      </c>
      <c r="AC325" s="370">
        <v>0</v>
      </c>
      <c r="AD325" s="370">
        <v>0</v>
      </c>
      <c r="AE325" s="370">
        <v>0</v>
      </c>
      <c r="AF325" s="370">
        <v>0</v>
      </c>
      <c r="AG325" s="370">
        <v>0</v>
      </c>
      <c r="AH325" s="370">
        <v>0</v>
      </c>
      <c r="AI325" s="370">
        <v>0</v>
      </c>
      <c r="AJ325" s="370">
        <v>0</v>
      </c>
      <c r="AK325" s="370">
        <v>0</v>
      </c>
      <c r="AL325" s="370">
        <v>0</v>
      </c>
      <c r="AM325" s="370">
        <v>0</v>
      </c>
      <c r="AN325" s="370">
        <v>0</v>
      </c>
      <c r="AO325" s="370">
        <v>0</v>
      </c>
      <c r="AP325" s="370">
        <v>0</v>
      </c>
      <c r="AQ325" s="370">
        <v>0</v>
      </c>
      <c r="AR325" s="370">
        <v>0</v>
      </c>
      <c r="AS325" s="370">
        <v>0</v>
      </c>
      <c r="AT325" s="370">
        <v>0</v>
      </c>
      <c r="AU325" s="370">
        <v>0</v>
      </c>
      <c r="AV325" s="370">
        <v>0</v>
      </c>
      <c r="AW325" s="370">
        <v>0</v>
      </c>
    </row>
    <row r="326" spans="1:49" x14ac:dyDescent="0.3">
      <c r="A326" s="479"/>
      <c r="B326" s="371" t="s">
        <v>306</v>
      </c>
      <c r="C326" s="479"/>
      <c r="D326" s="370">
        <v>0</v>
      </c>
      <c r="E326" s="370">
        <v>0</v>
      </c>
      <c r="F326" s="370">
        <v>0</v>
      </c>
      <c r="G326" s="370">
        <v>0</v>
      </c>
      <c r="H326" s="370">
        <v>0</v>
      </c>
      <c r="I326" s="370">
        <v>0</v>
      </c>
      <c r="J326" s="370">
        <v>0</v>
      </c>
      <c r="K326" s="370">
        <v>0</v>
      </c>
      <c r="L326" s="370">
        <v>0</v>
      </c>
      <c r="M326" s="370">
        <v>0</v>
      </c>
      <c r="N326" s="370">
        <v>0</v>
      </c>
      <c r="O326" s="370">
        <v>0</v>
      </c>
      <c r="P326" s="370">
        <v>0</v>
      </c>
      <c r="Q326" s="370">
        <v>0</v>
      </c>
      <c r="R326" s="370">
        <v>0</v>
      </c>
      <c r="S326" s="370">
        <v>0</v>
      </c>
      <c r="T326" s="370">
        <v>0</v>
      </c>
      <c r="U326" s="370">
        <v>0</v>
      </c>
      <c r="V326" s="370">
        <v>0</v>
      </c>
      <c r="W326" s="370">
        <v>0</v>
      </c>
      <c r="X326" s="370">
        <v>0</v>
      </c>
      <c r="Y326" s="370">
        <v>0</v>
      </c>
      <c r="Z326" s="370">
        <v>0</v>
      </c>
      <c r="AA326" s="370">
        <v>0</v>
      </c>
      <c r="AB326" s="370">
        <v>0</v>
      </c>
      <c r="AC326" s="370">
        <v>0</v>
      </c>
      <c r="AD326" s="370">
        <v>0</v>
      </c>
      <c r="AE326" s="370">
        <v>0</v>
      </c>
      <c r="AF326" s="370">
        <v>0</v>
      </c>
      <c r="AG326" s="370">
        <v>0</v>
      </c>
      <c r="AH326" s="370">
        <v>0</v>
      </c>
      <c r="AI326" s="370">
        <v>0</v>
      </c>
      <c r="AJ326" s="370">
        <v>0</v>
      </c>
      <c r="AK326" s="370">
        <v>0</v>
      </c>
      <c r="AL326" s="370">
        <v>0</v>
      </c>
      <c r="AM326" s="370">
        <v>0</v>
      </c>
      <c r="AN326" s="370">
        <v>0</v>
      </c>
      <c r="AO326" s="370">
        <v>0</v>
      </c>
      <c r="AP326" s="370">
        <v>0</v>
      </c>
      <c r="AQ326" s="370">
        <v>0</v>
      </c>
      <c r="AR326" s="370">
        <v>0</v>
      </c>
      <c r="AS326" s="370">
        <v>0</v>
      </c>
      <c r="AT326" s="370">
        <v>0</v>
      </c>
      <c r="AU326" s="370">
        <v>0</v>
      </c>
      <c r="AV326" s="370">
        <v>0</v>
      </c>
      <c r="AW326" s="370">
        <v>0</v>
      </c>
    </row>
    <row r="327" spans="1:49" x14ac:dyDescent="0.3">
      <c r="A327" s="479"/>
      <c r="B327" s="371" t="s">
        <v>284</v>
      </c>
      <c r="C327" s="479"/>
      <c r="D327" s="370">
        <v>0</v>
      </c>
      <c r="E327" s="370">
        <v>0</v>
      </c>
      <c r="F327" s="370">
        <v>0</v>
      </c>
      <c r="G327" s="370">
        <v>0</v>
      </c>
      <c r="H327" s="370">
        <v>0</v>
      </c>
      <c r="I327" s="370">
        <v>0</v>
      </c>
      <c r="J327" s="370">
        <v>0</v>
      </c>
      <c r="K327" s="370">
        <v>0</v>
      </c>
      <c r="L327" s="370">
        <v>0</v>
      </c>
      <c r="M327" s="370">
        <v>0</v>
      </c>
      <c r="N327" s="370">
        <v>0</v>
      </c>
      <c r="O327" s="370">
        <v>0</v>
      </c>
      <c r="P327" s="370">
        <v>0</v>
      </c>
      <c r="Q327" s="370">
        <v>0</v>
      </c>
      <c r="R327" s="370">
        <v>0</v>
      </c>
      <c r="S327" s="370">
        <v>0</v>
      </c>
      <c r="T327" s="370">
        <v>0</v>
      </c>
      <c r="U327" s="370">
        <v>0</v>
      </c>
      <c r="V327" s="370">
        <v>0</v>
      </c>
      <c r="W327" s="370">
        <v>0</v>
      </c>
      <c r="X327" s="370">
        <v>0</v>
      </c>
      <c r="Y327" s="370">
        <v>0</v>
      </c>
      <c r="Z327" s="370">
        <v>0</v>
      </c>
      <c r="AA327" s="370">
        <v>0</v>
      </c>
      <c r="AB327" s="370">
        <v>0</v>
      </c>
      <c r="AC327" s="370">
        <v>0</v>
      </c>
      <c r="AD327" s="370">
        <v>0</v>
      </c>
      <c r="AE327" s="370">
        <v>0</v>
      </c>
      <c r="AF327" s="370">
        <v>0</v>
      </c>
      <c r="AG327" s="370">
        <v>0</v>
      </c>
      <c r="AH327" s="370">
        <v>0</v>
      </c>
      <c r="AI327" s="370">
        <v>0</v>
      </c>
      <c r="AJ327" s="370">
        <v>0</v>
      </c>
      <c r="AK327" s="370">
        <v>0</v>
      </c>
      <c r="AL327" s="370">
        <v>0</v>
      </c>
      <c r="AM327" s="370">
        <v>0</v>
      </c>
      <c r="AN327" s="370">
        <v>0</v>
      </c>
      <c r="AO327" s="370">
        <v>0</v>
      </c>
      <c r="AP327" s="370">
        <v>0</v>
      </c>
      <c r="AQ327" s="370">
        <v>0</v>
      </c>
      <c r="AR327" s="370">
        <v>0</v>
      </c>
      <c r="AS327" s="370">
        <v>0</v>
      </c>
      <c r="AT327" s="370">
        <v>0</v>
      </c>
      <c r="AU327" s="370">
        <v>0</v>
      </c>
      <c r="AV327" s="370">
        <v>0</v>
      </c>
      <c r="AW327" s="370">
        <v>0</v>
      </c>
    </row>
    <row r="328" spans="1:49" x14ac:dyDescent="0.3">
      <c r="A328" s="480"/>
      <c r="B328" s="371" t="s">
        <v>283</v>
      </c>
      <c r="C328" s="480"/>
      <c r="D328" s="370">
        <v>0</v>
      </c>
      <c r="E328" s="370">
        <v>0</v>
      </c>
      <c r="F328" s="370">
        <v>0</v>
      </c>
      <c r="G328" s="370">
        <v>0</v>
      </c>
      <c r="H328" s="370">
        <v>0</v>
      </c>
      <c r="I328" s="370">
        <v>0</v>
      </c>
      <c r="J328" s="370">
        <v>0</v>
      </c>
      <c r="K328" s="370">
        <v>0</v>
      </c>
      <c r="L328" s="370">
        <v>0</v>
      </c>
      <c r="M328" s="370">
        <v>0</v>
      </c>
      <c r="N328" s="370">
        <v>0</v>
      </c>
      <c r="O328" s="370">
        <v>0</v>
      </c>
      <c r="P328" s="370">
        <v>0</v>
      </c>
      <c r="Q328" s="370">
        <v>0</v>
      </c>
      <c r="R328" s="370">
        <v>0</v>
      </c>
      <c r="S328" s="370">
        <v>0</v>
      </c>
      <c r="T328" s="370">
        <v>0</v>
      </c>
      <c r="U328" s="370">
        <v>0</v>
      </c>
      <c r="V328" s="370">
        <v>0</v>
      </c>
      <c r="W328" s="370">
        <v>0</v>
      </c>
      <c r="X328" s="370">
        <v>0</v>
      </c>
      <c r="Y328" s="370">
        <v>0</v>
      </c>
      <c r="Z328" s="370">
        <v>0</v>
      </c>
      <c r="AA328" s="370">
        <v>0</v>
      </c>
      <c r="AB328" s="370">
        <v>0</v>
      </c>
      <c r="AC328" s="370">
        <v>0</v>
      </c>
      <c r="AD328" s="370">
        <v>0</v>
      </c>
      <c r="AE328" s="370">
        <v>0</v>
      </c>
      <c r="AF328" s="370">
        <v>0</v>
      </c>
      <c r="AG328" s="370">
        <v>0</v>
      </c>
      <c r="AH328" s="370">
        <v>0</v>
      </c>
      <c r="AI328" s="370">
        <v>0</v>
      </c>
      <c r="AJ328" s="370">
        <v>0</v>
      </c>
      <c r="AK328" s="370">
        <v>0</v>
      </c>
      <c r="AL328" s="370">
        <v>0</v>
      </c>
      <c r="AM328" s="370">
        <v>0</v>
      </c>
      <c r="AN328" s="370">
        <v>0</v>
      </c>
      <c r="AO328" s="370">
        <v>0</v>
      </c>
      <c r="AP328" s="370">
        <v>0</v>
      </c>
      <c r="AQ328" s="370">
        <v>0</v>
      </c>
      <c r="AR328" s="370">
        <v>0</v>
      </c>
      <c r="AS328" s="370">
        <v>0</v>
      </c>
      <c r="AT328" s="370">
        <v>0</v>
      </c>
      <c r="AU328" s="370">
        <v>0</v>
      </c>
      <c r="AV328" s="370">
        <v>0</v>
      </c>
      <c r="AW328" s="370">
        <v>0</v>
      </c>
    </row>
    <row r="329" spans="1:49" x14ac:dyDescent="0.3">
      <c r="A329" s="478" t="s">
        <v>284</v>
      </c>
      <c r="B329" s="371" t="s">
        <v>293</v>
      </c>
      <c r="C329" s="478" t="s">
        <v>282</v>
      </c>
      <c r="D329" s="370">
        <v>0</v>
      </c>
      <c r="E329" s="370">
        <v>0</v>
      </c>
      <c r="F329" s="370">
        <v>0</v>
      </c>
      <c r="G329" s="370">
        <v>0</v>
      </c>
      <c r="H329" s="370">
        <v>0</v>
      </c>
      <c r="I329" s="370">
        <v>0</v>
      </c>
      <c r="J329" s="370">
        <v>0</v>
      </c>
      <c r="K329" s="370">
        <v>0</v>
      </c>
      <c r="L329" s="370">
        <v>0</v>
      </c>
      <c r="M329" s="370">
        <v>0</v>
      </c>
      <c r="N329" s="370">
        <v>0</v>
      </c>
      <c r="O329" s="370">
        <v>0</v>
      </c>
      <c r="P329" s="370">
        <v>0</v>
      </c>
      <c r="Q329" s="370">
        <v>0</v>
      </c>
      <c r="R329" s="370">
        <v>0</v>
      </c>
      <c r="S329" s="370">
        <v>0</v>
      </c>
      <c r="T329" s="370">
        <v>0</v>
      </c>
      <c r="U329" s="370">
        <v>0</v>
      </c>
      <c r="V329" s="370">
        <v>0</v>
      </c>
      <c r="W329" s="370">
        <v>0</v>
      </c>
      <c r="X329" s="370">
        <v>0</v>
      </c>
      <c r="Y329" s="370">
        <v>0</v>
      </c>
      <c r="Z329" s="370">
        <v>0</v>
      </c>
      <c r="AA329" s="370">
        <v>0</v>
      </c>
      <c r="AB329" s="370">
        <v>0</v>
      </c>
      <c r="AC329" s="370">
        <v>0</v>
      </c>
      <c r="AD329" s="370">
        <v>0</v>
      </c>
      <c r="AE329" s="370">
        <v>0</v>
      </c>
      <c r="AF329" s="370">
        <v>0</v>
      </c>
      <c r="AG329" s="370">
        <v>0</v>
      </c>
      <c r="AH329" s="370">
        <v>0</v>
      </c>
      <c r="AI329" s="370">
        <v>0</v>
      </c>
      <c r="AJ329" s="370">
        <v>0</v>
      </c>
      <c r="AK329" s="370">
        <v>0</v>
      </c>
      <c r="AL329" s="370">
        <v>0</v>
      </c>
      <c r="AM329" s="370">
        <v>0</v>
      </c>
      <c r="AN329" s="370">
        <v>0</v>
      </c>
      <c r="AO329" s="370">
        <v>0</v>
      </c>
      <c r="AP329" s="370">
        <v>0</v>
      </c>
      <c r="AQ329" s="370">
        <v>0</v>
      </c>
      <c r="AR329" s="370">
        <v>0</v>
      </c>
      <c r="AS329" s="370">
        <v>0</v>
      </c>
      <c r="AT329" s="370">
        <v>0</v>
      </c>
      <c r="AU329" s="370">
        <v>0</v>
      </c>
      <c r="AV329" s="370">
        <v>0</v>
      </c>
      <c r="AW329" s="370">
        <v>0</v>
      </c>
    </row>
    <row r="330" spans="1:49" x14ac:dyDescent="0.3">
      <c r="A330" s="479"/>
      <c r="B330" s="371" t="s">
        <v>292</v>
      </c>
      <c r="C330" s="479"/>
      <c r="D330" s="370">
        <v>0</v>
      </c>
      <c r="E330" s="370">
        <v>0</v>
      </c>
      <c r="F330" s="370">
        <v>0</v>
      </c>
      <c r="G330" s="370">
        <v>0</v>
      </c>
      <c r="H330" s="370">
        <v>0</v>
      </c>
      <c r="I330" s="370">
        <v>0</v>
      </c>
      <c r="J330" s="370">
        <v>0</v>
      </c>
      <c r="K330" s="370">
        <v>0</v>
      </c>
      <c r="L330" s="370">
        <v>0</v>
      </c>
      <c r="M330" s="370">
        <v>0</v>
      </c>
      <c r="N330" s="370">
        <v>0</v>
      </c>
      <c r="O330" s="370">
        <v>0</v>
      </c>
      <c r="P330" s="370">
        <v>0</v>
      </c>
      <c r="Q330" s="370">
        <v>0</v>
      </c>
      <c r="R330" s="370">
        <v>0</v>
      </c>
      <c r="S330" s="370">
        <v>0</v>
      </c>
      <c r="T330" s="370">
        <v>0</v>
      </c>
      <c r="U330" s="370">
        <v>0</v>
      </c>
      <c r="V330" s="370">
        <v>0</v>
      </c>
      <c r="W330" s="370">
        <v>0</v>
      </c>
      <c r="X330" s="370">
        <v>0</v>
      </c>
      <c r="Y330" s="370">
        <v>0</v>
      </c>
      <c r="Z330" s="370">
        <v>0</v>
      </c>
      <c r="AA330" s="370">
        <v>0</v>
      </c>
      <c r="AB330" s="370">
        <v>0</v>
      </c>
      <c r="AC330" s="370">
        <v>0</v>
      </c>
      <c r="AD330" s="370">
        <v>0</v>
      </c>
      <c r="AE330" s="370">
        <v>0</v>
      </c>
      <c r="AF330" s="370">
        <v>0</v>
      </c>
      <c r="AG330" s="370">
        <v>0</v>
      </c>
      <c r="AH330" s="370">
        <v>0</v>
      </c>
      <c r="AI330" s="370">
        <v>0</v>
      </c>
      <c r="AJ330" s="370">
        <v>0</v>
      </c>
      <c r="AK330" s="370">
        <v>0</v>
      </c>
      <c r="AL330" s="370">
        <v>0</v>
      </c>
      <c r="AM330" s="370">
        <v>0</v>
      </c>
      <c r="AN330" s="370">
        <v>0</v>
      </c>
      <c r="AO330" s="370">
        <v>0</v>
      </c>
      <c r="AP330" s="370">
        <v>0</v>
      </c>
      <c r="AQ330" s="370">
        <v>0</v>
      </c>
      <c r="AR330" s="370">
        <v>0</v>
      </c>
      <c r="AS330" s="370">
        <v>0</v>
      </c>
      <c r="AT330" s="370">
        <v>0</v>
      </c>
      <c r="AU330" s="370">
        <v>0</v>
      </c>
      <c r="AV330" s="370">
        <v>0</v>
      </c>
      <c r="AW330" s="370">
        <v>0</v>
      </c>
    </row>
    <row r="331" spans="1:49" x14ac:dyDescent="0.3">
      <c r="A331" s="479"/>
      <c r="B331" s="371" t="s">
        <v>309</v>
      </c>
      <c r="C331" s="479"/>
      <c r="D331" s="370">
        <v>0</v>
      </c>
      <c r="E331" s="370">
        <v>0</v>
      </c>
      <c r="F331" s="370">
        <v>0</v>
      </c>
      <c r="G331" s="370">
        <v>0</v>
      </c>
      <c r="H331" s="370">
        <v>0</v>
      </c>
      <c r="I331" s="370">
        <v>0</v>
      </c>
      <c r="J331" s="370">
        <v>0</v>
      </c>
      <c r="K331" s="370">
        <v>0</v>
      </c>
      <c r="L331" s="370">
        <v>0</v>
      </c>
      <c r="M331" s="370">
        <v>0</v>
      </c>
      <c r="N331" s="370">
        <v>0</v>
      </c>
      <c r="O331" s="370">
        <v>0</v>
      </c>
      <c r="P331" s="370">
        <v>0</v>
      </c>
      <c r="Q331" s="370">
        <v>0</v>
      </c>
      <c r="R331" s="370">
        <v>0</v>
      </c>
      <c r="S331" s="370">
        <v>0</v>
      </c>
      <c r="T331" s="370">
        <v>0</v>
      </c>
      <c r="U331" s="370">
        <v>0</v>
      </c>
      <c r="V331" s="370">
        <v>0</v>
      </c>
      <c r="W331" s="370">
        <v>0</v>
      </c>
      <c r="X331" s="370">
        <v>0</v>
      </c>
      <c r="Y331" s="370">
        <v>0</v>
      </c>
      <c r="Z331" s="370">
        <v>0</v>
      </c>
      <c r="AA331" s="370">
        <v>0</v>
      </c>
      <c r="AB331" s="370">
        <v>0</v>
      </c>
      <c r="AC331" s="370">
        <v>0</v>
      </c>
      <c r="AD331" s="370">
        <v>0</v>
      </c>
      <c r="AE331" s="370">
        <v>0</v>
      </c>
      <c r="AF331" s="370">
        <v>0</v>
      </c>
      <c r="AG331" s="370">
        <v>0</v>
      </c>
      <c r="AH331" s="370">
        <v>0</v>
      </c>
      <c r="AI331" s="370">
        <v>0</v>
      </c>
      <c r="AJ331" s="370">
        <v>0</v>
      </c>
      <c r="AK331" s="370">
        <v>0</v>
      </c>
      <c r="AL331" s="370">
        <v>0</v>
      </c>
      <c r="AM331" s="370">
        <v>0</v>
      </c>
      <c r="AN331" s="370">
        <v>0</v>
      </c>
      <c r="AO331" s="370">
        <v>0</v>
      </c>
      <c r="AP331" s="370">
        <v>0</v>
      </c>
      <c r="AQ331" s="370">
        <v>0</v>
      </c>
      <c r="AR331" s="370">
        <v>0</v>
      </c>
      <c r="AS331" s="370">
        <v>0</v>
      </c>
      <c r="AT331" s="370">
        <v>0</v>
      </c>
      <c r="AU331" s="370">
        <v>0</v>
      </c>
      <c r="AV331" s="370">
        <v>0</v>
      </c>
      <c r="AW331" s="370">
        <v>0</v>
      </c>
    </row>
    <row r="332" spans="1:49" x14ac:dyDescent="0.3">
      <c r="A332" s="479"/>
      <c r="B332" s="371" t="s">
        <v>308</v>
      </c>
      <c r="C332" s="479"/>
      <c r="D332" s="370">
        <v>0</v>
      </c>
      <c r="E332" s="370">
        <v>0</v>
      </c>
      <c r="F332" s="370">
        <v>0</v>
      </c>
      <c r="G332" s="370">
        <v>0</v>
      </c>
      <c r="H332" s="370">
        <v>0</v>
      </c>
      <c r="I332" s="370">
        <v>0</v>
      </c>
      <c r="J332" s="370">
        <v>0</v>
      </c>
      <c r="K332" s="370">
        <v>0</v>
      </c>
      <c r="L332" s="370">
        <v>0</v>
      </c>
      <c r="M332" s="370">
        <v>0</v>
      </c>
      <c r="N332" s="370">
        <v>0</v>
      </c>
      <c r="O332" s="370">
        <v>0</v>
      </c>
      <c r="P332" s="370">
        <v>0</v>
      </c>
      <c r="Q332" s="370">
        <v>0</v>
      </c>
      <c r="R332" s="370">
        <v>0</v>
      </c>
      <c r="S332" s="370">
        <v>0</v>
      </c>
      <c r="T332" s="370">
        <v>0</v>
      </c>
      <c r="U332" s="370">
        <v>0</v>
      </c>
      <c r="V332" s="370">
        <v>0</v>
      </c>
      <c r="W332" s="370">
        <v>0</v>
      </c>
      <c r="X332" s="370">
        <v>0</v>
      </c>
      <c r="Y332" s="370">
        <v>0</v>
      </c>
      <c r="Z332" s="370">
        <v>0</v>
      </c>
      <c r="AA332" s="370">
        <v>0</v>
      </c>
      <c r="AB332" s="370">
        <v>0</v>
      </c>
      <c r="AC332" s="370">
        <v>0</v>
      </c>
      <c r="AD332" s="370">
        <v>0</v>
      </c>
      <c r="AE332" s="370">
        <v>0</v>
      </c>
      <c r="AF332" s="370">
        <v>0</v>
      </c>
      <c r="AG332" s="370">
        <v>0</v>
      </c>
      <c r="AH332" s="370">
        <v>0</v>
      </c>
      <c r="AI332" s="370">
        <v>0</v>
      </c>
      <c r="AJ332" s="370">
        <v>0</v>
      </c>
      <c r="AK332" s="370">
        <v>0</v>
      </c>
      <c r="AL332" s="370">
        <v>0</v>
      </c>
      <c r="AM332" s="370">
        <v>0</v>
      </c>
      <c r="AN332" s="370">
        <v>0</v>
      </c>
      <c r="AO332" s="370">
        <v>0</v>
      </c>
      <c r="AP332" s="370">
        <v>0</v>
      </c>
      <c r="AQ332" s="370">
        <v>0</v>
      </c>
      <c r="AR332" s="370">
        <v>0</v>
      </c>
      <c r="AS332" s="370">
        <v>0</v>
      </c>
      <c r="AT332" s="370">
        <v>0</v>
      </c>
      <c r="AU332" s="370">
        <v>0</v>
      </c>
      <c r="AV332" s="370">
        <v>0</v>
      </c>
      <c r="AW332" s="370">
        <v>0</v>
      </c>
    </row>
    <row r="333" spans="1:49" x14ac:dyDescent="0.3">
      <c r="A333" s="479"/>
      <c r="B333" s="371" t="s">
        <v>307</v>
      </c>
      <c r="C333" s="479"/>
      <c r="D333" s="370">
        <v>0</v>
      </c>
      <c r="E333" s="370">
        <v>0</v>
      </c>
      <c r="F333" s="370">
        <v>0</v>
      </c>
      <c r="G333" s="370">
        <v>0</v>
      </c>
      <c r="H333" s="370">
        <v>0</v>
      </c>
      <c r="I333" s="370">
        <v>0</v>
      </c>
      <c r="J333" s="370">
        <v>0</v>
      </c>
      <c r="K333" s="370">
        <v>0</v>
      </c>
      <c r="L333" s="370">
        <v>0</v>
      </c>
      <c r="M333" s="370">
        <v>0</v>
      </c>
      <c r="N333" s="370">
        <v>0</v>
      </c>
      <c r="O333" s="370">
        <v>0</v>
      </c>
      <c r="P333" s="370">
        <v>0</v>
      </c>
      <c r="Q333" s="370">
        <v>0</v>
      </c>
      <c r="R333" s="370">
        <v>0</v>
      </c>
      <c r="S333" s="370">
        <v>0</v>
      </c>
      <c r="T333" s="370">
        <v>0</v>
      </c>
      <c r="U333" s="370">
        <v>0</v>
      </c>
      <c r="V333" s="370">
        <v>0</v>
      </c>
      <c r="W333" s="370">
        <v>0</v>
      </c>
      <c r="X333" s="370">
        <v>0</v>
      </c>
      <c r="Y333" s="370">
        <v>0</v>
      </c>
      <c r="Z333" s="370">
        <v>0</v>
      </c>
      <c r="AA333" s="370">
        <v>0</v>
      </c>
      <c r="AB333" s="370">
        <v>0</v>
      </c>
      <c r="AC333" s="370">
        <v>0</v>
      </c>
      <c r="AD333" s="370">
        <v>0</v>
      </c>
      <c r="AE333" s="370">
        <v>0</v>
      </c>
      <c r="AF333" s="370">
        <v>0</v>
      </c>
      <c r="AG333" s="370">
        <v>0</v>
      </c>
      <c r="AH333" s="370">
        <v>0</v>
      </c>
      <c r="AI333" s="370">
        <v>0</v>
      </c>
      <c r="AJ333" s="370">
        <v>0</v>
      </c>
      <c r="AK333" s="370">
        <v>0</v>
      </c>
      <c r="AL333" s="370">
        <v>0</v>
      </c>
      <c r="AM333" s="370">
        <v>0</v>
      </c>
      <c r="AN333" s="370">
        <v>0</v>
      </c>
      <c r="AO333" s="370">
        <v>0</v>
      </c>
      <c r="AP333" s="370">
        <v>0</v>
      </c>
      <c r="AQ333" s="370">
        <v>0</v>
      </c>
      <c r="AR333" s="370">
        <v>0</v>
      </c>
      <c r="AS333" s="370">
        <v>0</v>
      </c>
      <c r="AT333" s="370">
        <v>0</v>
      </c>
      <c r="AU333" s="370">
        <v>0</v>
      </c>
      <c r="AV333" s="370">
        <v>0</v>
      </c>
      <c r="AW333" s="370">
        <v>0</v>
      </c>
    </row>
    <row r="334" spans="1:49" x14ac:dyDescent="0.3">
      <c r="A334" s="479"/>
      <c r="B334" s="371" t="s">
        <v>288</v>
      </c>
      <c r="C334" s="479"/>
      <c r="D334" s="370">
        <v>0</v>
      </c>
      <c r="E334" s="370">
        <v>0</v>
      </c>
      <c r="F334" s="370">
        <v>0</v>
      </c>
      <c r="G334" s="370">
        <v>0</v>
      </c>
      <c r="H334" s="370">
        <v>0</v>
      </c>
      <c r="I334" s="370">
        <v>0</v>
      </c>
      <c r="J334" s="370">
        <v>0</v>
      </c>
      <c r="K334" s="370">
        <v>0</v>
      </c>
      <c r="L334" s="370">
        <v>0</v>
      </c>
      <c r="M334" s="370">
        <v>0</v>
      </c>
      <c r="N334" s="370">
        <v>0</v>
      </c>
      <c r="O334" s="370">
        <v>0</v>
      </c>
      <c r="P334" s="370">
        <v>0</v>
      </c>
      <c r="Q334" s="370">
        <v>0</v>
      </c>
      <c r="R334" s="370">
        <v>0</v>
      </c>
      <c r="S334" s="370">
        <v>0</v>
      </c>
      <c r="T334" s="370">
        <v>0</v>
      </c>
      <c r="U334" s="370">
        <v>0</v>
      </c>
      <c r="V334" s="370">
        <v>0</v>
      </c>
      <c r="W334" s="370">
        <v>0</v>
      </c>
      <c r="X334" s="370">
        <v>0</v>
      </c>
      <c r="Y334" s="370">
        <v>0</v>
      </c>
      <c r="Z334" s="370">
        <v>0</v>
      </c>
      <c r="AA334" s="370">
        <v>0</v>
      </c>
      <c r="AB334" s="370">
        <v>0</v>
      </c>
      <c r="AC334" s="370">
        <v>0</v>
      </c>
      <c r="AD334" s="370">
        <v>0</v>
      </c>
      <c r="AE334" s="370">
        <v>0</v>
      </c>
      <c r="AF334" s="370">
        <v>0</v>
      </c>
      <c r="AG334" s="370">
        <v>0</v>
      </c>
      <c r="AH334" s="370">
        <v>0</v>
      </c>
      <c r="AI334" s="370">
        <v>0</v>
      </c>
      <c r="AJ334" s="370">
        <v>0</v>
      </c>
      <c r="AK334" s="370">
        <v>0</v>
      </c>
      <c r="AL334" s="370">
        <v>0</v>
      </c>
      <c r="AM334" s="370">
        <v>0</v>
      </c>
      <c r="AN334" s="370">
        <v>0</v>
      </c>
      <c r="AO334" s="370">
        <v>0</v>
      </c>
      <c r="AP334" s="370">
        <v>0</v>
      </c>
      <c r="AQ334" s="370">
        <v>0</v>
      </c>
      <c r="AR334" s="370">
        <v>0</v>
      </c>
      <c r="AS334" s="370">
        <v>0</v>
      </c>
      <c r="AT334" s="370">
        <v>0</v>
      </c>
      <c r="AU334" s="370">
        <v>0</v>
      </c>
      <c r="AV334" s="370">
        <v>0</v>
      </c>
      <c r="AW334" s="370">
        <v>0</v>
      </c>
    </row>
    <row r="335" spans="1:49" x14ac:dyDescent="0.3">
      <c r="A335" s="479"/>
      <c r="B335" s="371" t="s">
        <v>287</v>
      </c>
      <c r="C335" s="479"/>
      <c r="D335" s="370">
        <v>0</v>
      </c>
      <c r="E335" s="370">
        <v>0</v>
      </c>
      <c r="F335" s="370">
        <v>0</v>
      </c>
      <c r="G335" s="370">
        <v>0</v>
      </c>
      <c r="H335" s="370">
        <v>0</v>
      </c>
      <c r="I335" s="370">
        <v>0</v>
      </c>
      <c r="J335" s="370">
        <v>0</v>
      </c>
      <c r="K335" s="370">
        <v>0</v>
      </c>
      <c r="L335" s="370">
        <v>0</v>
      </c>
      <c r="M335" s="370">
        <v>0</v>
      </c>
      <c r="N335" s="370">
        <v>0</v>
      </c>
      <c r="O335" s="370">
        <v>0</v>
      </c>
      <c r="P335" s="370">
        <v>0</v>
      </c>
      <c r="Q335" s="370">
        <v>0</v>
      </c>
      <c r="R335" s="370">
        <v>0</v>
      </c>
      <c r="S335" s="370">
        <v>0</v>
      </c>
      <c r="T335" s="370">
        <v>0</v>
      </c>
      <c r="U335" s="370">
        <v>0</v>
      </c>
      <c r="V335" s="370">
        <v>0</v>
      </c>
      <c r="W335" s="370">
        <v>0</v>
      </c>
      <c r="X335" s="370">
        <v>0</v>
      </c>
      <c r="Y335" s="370">
        <v>0</v>
      </c>
      <c r="Z335" s="370">
        <v>0</v>
      </c>
      <c r="AA335" s="370">
        <v>0</v>
      </c>
      <c r="AB335" s="370">
        <v>0</v>
      </c>
      <c r="AC335" s="370">
        <v>0</v>
      </c>
      <c r="AD335" s="370">
        <v>0</v>
      </c>
      <c r="AE335" s="370">
        <v>0</v>
      </c>
      <c r="AF335" s="370">
        <v>0</v>
      </c>
      <c r="AG335" s="370">
        <v>0</v>
      </c>
      <c r="AH335" s="370">
        <v>0</v>
      </c>
      <c r="AI335" s="370">
        <v>0</v>
      </c>
      <c r="AJ335" s="370">
        <v>0</v>
      </c>
      <c r="AK335" s="370">
        <v>0</v>
      </c>
      <c r="AL335" s="370">
        <v>0</v>
      </c>
      <c r="AM335" s="370">
        <v>0</v>
      </c>
      <c r="AN335" s="370">
        <v>0</v>
      </c>
      <c r="AO335" s="370">
        <v>0</v>
      </c>
      <c r="AP335" s="370">
        <v>0</v>
      </c>
      <c r="AQ335" s="370">
        <v>0</v>
      </c>
      <c r="AR335" s="370">
        <v>0</v>
      </c>
      <c r="AS335" s="370">
        <v>0</v>
      </c>
      <c r="AT335" s="370">
        <v>0</v>
      </c>
      <c r="AU335" s="370">
        <v>0</v>
      </c>
      <c r="AV335" s="370">
        <v>0</v>
      </c>
      <c r="AW335" s="370">
        <v>0</v>
      </c>
    </row>
    <row r="336" spans="1:49" x14ac:dyDescent="0.3">
      <c r="A336" s="479"/>
      <c r="B336" s="371" t="s">
        <v>286</v>
      </c>
      <c r="C336" s="479"/>
      <c r="D336" s="370">
        <v>0</v>
      </c>
      <c r="E336" s="370">
        <v>0</v>
      </c>
      <c r="F336" s="370">
        <v>0</v>
      </c>
      <c r="G336" s="370">
        <v>0</v>
      </c>
      <c r="H336" s="370">
        <v>0</v>
      </c>
      <c r="I336" s="370">
        <v>0</v>
      </c>
      <c r="J336" s="370">
        <v>0</v>
      </c>
      <c r="K336" s="370">
        <v>0</v>
      </c>
      <c r="L336" s="370">
        <v>0</v>
      </c>
      <c r="M336" s="370">
        <v>0</v>
      </c>
      <c r="N336" s="370">
        <v>0</v>
      </c>
      <c r="O336" s="370">
        <v>0</v>
      </c>
      <c r="P336" s="370">
        <v>0</v>
      </c>
      <c r="Q336" s="370">
        <v>0</v>
      </c>
      <c r="R336" s="370">
        <v>0</v>
      </c>
      <c r="S336" s="370">
        <v>0</v>
      </c>
      <c r="T336" s="370">
        <v>0</v>
      </c>
      <c r="U336" s="370">
        <v>0</v>
      </c>
      <c r="V336" s="370">
        <v>0</v>
      </c>
      <c r="W336" s="370">
        <v>0</v>
      </c>
      <c r="X336" s="370">
        <v>0</v>
      </c>
      <c r="Y336" s="370">
        <v>0</v>
      </c>
      <c r="Z336" s="370">
        <v>0</v>
      </c>
      <c r="AA336" s="370">
        <v>0</v>
      </c>
      <c r="AB336" s="370">
        <v>0</v>
      </c>
      <c r="AC336" s="370">
        <v>0</v>
      </c>
      <c r="AD336" s="370">
        <v>0</v>
      </c>
      <c r="AE336" s="370">
        <v>0</v>
      </c>
      <c r="AF336" s="370">
        <v>0</v>
      </c>
      <c r="AG336" s="370">
        <v>0</v>
      </c>
      <c r="AH336" s="370">
        <v>0</v>
      </c>
      <c r="AI336" s="370">
        <v>0</v>
      </c>
      <c r="AJ336" s="370">
        <v>0</v>
      </c>
      <c r="AK336" s="370">
        <v>0</v>
      </c>
      <c r="AL336" s="370">
        <v>0</v>
      </c>
      <c r="AM336" s="370">
        <v>0</v>
      </c>
      <c r="AN336" s="370">
        <v>0</v>
      </c>
      <c r="AO336" s="370">
        <v>0</v>
      </c>
      <c r="AP336" s="370">
        <v>0</v>
      </c>
      <c r="AQ336" s="370">
        <v>0</v>
      </c>
      <c r="AR336" s="370">
        <v>0</v>
      </c>
      <c r="AS336" s="370">
        <v>0</v>
      </c>
      <c r="AT336" s="370">
        <v>0</v>
      </c>
      <c r="AU336" s="370">
        <v>0</v>
      </c>
      <c r="AV336" s="370">
        <v>0</v>
      </c>
      <c r="AW336" s="370">
        <v>0</v>
      </c>
    </row>
    <row r="337" spans="1:49" x14ac:dyDescent="0.3">
      <c r="A337" s="479"/>
      <c r="B337" s="371" t="s">
        <v>306</v>
      </c>
      <c r="C337" s="479"/>
      <c r="D337" s="370">
        <v>0</v>
      </c>
      <c r="E337" s="370">
        <v>0</v>
      </c>
      <c r="F337" s="370">
        <v>0</v>
      </c>
      <c r="G337" s="370">
        <v>0</v>
      </c>
      <c r="H337" s="370">
        <v>0</v>
      </c>
      <c r="I337" s="370">
        <v>0</v>
      </c>
      <c r="J337" s="370">
        <v>0</v>
      </c>
      <c r="K337" s="370">
        <v>0</v>
      </c>
      <c r="L337" s="370">
        <v>0</v>
      </c>
      <c r="M337" s="370">
        <v>0</v>
      </c>
      <c r="N337" s="370">
        <v>0</v>
      </c>
      <c r="O337" s="370">
        <v>0</v>
      </c>
      <c r="P337" s="370">
        <v>0</v>
      </c>
      <c r="Q337" s="370">
        <v>0</v>
      </c>
      <c r="R337" s="370">
        <v>0</v>
      </c>
      <c r="S337" s="370">
        <v>0</v>
      </c>
      <c r="T337" s="370">
        <v>0</v>
      </c>
      <c r="U337" s="370">
        <v>0</v>
      </c>
      <c r="V337" s="370">
        <v>0</v>
      </c>
      <c r="W337" s="370">
        <v>0</v>
      </c>
      <c r="X337" s="370">
        <v>0</v>
      </c>
      <c r="Y337" s="370">
        <v>0</v>
      </c>
      <c r="Z337" s="370">
        <v>0</v>
      </c>
      <c r="AA337" s="370">
        <v>0</v>
      </c>
      <c r="AB337" s="370">
        <v>0</v>
      </c>
      <c r="AC337" s="370">
        <v>0</v>
      </c>
      <c r="AD337" s="370">
        <v>0</v>
      </c>
      <c r="AE337" s="370">
        <v>0</v>
      </c>
      <c r="AF337" s="370">
        <v>0</v>
      </c>
      <c r="AG337" s="370">
        <v>0</v>
      </c>
      <c r="AH337" s="370">
        <v>0</v>
      </c>
      <c r="AI337" s="370">
        <v>0</v>
      </c>
      <c r="AJ337" s="370">
        <v>0</v>
      </c>
      <c r="AK337" s="370">
        <v>0</v>
      </c>
      <c r="AL337" s="370">
        <v>0</v>
      </c>
      <c r="AM337" s="370">
        <v>0</v>
      </c>
      <c r="AN337" s="370">
        <v>0</v>
      </c>
      <c r="AO337" s="370">
        <v>0</v>
      </c>
      <c r="AP337" s="370">
        <v>0</v>
      </c>
      <c r="AQ337" s="370">
        <v>0</v>
      </c>
      <c r="AR337" s="370">
        <v>0</v>
      </c>
      <c r="AS337" s="370">
        <v>0</v>
      </c>
      <c r="AT337" s="370">
        <v>0</v>
      </c>
      <c r="AU337" s="370">
        <v>0</v>
      </c>
      <c r="AV337" s="370">
        <v>0</v>
      </c>
      <c r="AW337" s="370">
        <v>0</v>
      </c>
    </row>
    <row r="338" spans="1:49" x14ac:dyDescent="0.3">
      <c r="A338" s="479"/>
      <c r="B338" s="371" t="s">
        <v>284</v>
      </c>
      <c r="C338" s="479"/>
      <c r="D338" s="370">
        <v>0</v>
      </c>
      <c r="E338" s="370">
        <v>0</v>
      </c>
      <c r="F338" s="370">
        <v>0</v>
      </c>
      <c r="G338" s="370">
        <v>0</v>
      </c>
      <c r="H338" s="370">
        <v>0</v>
      </c>
      <c r="I338" s="370">
        <v>0</v>
      </c>
      <c r="J338" s="370">
        <v>0</v>
      </c>
      <c r="K338" s="370">
        <v>0</v>
      </c>
      <c r="L338" s="370">
        <v>0</v>
      </c>
      <c r="M338" s="370">
        <v>0</v>
      </c>
      <c r="N338" s="370">
        <v>0</v>
      </c>
      <c r="O338" s="370">
        <v>0</v>
      </c>
      <c r="P338" s="370">
        <v>0</v>
      </c>
      <c r="Q338" s="370">
        <v>0</v>
      </c>
      <c r="R338" s="370">
        <v>0</v>
      </c>
      <c r="S338" s="370">
        <v>0</v>
      </c>
      <c r="T338" s="370">
        <v>0</v>
      </c>
      <c r="U338" s="370">
        <v>0</v>
      </c>
      <c r="V338" s="370">
        <v>0</v>
      </c>
      <c r="W338" s="370">
        <v>0</v>
      </c>
      <c r="X338" s="370">
        <v>0</v>
      </c>
      <c r="Y338" s="370">
        <v>0</v>
      </c>
      <c r="Z338" s="370">
        <v>0</v>
      </c>
      <c r="AA338" s="370">
        <v>0</v>
      </c>
      <c r="AB338" s="370">
        <v>0</v>
      </c>
      <c r="AC338" s="370">
        <v>0</v>
      </c>
      <c r="AD338" s="370">
        <v>0</v>
      </c>
      <c r="AE338" s="370">
        <v>0</v>
      </c>
      <c r="AF338" s="370">
        <v>0</v>
      </c>
      <c r="AG338" s="370">
        <v>0</v>
      </c>
      <c r="AH338" s="370">
        <v>0</v>
      </c>
      <c r="AI338" s="370">
        <v>0</v>
      </c>
      <c r="AJ338" s="370">
        <v>0</v>
      </c>
      <c r="AK338" s="370">
        <v>0</v>
      </c>
      <c r="AL338" s="370">
        <v>0</v>
      </c>
      <c r="AM338" s="370">
        <v>0</v>
      </c>
      <c r="AN338" s="370">
        <v>0</v>
      </c>
      <c r="AO338" s="370">
        <v>0</v>
      </c>
      <c r="AP338" s="370">
        <v>0</v>
      </c>
      <c r="AQ338" s="370">
        <v>0</v>
      </c>
      <c r="AR338" s="370">
        <v>0</v>
      </c>
      <c r="AS338" s="370">
        <v>0</v>
      </c>
      <c r="AT338" s="370">
        <v>0</v>
      </c>
      <c r="AU338" s="370">
        <v>0</v>
      </c>
      <c r="AV338" s="370">
        <v>0</v>
      </c>
      <c r="AW338" s="370">
        <v>0</v>
      </c>
    </row>
    <row r="339" spans="1:49" x14ac:dyDescent="0.3">
      <c r="A339" s="480"/>
      <c r="B339" s="371" t="s">
        <v>283</v>
      </c>
      <c r="C339" s="480"/>
      <c r="D339" s="370">
        <v>0</v>
      </c>
      <c r="E339" s="370">
        <v>0</v>
      </c>
      <c r="F339" s="370">
        <v>0</v>
      </c>
      <c r="G339" s="370">
        <v>0</v>
      </c>
      <c r="H339" s="370">
        <v>0</v>
      </c>
      <c r="I339" s="370">
        <v>0</v>
      </c>
      <c r="J339" s="370">
        <v>0</v>
      </c>
      <c r="K339" s="370">
        <v>0</v>
      </c>
      <c r="L339" s="370">
        <v>0</v>
      </c>
      <c r="M339" s="370">
        <v>0</v>
      </c>
      <c r="N339" s="370">
        <v>0</v>
      </c>
      <c r="O339" s="370">
        <v>0</v>
      </c>
      <c r="P339" s="370">
        <v>0</v>
      </c>
      <c r="Q339" s="370">
        <v>0</v>
      </c>
      <c r="R339" s="370">
        <v>0</v>
      </c>
      <c r="S339" s="370">
        <v>0</v>
      </c>
      <c r="T339" s="370">
        <v>0</v>
      </c>
      <c r="U339" s="370">
        <v>0</v>
      </c>
      <c r="V339" s="370">
        <v>0</v>
      </c>
      <c r="W339" s="370">
        <v>0</v>
      </c>
      <c r="X339" s="370">
        <v>0</v>
      </c>
      <c r="Y339" s="370">
        <v>0</v>
      </c>
      <c r="Z339" s="370">
        <v>0</v>
      </c>
      <c r="AA339" s="370">
        <v>0</v>
      </c>
      <c r="AB339" s="370">
        <v>0</v>
      </c>
      <c r="AC339" s="370">
        <v>0</v>
      </c>
      <c r="AD339" s="370">
        <v>0</v>
      </c>
      <c r="AE339" s="370">
        <v>0</v>
      </c>
      <c r="AF339" s="370">
        <v>0</v>
      </c>
      <c r="AG339" s="370">
        <v>0</v>
      </c>
      <c r="AH339" s="370">
        <v>0</v>
      </c>
      <c r="AI339" s="370">
        <v>0</v>
      </c>
      <c r="AJ339" s="370">
        <v>0</v>
      </c>
      <c r="AK339" s="370">
        <v>0</v>
      </c>
      <c r="AL339" s="370">
        <v>0</v>
      </c>
      <c r="AM339" s="370">
        <v>0</v>
      </c>
      <c r="AN339" s="370">
        <v>0</v>
      </c>
      <c r="AO339" s="370">
        <v>0</v>
      </c>
      <c r="AP339" s="370">
        <v>0</v>
      </c>
      <c r="AQ339" s="370">
        <v>0</v>
      </c>
      <c r="AR339" s="370">
        <v>0</v>
      </c>
      <c r="AS339" s="370">
        <v>0</v>
      </c>
      <c r="AT339" s="370">
        <v>0</v>
      </c>
      <c r="AU339" s="370">
        <v>0</v>
      </c>
      <c r="AV339" s="370">
        <v>0</v>
      </c>
      <c r="AW339" s="370">
        <v>0</v>
      </c>
    </row>
    <row r="340" spans="1:49" x14ac:dyDescent="0.3">
      <c r="A340" s="478" t="s">
        <v>283</v>
      </c>
      <c r="B340" s="371" t="s">
        <v>293</v>
      </c>
      <c r="C340" s="478" t="s">
        <v>282</v>
      </c>
      <c r="D340" s="370">
        <v>0</v>
      </c>
      <c r="E340" s="370">
        <v>0</v>
      </c>
      <c r="F340" s="370">
        <v>0</v>
      </c>
      <c r="G340" s="370">
        <v>0</v>
      </c>
      <c r="H340" s="370">
        <v>0</v>
      </c>
      <c r="I340" s="370">
        <v>0</v>
      </c>
      <c r="J340" s="370">
        <v>0</v>
      </c>
      <c r="K340" s="370">
        <v>0</v>
      </c>
      <c r="L340" s="370">
        <v>0</v>
      </c>
      <c r="M340" s="370">
        <v>0</v>
      </c>
      <c r="N340" s="370">
        <v>0</v>
      </c>
      <c r="O340" s="370">
        <v>0</v>
      </c>
      <c r="P340" s="370">
        <v>0</v>
      </c>
      <c r="Q340" s="370">
        <v>0</v>
      </c>
      <c r="R340" s="370">
        <v>-807.51499999999999</v>
      </c>
      <c r="S340" s="370">
        <v>-476.47</v>
      </c>
      <c r="T340" s="370">
        <v>-486.392</v>
      </c>
      <c r="U340" s="370">
        <v>-412.79</v>
      </c>
      <c r="V340" s="370">
        <v>-334.94299999999998</v>
      </c>
      <c r="W340" s="370">
        <v>-274.64299999999997</v>
      </c>
      <c r="X340" s="370">
        <v>-233.77799999999999</v>
      </c>
      <c r="Y340" s="370">
        <v>-208.624</v>
      </c>
      <c r="Z340" s="370">
        <v>-194.792</v>
      </c>
      <c r="AA340" s="370">
        <v>-188.63</v>
      </c>
      <c r="AB340" s="370">
        <v>-187.52</v>
      </c>
      <c r="AC340" s="370">
        <v>-189.69200000000001</v>
      </c>
      <c r="AD340" s="370">
        <v>-194.03</v>
      </c>
      <c r="AE340" s="370">
        <v>-199.83</v>
      </c>
      <c r="AF340" s="370">
        <v>-206.57900000000001</v>
      </c>
      <c r="AG340" s="370">
        <v>-213.96</v>
      </c>
      <c r="AH340" s="370">
        <v>-3625.34</v>
      </c>
      <c r="AI340" s="370">
        <v>-1834.76</v>
      </c>
      <c r="AJ340" s="370">
        <v>-1016.62</v>
      </c>
      <c r="AK340" s="370">
        <v>-636.45600000000002</v>
      </c>
      <c r="AL340" s="370">
        <v>-457.24900000000002</v>
      </c>
      <c r="AM340" s="370">
        <v>-372.42399999999998</v>
      </c>
      <c r="AN340" s="370">
        <v>-333.23399999999998</v>
      </c>
      <c r="AO340" s="370">
        <v>-316.84300000000002</v>
      </c>
      <c r="AP340" s="370">
        <v>-312.19799999999998</v>
      </c>
      <c r="AQ340" s="370">
        <v>-313.827</v>
      </c>
      <c r="AR340" s="370">
        <v>-318.92899999999997</v>
      </c>
      <c r="AS340" s="370">
        <v>103.91800000000001</v>
      </c>
      <c r="AT340" s="370">
        <v>113.494</v>
      </c>
      <c r="AU340" s="370">
        <v>10.1479</v>
      </c>
      <c r="AV340" s="370">
        <v>-100.741</v>
      </c>
      <c r="AW340" s="370">
        <v>-187.488</v>
      </c>
    </row>
    <row r="341" spans="1:49" x14ac:dyDescent="0.3">
      <c r="A341" s="479"/>
      <c r="B341" s="371" t="s">
        <v>292</v>
      </c>
      <c r="C341" s="479"/>
      <c r="D341" s="370">
        <v>0</v>
      </c>
      <c r="E341" s="370">
        <v>0</v>
      </c>
      <c r="F341" s="370">
        <v>0</v>
      </c>
      <c r="G341" s="370">
        <v>0</v>
      </c>
      <c r="H341" s="370">
        <v>0</v>
      </c>
      <c r="I341" s="370">
        <v>0</v>
      </c>
      <c r="J341" s="370">
        <v>0</v>
      </c>
      <c r="K341" s="370">
        <v>0</v>
      </c>
      <c r="L341" s="370">
        <v>0</v>
      </c>
      <c r="M341" s="370">
        <v>0</v>
      </c>
      <c r="N341" s="370">
        <v>0</v>
      </c>
      <c r="O341" s="370">
        <v>0</v>
      </c>
      <c r="P341" s="370">
        <v>0</v>
      </c>
      <c r="Q341" s="370">
        <v>0</v>
      </c>
      <c r="R341" s="370">
        <v>0</v>
      </c>
      <c r="S341" s="370">
        <v>0</v>
      </c>
      <c r="T341" s="370">
        <v>0</v>
      </c>
      <c r="U341" s="370">
        <v>0</v>
      </c>
      <c r="V341" s="370">
        <v>0</v>
      </c>
      <c r="W341" s="370">
        <v>0</v>
      </c>
      <c r="X341" s="370">
        <v>0</v>
      </c>
      <c r="Y341" s="370">
        <v>0</v>
      </c>
      <c r="Z341" s="370">
        <v>0</v>
      </c>
      <c r="AA341" s="370">
        <v>0</v>
      </c>
      <c r="AB341" s="370">
        <v>0</v>
      </c>
      <c r="AC341" s="370">
        <v>0</v>
      </c>
      <c r="AD341" s="370">
        <v>0</v>
      </c>
      <c r="AE341" s="370">
        <v>0</v>
      </c>
      <c r="AF341" s="370">
        <v>0</v>
      </c>
      <c r="AG341" s="370">
        <v>0</v>
      </c>
      <c r="AH341" s="370">
        <v>0</v>
      </c>
      <c r="AI341" s="370">
        <v>0</v>
      </c>
      <c r="AJ341" s="370">
        <v>0</v>
      </c>
      <c r="AK341" s="370">
        <v>0</v>
      </c>
      <c r="AL341" s="370">
        <v>0</v>
      </c>
      <c r="AM341" s="370">
        <v>0</v>
      </c>
      <c r="AN341" s="370">
        <v>0</v>
      </c>
      <c r="AO341" s="370">
        <v>0</v>
      </c>
      <c r="AP341" s="370">
        <v>0</v>
      </c>
      <c r="AQ341" s="370">
        <v>0</v>
      </c>
      <c r="AR341" s="370">
        <v>0</v>
      </c>
      <c r="AS341" s="370">
        <v>0</v>
      </c>
      <c r="AT341" s="370">
        <v>0</v>
      </c>
      <c r="AU341" s="370">
        <v>0</v>
      </c>
      <c r="AV341" s="370">
        <v>0</v>
      </c>
      <c r="AW341" s="370">
        <v>0</v>
      </c>
    </row>
    <row r="342" spans="1:49" x14ac:dyDescent="0.3">
      <c r="A342" s="479"/>
      <c r="B342" s="371" t="s">
        <v>309</v>
      </c>
      <c r="C342" s="479"/>
      <c r="D342" s="370">
        <v>0</v>
      </c>
      <c r="E342" s="370">
        <v>0</v>
      </c>
      <c r="F342" s="370">
        <v>0</v>
      </c>
      <c r="G342" s="370">
        <v>0</v>
      </c>
      <c r="H342" s="370">
        <v>0</v>
      </c>
      <c r="I342" s="370">
        <v>0</v>
      </c>
      <c r="J342" s="370">
        <v>0</v>
      </c>
      <c r="K342" s="370">
        <v>0</v>
      </c>
      <c r="L342" s="370">
        <v>0</v>
      </c>
      <c r="M342" s="370">
        <v>0</v>
      </c>
      <c r="N342" s="370">
        <v>0</v>
      </c>
      <c r="O342" s="370">
        <v>0</v>
      </c>
      <c r="P342" s="370">
        <v>0</v>
      </c>
      <c r="Q342" s="370">
        <v>0</v>
      </c>
      <c r="R342" s="370">
        <v>0</v>
      </c>
      <c r="S342" s="370">
        <v>0</v>
      </c>
      <c r="T342" s="370">
        <v>0</v>
      </c>
      <c r="U342" s="370">
        <v>0</v>
      </c>
      <c r="V342" s="370">
        <v>0</v>
      </c>
      <c r="W342" s="370">
        <v>0</v>
      </c>
      <c r="X342" s="370">
        <v>0</v>
      </c>
      <c r="Y342" s="370">
        <v>0</v>
      </c>
      <c r="Z342" s="370">
        <v>0</v>
      </c>
      <c r="AA342" s="370">
        <v>0</v>
      </c>
      <c r="AB342" s="370">
        <v>0</v>
      </c>
      <c r="AC342" s="370">
        <v>0</v>
      </c>
      <c r="AD342" s="370">
        <v>0</v>
      </c>
      <c r="AE342" s="370">
        <v>0</v>
      </c>
      <c r="AF342" s="370">
        <v>0</v>
      </c>
      <c r="AG342" s="370">
        <v>0</v>
      </c>
      <c r="AH342" s="370">
        <v>0</v>
      </c>
      <c r="AI342" s="370">
        <v>0</v>
      </c>
      <c r="AJ342" s="370">
        <v>0</v>
      </c>
      <c r="AK342" s="370">
        <v>0</v>
      </c>
      <c r="AL342" s="370">
        <v>0</v>
      </c>
      <c r="AM342" s="370">
        <v>0</v>
      </c>
      <c r="AN342" s="370">
        <v>0</v>
      </c>
      <c r="AO342" s="370">
        <v>0</v>
      </c>
      <c r="AP342" s="370">
        <v>0</v>
      </c>
      <c r="AQ342" s="370">
        <v>0</v>
      </c>
      <c r="AR342" s="370">
        <v>0</v>
      </c>
      <c r="AS342" s="370">
        <v>0</v>
      </c>
      <c r="AT342" s="370">
        <v>0</v>
      </c>
      <c r="AU342" s="370">
        <v>0</v>
      </c>
      <c r="AV342" s="370">
        <v>0</v>
      </c>
      <c r="AW342" s="370">
        <v>0</v>
      </c>
    </row>
    <row r="343" spans="1:49" x14ac:dyDescent="0.3">
      <c r="A343" s="479"/>
      <c r="B343" s="371" t="s">
        <v>308</v>
      </c>
      <c r="C343" s="479"/>
      <c r="D343" s="370">
        <v>0</v>
      </c>
      <c r="E343" s="370">
        <v>0</v>
      </c>
      <c r="F343" s="370">
        <v>0</v>
      </c>
      <c r="G343" s="370">
        <v>0</v>
      </c>
      <c r="H343" s="370">
        <v>0</v>
      </c>
      <c r="I343" s="370">
        <v>0</v>
      </c>
      <c r="J343" s="370">
        <v>0</v>
      </c>
      <c r="K343" s="370">
        <v>0</v>
      </c>
      <c r="L343" s="370">
        <v>0</v>
      </c>
      <c r="M343" s="370">
        <v>0</v>
      </c>
      <c r="N343" s="370">
        <v>0</v>
      </c>
      <c r="O343" s="370">
        <v>0</v>
      </c>
      <c r="P343" s="370">
        <v>0</v>
      </c>
      <c r="Q343" s="370">
        <v>0</v>
      </c>
      <c r="R343" s="370">
        <v>0</v>
      </c>
      <c r="S343" s="370">
        <v>0</v>
      </c>
      <c r="T343" s="370">
        <v>0</v>
      </c>
      <c r="U343" s="370">
        <v>0</v>
      </c>
      <c r="V343" s="370">
        <v>0</v>
      </c>
      <c r="W343" s="370">
        <v>0</v>
      </c>
      <c r="X343" s="370">
        <v>0</v>
      </c>
      <c r="Y343" s="370">
        <v>0</v>
      </c>
      <c r="Z343" s="370">
        <v>0</v>
      </c>
      <c r="AA343" s="370">
        <v>0</v>
      </c>
      <c r="AB343" s="370">
        <v>0</v>
      </c>
      <c r="AC343" s="370">
        <v>0</v>
      </c>
      <c r="AD343" s="370">
        <v>0</v>
      </c>
      <c r="AE343" s="370">
        <v>0</v>
      </c>
      <c r="AF343" s="370">
        <v>0</v>
      </c>
      <c r="AG343" s="370">
        <v>0</v>
      </c>
      <c r="AH343" s="370">
        <v>0</v>
      </c>
      <c r="AI343" s="370">
        <v>0</v>
      </c>
      <c r="AJ343" s="370">
        <v>0</v>
      </c>
      <c r="AK343" s="370">
        <v>0</v>
      </c>
      <c r="AL343" s="370">
        <v>0</v>
      </c>
      <c r="AM343" s="370">
        <v>0</v>
      </c>
      <c r="AN343" s="370">
        <v>0</v>
      </c>
      <c r="AO343" s="370">
        <v>0</v>
      </c>
      <c r="AP343" s="370">
        <v>0</v>
      </c>
      <c r="AQ343" s="370">
        <v>0</v>
      </c>
      <c r="AR343" s="370">
        <v>0</v>
      </c>
      <c r="AS343" s="370">
        <v>0</v>
      </c>
      <c r="AT343" s="370">
        <v>0</v>
      </c>
      <c r="AU343" s="370">
        <v>0</v>
      </c>
      <c r="AV343" s="370">
        <v>0</v>
      </c>
      <c r="AW343" s="370">
        <v>0</v>
      </c>
    </row>
    <row r="344" spans="1:49" x14ac:dyDescent="0.3">
      <c r="A344" s="479"/>
      <c r="B344" s="371" t="s">
        <v>307</v>
      </c>
      <c r="C344" s="479"/>
      <c r="D344" s="370">
        <v>0</v>
      </c>
      <c r="E344" s="370">
        <v>0</v>
      </c>
      <c r="F344" s="370">
        <v>0</v>
      </c>
      <c r="G344" s="370">
        <v>0</v>
      </c>
      <c r="H344" s="370">
        <v>0</v>
      </c>
      <c r="I344" s="370">
        <v>0</v>
      </c>
      <c r="J344" s="370">
        <v>0</v>
      </c>
      <c r="K344" s="370">
        <v>0</v>
      </c>
      <c r="L344" s="370">
        <v>0</v>
      </c>
      <c r="M344" s="370">
        <v>0</v>
      </c>
      <c r="N344" s="370">
        <v>0</v>
      </c>
      <c r="O344" s="370">
        <v>0</v>
      </c>
      <c r="P344" s="370">
        <v>0</v>
      </c>
      <c r="Q344" s="370">
        <v>0</v>
      </c>
      <c r="R344" s="370">
        <v>0</v>
      </c>
      <c r="S344" s="370">
        <v>0</v>
      </c>
      <c r="T344" s="370">
        <v>0</v>
      </c>
      <c r="U344" s="370">
        <v>0</v>
      </c>
      <c r="V344" s="370">
        <v>0</v>
      </c>
      <c r="W344" s="370">
        <v>0</v>
      </c>
      <c r="X344" s="370">
        <v>0</v>
      </c>
      <c r="Y344" s="370">
        <v>0</v>
      </c>
      <c r="Z344" s="370">
        <v>0</v>
      </c>
      <c r="AA344" s="370">
        <v>0</v>
      </c>
      <c r="AB344" s="370">
        <v>0</v>
      </c>
      <c r="AC344" s="370">
        <v>0</v>
      </c>
      <c r="AD344" s="370">
        <v>0</v>
      </c>
      <c r="AE344" s="370">
        <v>0</v>
      </c>
      <c r="AF344" s="370">
        <v>0</v>
      </c>
      <c r="AG344" s="370">
        <v>0</v>
      </c>
      <c r="AH344" s="370">
        <v>0</v>
      </c>
      <c r="AI344" s="370">
        <v>0</v>
      </c>
      <c r="AJ344" s="370">
        <v>0</v>
      </c>
      <c r="AK344" s="370">
        <v>0</v>
      </c>
      <c r="AL344" s="370">
        <v>0</v>
      </c>
      <c r="AM344" s="370">
        <v>0</v>
      </c>
      <c r="AN344" s="370">
        <v>0</v>
      </c>
      <c r="AO344" s="370">
        <v>0</v>
      </c>
      <c r="AP344" s="370">
        <v>0</v>
      </c>
      <c r="AQ344" s="370">
        <v>0</v>
      </c>
      <c r="AR344" s="370">
        <v>0</v>
      </c>
      <c r="AS344" s="370">
        <v>0</v>
      </c>
      <c r="AT344" s="370">
        <v>0</v>
      </c>
      <c r="AU344" s="370">
        <v>0</v>
      </c>
      <c r="AV344" s="370">
        <v>0</v>
      </c>
      <c r="AW344" s="370">
        <v>0</v>
      </c>
    </row>
    <row r="345" spans="1:49" x14ac:dyDescent="0.3">
      <c r="A345" s="479"/>
      <c r="B345" s="371" t="s">
        <v>288</v>
      </c>
      <c r="C345" s="479"/>
      <c r="D345" s="370">
        <v>0</v>
      </c>
      <c r="E345" s="370">
        <v>0</v>
      </c>
      <c r="F345" s="370">
        <v>0</v>
      </c>
      <c r="G345" s="370">
        <v>0</v>
      </c>
      <c r="H345" s="370">
        <v>0</v>
      </c>
      <c r="I345" s="370">
        <v>0</v>
      </c>
      <c r="J345" s="370">
        <v>0</v>
      </c>
      <c r="K345" s="370">
        <v>0</v>
      </c>
      <c r="L345" s="370">
        <v>0</v>
      </c>
      <c r="M345" s="370">
        <v>0</v>
      </c>
      <c r="N345" s="370">
        <v>0</v>
      </c>
      <c r="O345" s="370">
        <v>0</v>
      </c>
      <c r="P345" s="370">
        <v>0</v>
      </c>
      <c r="Q345" s="370">
        <v>0</v>
      </c>
      <c r="R345" s="370">
        <v>0</v>
      </c>
      <c r="S345" s="370">
        <v>0</v>
      </c>
      <c r="T345" s="370">
        <v>0</v>
      </c>
      <c r="U345" s="370">
        <v>0</v>
      </c>
      <c r="V345" s="370">
        <v>0</v>
      </c>
      <c r="W345" s="370">
        <v>0</v>
      </c>
      <c r="X345" s="370">
        <v>0</v>
      </c>
      <c r="Y345" s="370">
        <v>0</v>
      </c>
      <c r="Z345" s="370">
        <v>0</v>
      </c>
      <c r="AA345" s="370">
        <v>0</v>
      </c>
      <c r="AB345" s="370">
        <v>0</v>
      </c>
      <c r="AC345" s="370">
        <v>0</v>
      </c>
      <c r="AD345" s="370">
        <v>0</v>
      </c>
      <c r="AE345" s="370">
        <v>0</v>
      </c>
      <c r="AF345" s="370">
        <v>0</v>
      </c>
      <c r="AG345" s="370">
        <v>0</v>
      </c>
      <c r="AH345" s="370">
        <v>0</v>
      </c>
      <c r="AI345" s="370">
        <v>0</v>
      </c>
      <c r="AJ345" s="370">
        <v>0</v>
      </c>
      <c r="AK345" s="370">
        <v>0</v>
      </c>
      <c r="AL345" s="370">
        <v>0</v>
      </c>
      <c r="AM345" s="370">
        <v>0</v>
      </c>
      <c r="AN345" s="370">
        <v>0</v>
      </c>
      <c r="AO345" s="370">
        <v>0</v>
      </c>
      <c r="AP345" s="370">
        <v>0</v>
      </c>
      <c r="AQ345" s="370">
        <v>0</v>
      </c>
      <c r="AR345" s="370">
        <v>0</v>
      </c>
      <c r="AS345" s="370">
        <v>0</v>
      </c>
      <c r="AT345" s="370">
        <v>0</v>
      </c>
      <c r="AU345" s="370">
        <v>0</v>
      </c>
      <c r="AV345" s="370">
        <v>0</v>
      </c>
      <c r="AW345" s="370">
        <v>0</v>
      </c>
    </row>
    <row r="346" spans="1:49" x14ac:dyDescent="0.3">
      <c r="A346" s="479"/>
      <c r="B346" s="371" t="s">
        <v>287</v>
      </c>
      <c r="C346" s="479"/>
      <c r="D346" s="370">
        <v>-4000</v>
      </c>
      <c r="E346" s="370">
        <v>-4000</v>
      </c>
      <c r="F346" s="370">
        <v>-4000</v>
      </c>
      <c r="G346" s="370">
        <v>-4000</v>
      </c>
      <c r="H346" s="370">
        <v>-4000</v>
      </c>
      <c r="I346" s="370">
        <v>-4000</v>
      </c>
      <c r="J346" s="370">
        <v>-4000</v>
      </c>
      <c r="K346" s="370">
        <v>-4000</v>
      </c>
      <c r="L346" s="370">
        <v>-4000</v>
      </c>
      <c r="M346" s="370">
        <v>-4000</v>
      </c>
      <c r="N346" s="370">
        <v>-4000</v>
      </c>
      <c r="O346" s="370">
        <v>-4000</v>
      </c>
      <c r="P346" s="370">
        <v>-4000</v>
      </c>
      <c r="Q346" s="370">
        <v>-4000</v>
      </c>
      <c r="R346" s="370">
        <v>0</v>
      </c>
      <c r="S346" s="370">
        <v>0</v>
      </c>
      <c r="T346" s="370">
        <v>0</v>
      </c>
      <c r="U346" s="370">
        <v>0</v>
      </c>
      <c r="V346" s="370">
        <v>0</v>
      </c>
      <c r="W346" s="370">
        <v>0</v>
      </c>
      <c r="X346" s="370">
        <v>0</v>
      </c>
      <c r="Y346" s="370">
        <v>0</v>
      </c>
      <c r="Z346" s="370">
        <v>0</v>
      </c>
      <c r="AA346" s="370">
        <v>0</v>
      </c>
      <c r="AB346" s="370">
        <v>0</v>
      </c>
      <c r="AC346" s="370">
        <v>0</v>
      </c>
      <c r="AD346" s="370">
        <v>0</v>
      </c>
      <c r="AE346" s="370">
        <v>0</v>
      </c>
      <c r="AF346" s="370">
        <v>0</v>
      </c>
      <c r="AG346" s="370">
        <v>0</v>
      </c>
      <c r="AH346" s="370">
        <v>0</v>
      </c>
      <c r="AI346" s="370">
        <v>0</v>
      </c>
      <c r="AJ346" s="370">
        <v>0</v>
      </c>
      <c r="AK346" s="370">
        <v>0</v>
      </c>
      <c r="AL346" s="370">
        <v>0</v>
      </c>
      <c r="AM346" s="370">
        <v>0</v>
      </c>
      <c r="AN346" s="370">
        <v>0</v>
      </c>
      <c r="AO346" s="370">
        <v>0</v>
      </c>
      <c r="AP346" s="370">
        <v>0</v>
      </c>
      <c r="AQ346" s="370">
        <v>0</v>
      </c>
      <c r="AR346" s="370">
        <v>0</v>
      </c>
      <c r="AS346" s="370">
        <v>0</v>
      </c>
      <c r="AT346" s="370">
        <v>0</v>
      </c>
      <c r="AU346" s="370">
        <v>0</v>
      </c>
      <c r="AV346" s="370">
        <v>0</v>
      </c>
      <c r="AW346" s="370">
        <v>0</v>
      </c>
    </row>
    <row r="347" spans="1:49" x14ac:dyDescent="0.3">
      <c r="A347" s="479"/>
      <c r="B347" s="371" t="s">
        <v>286</v>
      </c>
      <c r="C347" s="479"/>
      <c r="D347" s="370">
        <v>0</v>
      </c>
      <c r="E347" s="370">
        <v>0</v>
      </c>
      <c r="F347" s="370">
        <v>0</v>
      </c>
      <c r="G347" s="370">
        <v>0</v>
      </c>
      <c r="H347" s="370">
        <v>0</v>
      </c>
      <c r="I347" s="370">
        <v>0</v>
      </c>
      <c r="J347" s="370">
        <v>0</v>
      </c>
      <c r="K347" s="370">
        <v>0</v>
      </c>
      <c r="L347" s="370">
        <v>0</v>
      </c>
      <c r="M347" s="370">
        <v>0</v>
      </c>
      <c r="N347" s="370">
        <v>0</v>
      </c>
      <c r="O347" s="370">
        <v>0</v>
      </c>
      <c r="P347" s="370">
        <v>0</v>
      </c>
      <c r="Q347" s="370">
        <v>0</v>
      </c>
      <c r="R347" s="370">
        <v>0</v>
      </c>
      <c r="S347" s="370">
        <v>0</v>
      </c>
      <c r="T347" s="370">
        <v>0</v>
      </c>
      <c r="U347" s="370">
        <v>0</v>
      </c>
      <c r="V347" s="370">
        <v>0</v>
      </c>
      <c r="W347" s="370">
        <v>0</v>
      </c>
      <c r="X347" s="370">
        <v>0</v>
      </c>
      <c r="Y347" s="370">
        <v>0</v>
      </c>
      <c r="Z347" s="370">
        <v>0</v>
      </c>
      <c r="AA347" s="370">
        <v>0</v>
      </c>
      <c r="AB347" s="370">
        <v>0</v>
      </c>
      <c r="AC347" s="370">
        <v>0</v>
      </c>
      <c r="AD347" s="370">
        <v>0</v>
      </c>
      <c r="AE347" s="370">
        <v>0</v>
      </c>
      <c r="AF347" s="370">
        <v>0</v>
      </c>
      <c r="AG347" s="370">
        <v>0</v>
      </c>
      <c r="AH347" s="370">
        <v>0</v>
      </c>
      <c r="AI347" s="370">
        <v>0</v>
      </c>
      <c r="AJ347" s="370">
        <v>0</v>
      </c>
      <c r="AK347" s="370">
        <v>0</v>
      </c>
      <c r="AL347" s="370">
        <v>0</v>
      </c>
      <c r="AM347" s="370">
        <v>0</v>
      </c>
      <c r="AN347" s="370">
        <v>0</v>
      </c>
      <c r="AO347" s="370">
        <v>0</v>
      </c>
      <c r="AP347" s="370">
        <v>0</v>
      </c>
      <c r="AQ347" s="370">
        <v>0</v>
      </c>
      <c r="AR347" s="370">
        <v>0</v>
      </c>
      <c r="AS347" s="370">
        <v>0</v>
      </c>
      <c r="AT347" s="370">
        <v>0</v>
      </c>
      <c r="AU347" s="370">
        <v>0</v>
      </c>
      <c r="AV347" s="370">
        <v>0</v>
      </c>
      <c r="AW347" s="370">
        <v>0</v>
      </c>
    </row>
    <row r="348" spans="1:49" x14ac:dyDescent="0.3">
      <c r="A348" s="479"/>
      <c r="B348" s="371" t="s">
        <v>306</v>
      </c>
      <c r="C348" s="479"/>
      <c r="D348" s="370">
        <v>41.516399999999997</v>
      </c>
      <c r="E348" s="370">
        <v>41.516399999999997</v>
      </c>
      <c r="F348" s="370">
        <v>41.516399999999997</v>
      </c>
      <c r="G348" s="370">
        <v>41.516399999999997</v>
      </c>
      <c r="H348" s="370">
        <v>41.516399999999997</v>
      </c>
      <c r="I348" s="370">
        <v>41.516399999999997</v>
      </c>
      <c r="J348" s="370">
        <v>41.516399999999997</v>
      </c>
      <c r="K348" s="370">
        <v>41.516399999999997</v>
      </c>
      <c r="L348" s="370">
        <v>41.516399999999997</v>
      </c>
      <c r="M348" s="370">
        <v>41.516399999999997</v>
      </c>
      <c r="N348" s="370">
        <v>41.516399999999997</v>
      </c>
      <c r="O348" s="370">
        <v>41.516399999999997</v>
      </c>
      <c r="P348" s="370">
        <v>41.516399999999997</v>
      </c>
      <c r="Q348" s="370">
        <v>41.516399999999997</v>
      </c>
      <c r="R348" s="370">
        <v>6.5400600000000004</v>
      </c>
      <c r="S348" s="370">
        <v>6.7039499999999999</v>
      </c>
      <c r="T348" s="370">
        <v>4.85344</v>
      </c>
      <c r="U348" s="370">
        <v>3.5128499999999998</v>
      </c>
      <c r="V348" s="370">
        <v>2.6020599999999998</v>
      </c>
      <c r="W348" s="370">
        <v>2.05165</v>
      </c>
      <c r="X348" s="370">
        <v>1.80155</v>
      </c>
      <c r="Y348" s="370">
        <v>-0.44651800000000003</v>
      </c>
      <c r="Z348" s="370">
        <v>-2.10107</v>
      </c>
      <c r="AA348" s="370">
        <v>-3.2540499999999999</v>
      </c>
      <c r="AB348" s="370">
        <v>-3.98542</v>
      </c>
      <c r="AC348" s="370">
        <v>-4.3646099999999999</v>
      </c>
      <c r="AD348" s="370">
        <v>-6.7825699999999998</v>
      </c>
      <c r="AE348" s="370">
        <v>-8.5324100000000005</v>
      </c>
      <c r="AF348" s="370">
        <v>-9.7199000000000009</v>
      </c>
      <c r="AG348" s="370">
        <v>-10.4368</v>
      </c>
      <c r="AH348" s="370">
        <v>-10.7624</v>
      </c>
      <c r="AI348" s="370">
        <v>-13.0175</v>
      </c>
      <c r="AJ348" s="370">
        <v>-14.5771</v>
      </c>
      <c r="AK348" s="370">
        <v>-15.5549</v>
      </c>
      <c r="AL348" s="370">
        <v>-16.048999999999999</v>
      </c>
      <c r="AM348" s="370">
        <v>-16.144200000000001</v>
      </c>
      <c r="AN348" s="370">
        <v>-18.1648</v>
      </c>
      <c r="AO348" s="370">
        <v>-19.478100000000001</v>
      </c>
      <c r="AP348" s="370">
        <v>-20.203399999999998</v>
      </c>
      <c r="AQ348" s="370">
        <v>-20.443100000000001</v>
      </c>
      <c r="AR348" s="370">
        <v>-20.2852</v>
      </c>
      <c r="AS348" s="370">
        <v>-22.140499999999999</v>
      </c>
      <c r="AT348" s="370">
        <v>-23.278099999999998</v>
      </c>
      <c r="AU348" s="370">
        <v>-23.821400000000001</v>
      </c>
      <c r="AV348" s="370">
        <v>-23.876100000000001</v>
      </c>
      <c r="AW348" s="370">
        <v>-23.533000000000001</v>
      </c>
    </row>
    <row r="349" spans="1:49" x14ac:dyDescent="0.3">
      <c r="A349" s="479"/>
      <c r="B349" s="371" t="s">
        <v>284</v>
      </c>
      <c r="C349" s="479"/>
      <c r="D349" s="370">
        <v>0</v>
      </c>
      <c r="E349" s="370">
        <v>0</v>
      </c>
      <c r="F349" s="370">
        <v>0</v>
      </c>
      <c r="G349" s="370">
        <v>0</v>
      </c>
      <c r="H349" s="370">
        <v>0</v>
      </c>
      <c r="I349" s="370">
        <v>0</v>
      </c>
      <c r="J349" s="370">
        <v>0</v>
      </c>
      <c r="K349" s="370">
        <v>0</v>
      </c>
      <c r="L349" s="370">
        <v>0</v>
      </c>
      <c r="M349" s="370">
        <v>0</v>
      </c>
      <c r="N349" s="370">
        <v>0</v>
      </c>
      <c r="O349" s="370">
        <v>0</v>
      </c>
      <c r="P349" s="370">
        <v>0</v>
      </c>
      <c r="Q349" s="370">
        <v>0</v>
      </c>
      <c r="R349" s="370">
        <v>0</v>
      </c>
      <c r="S349" s="370">
        <v>0</v>
      </c>
      <c r="T349" s="370">
        <v>0</v>
      </c>
      <c r="U349" s="370">
        <v>0</v>
      </c>
      <c r="V349" s="370">
        <v>0</v>
      </c>
      <c r="W349" s="370">
        <v>0</v>
      </c>
      <c r="X349" s="370">
        <v>0</v>
      </c>
      <c r="Y349" s="370">
        <v>0</v>
      </c>
      <c r="Z349" s="370">
        <v>0</v>
      </c>
      <c r="AA349" s="370">
        <v>0</v>
      </c>
      <c r="AB349" s="370">
        <v>0</v>
      </c>
      <c r="AC349" s="370">
        <v>0</v>
      </c>
      <c r="AD349" s="370">
        <v>0</v>
      </c>
      <c r="AE349" s="370">
        <v>0</v>
      </c>
      <c r="AF349" s="370">
        <v>0</v>
      </c>
      <c r="AG349" s="370">
        <v>0</v>
      </c>
      <c r="AH349" s="370">
        <v>0</v>
      </c>
      <c r="AI349" s="370">
        <v>0</v>
      </c>
      <c r="AJ349" s="370">
        <v>0</v>
      </c>
      <c r="AK349" s="370">
        <v>0</v>
      </c>
      <c r="AL349" s="370">
        <v>0</v>
      </c>
      <c r="AM349" s="370">
        <v>0</v>
      </c>
      <c r="AN349" s="370">
        <v>0</v>
      </c>
      <c r="AO349" s="370">
        <v>0</v>
      </c>
      <c r="AP349" s="370">
        <v>0</v>
      </c>
      <c r="AQ349" s="370">
        <v>0</v>
      </c>
      <c r="AR349" s="370">
        <v>0</v>
      </c>
      <c r="AS349" s="370">
        <v>0</v>
      </c>
      <c r="AT349" s="370">
        <v>0</v>
      </c>
      <c r="AU349" s="370">
        <v>0</v>
      </c>
      <c r="AV349" s="370">
        <v>0</v>
      </c>
      <c r="AW349" s="370">
        <v>0</v>
      </c>
    </row>
    <row r="350" spans="1:49" x14ac:dyDescent="0.3">
      <c r="A350" s="480"/>
      <c r="B350" s="178" t="s">
        <v>593</v>
      </c>
      <c r="C350" s="480"/>
      <c r="D350" s="370">
        <v>0</v>
      </c>
      <c r="E350" s="370">
        <v>0</v>
      </c>
      <c r="F350" s="370">
        <v>0</v>
      </c>
      <c r="G350" s="370">
        <v>0</v>
      </c>
      <c r="H350" s="370">
        <v>0</v>
      </c>
      <c r="I350" s="370">
        <v>0</v>
      </c>
      <c r="J350" s="370">
        <v>0</v>
      </c>
      <c r="K350" s="370">
        <v>0</v>
      </c>
      <c r="L350" s="370">
        <v>0</v>
      </c>
      <c r="M350" s="370">
        <v>0</v>
      </c>
      <c r="N350" s="370">
        <v>0</v>
      </c>
      <c r="O350" s="370">
        <v>0</v>
      </c>
      <c r="P350" s="370">
        <v>0</v>
      </c>
      <c r="Q350" s="370">
        <v>0</v>
      </c>
      <c r="R350" s="370">
        <v>0</v>
      </c>
      <c r="S350" s="370">
        <v>0</v>
      </c>
      <c r="T350" s="370">
        <v>0</v>
      </c>
      <c r="U350" s="370">
        <v>0</v>
      </c>
      <c r="V350" s="370">
        <v>0</v>
      </c>
      <c r="W350" s="370">
        <v>0</v>
      </c>
      <c r="X350" s="370">
        <v>0</v>
      </c>
      <c r="Y350" s="370">
        <v>0</v>
      </c>
      <c r="Z350" s="370">
        <v>0</v>
      </c>
      <c r="AA350" s="370">
        <v>0</v>
      </c>
      <c r="AB350" s="370">
        <v>0</v>
      </c>
      <c r="AC350" s="370">
        <v>0</v>
      </c>
      <c r="AD350" s="370">
        <v>0</v>
      </c>
      <c r="AE350" s="370">
        <v>0</v>
      </c>
      <c r="AF350" s="370">
        <v>0</v>
      </c>
      <c r="AG350" s="370">
        <v>0</v>
      </c>
      <c r="AH350" s="370">
        <v>0</v>
      </c>
      <c r="AI350" s="370">
        <v>0</v>
      </c>
      <c r="AJ350" s="370">
        <v>0</v>
      </c>
      <c r="AK350" s="370">
        <v>0</v>
      </c>
      <c r="AL350" s="370">
        <v>0</v>
      </c>
      <c r="AM350" s="370">
        <v>0</v>
      </c>
      <c r="AN350" s="370">
        <v>0</v>
      </c>
      <c r="AO350" s="370">
        <v>0</v>
      </c>
      <c r="AP350" s="370">
        <v>0</v>
      </c>
      <c r="AQ350" s="370">
        <v>0</v>
      </c>
      <c r="AR350" s="370">
        <v>0</v>
      </c>
      <c r="AS350" s="370">
        <v>0</v>
      </c>
      <c r="AT350" s="370">
        <v>0</v>
      </c>
      <c r="AU350" s="370">
        <v>0</v>
      </c>
      <c r="AV350" s="370">
        <v>0</v>
      </c>
      <c r="AW350" s="370">
        <v>0</v>
      </c>
    </row>
  </sheetData>
  <mergeCells count="29">
    <mergeCell ref="A252:A262"/>
    <mergeCell ref="C252:C262"/>
    <mergeCell ref="A274:A284"/>
    <mergeCell ref="A228:A229"/>
    <mergeCell ref="B228:B229"/>
    <mergeCell ref="C274:C284"/>
    <mergeCell ref="C263:C273"/>
    <mergeCell ref="A263:A273"/>
    <mergeCell ref="A230:A240"/>
    <mergeCell ref="C230:C240"/>
    <mergeCell ref="A241:A251"/>
    <mergeCell ref="C241:C251"/>
    <mergeCell ref="C307:C317"/>
    <mergeCell ref="C318:C328"/>
    <mergeCell ref="A296:A306"/>
    <mergeCell ref="C296:C306"/>
    <mergeCell ref="A285:A295"/>
    <mergeCell ref="C285:C295"/>
    <mergeCell ref="A307:A317"/>
    <mergeCell ref="C340:C350"/>
    <mergeCell ref="A340:A350"/>
    <mergeCell ref="C329:C339"/>
    <mergeCell ref="A329:A339"/>
    <mergeCell ref="A318:A328"/>
    <mergeCell ref="A1:Y1"/>
    <mergeCell ref="A110:G110"/>
    <mergeCell ref="A210:A220"/>
    <mergeCell ref="A90:A94"/>
    <mergeCell ref="A61:Y61"/>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7D2F-C8DC-4ECB-84F3-225EC47CDD31}">
  <dimension ref="A2:AL66"/>
  <sheetViews>
    <sheetView workbookViewId="0">
      <selection activeCell="B8" sqref="B8"/>
    </sheetView>
  </sheetViews>
  <sheetFormatPr baseColWidth="10" defaultColWidth="8.88671875" defaultRowHeight="14.4" x14ac:dyDescent="0.3"/>
  <cols>
    <col min="1" max="1" width="38.44140625" customWidth="1"/>
    <col min="2" max="2" width="23" bestFit="1" customWidth="1"/>
    <col min="3" max="37" width="19.21875" bestFit="1" customWidth="1"/>
  </cols>
  <sheetData>
    <row r="2" spans="1:37" x14ac:dyDescent="0.3">
      <c r="A2" s="168" t="s">
        <v>741</v>
      </c>
    </row>
    <row r="3" spans="1:37" x14ac:dyDescent="0.3">
      <c r="A3" s="274" t="s">
        <v>740</v>
      </c>
      <c r="B3" s="168">
        <v>2015</v>
      </c>
      <c r="C3" s="168">
        <v>2016</v>
      </c>
      <c r="D3" s="168">
        <v>2017</v>
      </c>
      <c r="E3" s="168">
        <v>2018</v>
      </c>
      <c r="F3" s="168">
        <v>2019</v>
      </c>
      <c r="G3" s="168">
        <v>2020</v>
      </c>
      <c r="H3" s="168">
        <v>2021</v>
      </c>
      <c r="I3" s="168">
        <v>2022</v>
      </c>
      <c r="J3" s="168">
        <v>2023</v>
      </c>
      <c r="K3" s="168">
        <v>2024</v>
      </c>
      <c r="L3" s="168">
        <v>2025</v>
      </c>
      <c r="M3" s="168">
        <v>2026</v>
      </c>
      <c r="N3" s="168">
        <v>2027</v>
      </c>
      <c r="O3" s="168">
        <v>2028</v>
      </c>
      <c r="P3" s="168">
        <v>2029</v>
      </c>
      <c r="Q3" s="168">
        <v>2030</v>
      </c>
      <c r="R3" s="168">
        <v>2031</v>
      </c>
      <c r="S3" s="168">
        <v>2032</v>
      </c>
      <c r="T3" s="168">
        <v>2033</v>
      </c>
      <c r="U3" s="168">
        <v>2034</v>
      </c>
      <c r="V3" s="168">
        <v>2035</v>
      </c>
      <c r="W3" s="168">
        <v>2036</v>
      </c>
      <c r="X3" s="168">
        <v>2037</v>
      </c>
      <c r="Y3" s="168">
        <v>2038</v>
      </c>
      <c r="Z3" s="168">
        <v>2039</v>
      </c>
      <c r="AA3" s="168">
        <v>2040</v>
      </c>
      <c r="AB3" s="168">
        <v>2041</v>
      </c>
      <c r="AC3" s="168">
        <v>2042</v>
      </c>
      <c r="AD3" s="168">
        <v>2043</v>
      </c>
      <c r="AE3" s="168">
        <v>2044</v>
      </c>
      <c r="AF3" s="168">
        <v>2045</v>
      </c>
      <c r="AG3" s="168">
        <v>2046</v>
      </c>
      <c r="AH3" s="168">
        <v>2047</v>
      </c>
      <c r="AI3" s="168">
        <v>2048</v>
      </c>
      <c r="AJ3" s="168">
        <v>2049</v>
      </c>
      <c r="AK3" s="168">
        <v>2050</v>
      </c>
    </row>
    <row r="4" spans="1:37" x14ac:dyDescent="0.3">
      <c r="A4" s="420" t="s">
        <v>282</v>
      </c>
      <c r="B4" s="280">
        <v>418069</v>
      </c>
      <c r="C4" s="280">
        <v>317978</v>
      </c>
      <c r="D4" s="280">
        <v>211543</v>
      </c>
      <c r="E4" s="280">
        <v>115570</v>
      </c>
      <c r="F4" s="280">
        <v>28349</v>
      </c>
      <c r="G4" s="280">
        <v>-62532.6</v>
      </c>
      <c r="H4" s="280">
        <v>-146435</v>
      </c>
      <c r="I4" s="280">
        <v>-225285</v>
      </c>
      <c r="J4" s="280">
        <v>-300249</v>
      </c>
      <c r="K4" s="280">
        <v>-371825</v>
      </c>
      <c r="L4" s="280">
        <v>-371350</v>
      </c>
      <c r="M4" s="280">
        <v>-451625</v>
      </c>
      <c r="N4" s="280">
        <v>-527683</v>
      </c>
      <c r="O4" s="280">
        <v>-599509</v>
      </c>
      <c r="P4" s="280">
        <v>-667317</v>
      </c>
      <c r="Q4" s="280">
        <v>-731146</v>
      </c>
      <c r="R4" s="280">
        <v>-848204</v>
      </c>
      <c r="S4" s="280">
        <v>-961064</v>
      </c>
      <c r="T4" s="280">
        <v>-1070010</v>
      </c>
      <c r="U4" s="280">
        <v>-1175290</v>
      </c>
      <c r="V4" s="280">
        <v>-1277130</v>
      </c>
      <c r="W4" s="280">
        <v>-1405470</v>
      </c>
      <c r="X4" s="280">
        <v>-1524700</v>
      </c>
      <c r="Y4" s="280">
        <v>-1635660</v>
      </c>
      <c r="Z4" s="280">
        <v>-1739100</v>
      </c>
      <c r="AA4" s="280">
        <v>-1835710</v>
      </c>
      <c r="AB4" s="280">
        <v>-1919140</v>
      </c>
      <c r="AC4" s="280">
        <v>-1996200</v>
      </c>
      <c r="AD4" s="280">
        <v>-2067490</v>
      </c>
      <c r="AE4" s="280">
        <v>-2133510</v>
      </c>
      <c r="AF4" s="280">
        <v>-2194760</v>
      </c>
      <c r="AG4" s="280">
        <v>-2265220</v>
      </c>
      <c r="AH4" s="280">
        <v>-2330260</v>
      </c>
      <c r="AI4" s="280">
        <v>-2390380</v>
      </c>
      <c r="AJ4" s="280">
        <v>-2446040</v>
      </c>
      <c r="AK4" s="280">
        <v>-2497630</v>
      </c>
    </row>
    <row r="6" spans="1:37" x14ac:dyDescent="0.3">
      <c r="A6" s="168" t="s">
        <v>739</v>
      </c>
      <c r="B6" s="164"/>
      <c r="C6" s="88"/>
      <c r="D6" s="88"/>
      <c r="E6" s="88"/>
      <c r="F6" s="88"/>
      <c r="G6" s="88"/>
      <c r="H6" s="88"/>
      <c r="I6" s="88"/>
      <c r="J6" s="88"/>
      <c r="K6" s="88"/>
      <c r="L6" s="88"/>
      <c r="M6" s="88"/>
      <c r="N6" s="88"/>
      <c r="O6" s="88"/>
      <c r="P6" s="88"/>
    </row>
    <row r="7" spans="1:37" x14ac:dyDescent="0.3">
      <c r="A7" s="274" t="s">
        <v>737</v>
      </c>
      <c r="B7" s="195">
        <v>2015</v>
      </c>
      <c r="C7" s="195">
        <v>2016</v>
      </c>
      <c r="D7" s="195">
        <v>2017</v>
      </c>
      <c r="E7" s="195">
        <v>2018</v>
      </c>
      <c r="F7" s="195">
        <v>2019</v>
      </c>
      <c r="G7" s="429">
        <v>2020</v>
      </c>
      <c r="H7" s="429">
        <v>2021</v>
      </c>
      <c r="I7" s="429">
        <v>2022</v>
      </c>
      <c r="J7" s="429">
        <v>2023</v>
      </c>
      <c r="K7" s="429">
        <v>2024</v>
      </c>
      <c r="L7" s="429">
        <v>2025</v>
      </c>
      <c r="M7" s="429">
        <v>2026</v>
      </c>
      <c r="N7" s="429">
        <v>2027</v>
      </c>
      <c r="O7" s="429">
        <v>2028</v>
      </c>
      <c r="P7" s="429">
        <v>2029</v>
      </c>
      <c r="Q7" s="429">
        <v>2030</v>
      </c>
      <c r="R7" s="429">
        <v>2031</v>
      </c>
      <c r="S7" s="429">
        <v>2032</v>
      </c>
      <c r="T7" s="429">
        <v>2033</v>
      </c>
      <c r="U7" s="429">
        <v>2034</v>
      </c>
      <c r="V7" s="429">
        <v>2035</v>
      </c>
      <c r="W7" s="429">
        <v>2036</v>
      </c>
      <c r="X7" s="429">
        <v>2037</v>
      </c>
      <c r="Y7" s="429">
        <v>2038</v>
      </c>
      <c r="Z7" s="429">
        <v>2039</v>
      </c>
      <c r="AA7" s="429">
        <v>2040</v>
      </c>
      <c r="AB7" s="429">
        <v>2041</v>
      </c>
      <c r="AC7" s="429">
        <v>2042</v>
      </c>
      <c r="AD7" s="429">
        <v>2043</v>
      </c>
      <c r="AE7" s="429">
        <v>2044</v>
      </c>
      <c r="AF7" s="429">
        <v>2045</v>
      </c>
      <c r="AG7" s="429">
        <v>2046</v>
      </c>
      <c r="AH7" s="429">
        <v>2047</v>
      </c>
      <c r="AI7" s="429">
        <v>2048</v>
      </c>
      <c r="AJ7" s="429">
        <v>2049</v>
      </c>
      <c r="AK7" s="429">
        <v>2050</v>
      </c>
    </row>
    <row r="8" spans="1:37" x14ac:dyDescent="0.3">
      <c r="A8" s="420" t="s">
        <v>282</v>
      </c>
      <c r="B8" s="428">
        <v>2065052</v>
      </c>
      <c r="C8" s="428">
        <v>2095361</v>
      </c>
      <c r="D8" s="428">
        <v>2126184</v>
      </c>
      <c r="E8" s="428">
        <v>2157554</v>
      </c>
      <c r="F8" s="428">
        <v>2189569</v>
      </c>
      <c r="G8" s="428">
        <v>2184706.1269999999</v>
      </c>
      <c r="H8" s="428">
        <v>2206728.6961999997</v>
      </c>
      <c r="I8" s="428">
        <v>2217739.9808</v>
      </c>
      <c r="J8" s="428">
        <v>2228751.2653999999</v>
      </c>
      <c r="K8" s="428">
        <v>2239762.5499999998</v>
      </c>
      <c r="L8" s="428">
        <v>2249314.5499999998</v>
      </c>
      <c r="M8" s="428">
        <v>2258866.5499999998</v>
      </c>
      <c r="N8" s="428">
        <v>2264597.75</v>
      </c>
      <c r="O8" s="428">
        <v>2277970.5499999998</v>
      </c>
      <c r="P8" s="428">
        <v>2287522.5499999998</v>
      </c>
      <c r="Q8" s="428">
        <v>2295615.27</v>
      </c>
      <c r="R8" s="428">
        <v>2303707.9899999998</v>
      </c>
      <c r="S8" s="428">
        <v>2311800.71</v>
      </c>
      <c r="T8" s="428">
        <v>2319893.4299999997</v>
      </c>
      <c r="U8" s="428">
        <v>2327986.15</v>
      </c>
      <c r="V8" s="428">
        <v>2334619.59</v>
      </c>
      <c r="W8" s="428">
        <v>2341253.0299999998</v>
      </c>
      <c r="X8" s="428">
        <v>2347886.4700000002</v>
      </c>
      <c r="Y8" s="428">
        <v>2354519.91</v>
      </c>
      <c r="Z8" s="428">
        <v>2361153.35</v>
      </c>
      <c r="AA8" s="428">
        <v>2366327.5100000002</v>
      </c>
      <c r="AB8" s="428">
        <v>2371501.67</v>
      </c>
      <c r="AC8" s="428">
        <v>2376675.83</v>
      </c>
      <c r="AD8" s="428">
        <v>2381849.9899999998</v>
      </c>
      <c r="AE8" s="428">
        <v>2387024.15</v>
      </c>
      <c r="AF8" s="428">
        <v>2390739.0299999998</v>
      </c>
      <c r="AG8" s="428">
        <v>2394453.9099999997</v>
      </c>
      <c r="AH8" s="428">
        <v>2398168.79</v>
      </c>
      <c r="AI8" s="428">
        <v>2401883.67</v>
      </c>
      <c r="AJ8" s="428">
        <v>2405598.5499999998</v>
      </c>
      <c r="AK8" s="428">
        <v>2416876.5499999998</v>
      </c>
    </row>
    <row r="11" spans="1:37" x14ac:dyDescent="0.3">
      <c r="A11" s="427" t="s">
        <v>738</v>
      </c>
    </row>
    <row r="12" spans="1:37" x14ac:dyDescent="0.3">
      <c r="A12" s="274" t="s">
        <v>737</v>
      </c>
      <c r="B12" s="231">
        <v>2015</v>
      </c>
      <c r="C12" s="231">
        <v>2016</v>
      </c>
      <c r="D12" s="231">
        <v>2017</v>
      </c>
      <c r="E12" s="231">
        <v>2018</v>
      </c>
      <c r="F12" s="231">
        <v>2019</v>
      </c>
      <c r="G12" s="231">
        <v>2020</v>
      </c>
      <c r="H12" s="231">
        <v>2021</v>
      </c>
      <c r="I12" s="231">
        <v>2022</v>
      </c>
      <c r="J12" s="231">
        <v>2023</v>
      </c>
      <c r="K12" s="231">
        <v>2024</v>
      </c>
      <c r="L12" s="231">
        <v>2025</v>
      </c>
      <c r="M12" s="231">
        <v>2026</v>
      </c>
      <c r="N12" s="231">
        <v>2027</v>
      </c>
      <c r="O12" s="231">
        <v>2028</v>
      </c>
      <c r="P12" s="231">
        <v>2029</v>
      </c>
      <c r="Q12" s="231">
        <v>2030</v>
      </c>
      <c r="R12" s="231">
        <v>2031</v>
      </c>
      <c r="S12" s="231">
        <v>2032</v>
      </c>
      <c r="T12" s="231">
        <v>2033</v>
      </c>
      <c r="U12" s="231">
        <v>2034</v>
      </c>
      <c r="V12" s="231">
        <v>2035</v>
      </c>
      <c r="W12" s="231">
        <v>2036</v>
      </c>
      <c r="X12" s="231">
        <v>2037</v>
      </c>
      <c r="Y12" s="231">
        <v>2038</v>
      </c>
      <c r="Z12" s="231">
        <v>2039</v>
      </c>
      <c r="AA12" s="231">
        <v>2040</v>
      </c>
      <c r="AB12" s="231">
        <v>2041</v>
      </c>
      <c r="AC12" s="231">
        <v>2042</v>
      </c>
      <c r="AD12" s="231">
        <v>2043</v>
      </c>
      <c r="AE12" s="231">
        <v>2044</v>
      </c>
      <c r="AF12" s="231">
        <v>2045</v>
      </c>
      <c r="AG12" s="231">
        <v>2046</v>
      </c>
      <c r="AH12" s="231">
        <v>2047</v>
      </c>
      <c r="AI12" s="231">
        <v>2048</v>
      </c>
      <c r="AJ12" s="231">
        <v>2049</v>
      </c>
      <c r="AK12" s="231">
        <v>2050</v>
      </c>
    </row>
    <row r="13" spans="1:37" x14ac:dyDescent="0.3">
      <c r="A13" s="420" t="s">
        <v>736</v>
      </c>
      <c r="B13" s="280">
        <v>8253660</v>
      </c>
      <c r="C13" s="280">
        <v>8292610</v>
      </c>
      <c r="D13" s="280">
        <v>8329530</v>
      </c>
      <c r="E13" s="280">
        <v>8364950</v>
      </c>
      <c r="F13" s="280">
        <v>8399150</v>
      </c>
      <c r="G13" s="280">
        <v>8432280</v>
      </c>
      <c r="H13" s="280">
        <v>8467830</v>
      </c>
      <c r="I13" s="280">
        <v>8502980</v>
      </c>
      <c r="J13" s="280">
        <v>8537760</v>
      </c>
      <c r="K13" s="280">
        <v>8572150</v>
      </c>
      <c r="L13" s="280">
        <v>8606180</v>
      </c>
      <c r="M13" s="280">
        <v>8644010</v>
      </c>
      <c r="N13" s="280">
        <v>8680730</v>
      </c>
      <c r="O13" s="280">
        <v>8716540</v>
      </c>
      <c r="P13" s="280">
        <v>8751610</v>
      </c>
      <c r="Q13" s="280">
        <v>8786170</v>
      </c>
      <c r="R13" s="280">
        <v>8778820</v>
      </c>
      <c r="S13" s="280">
        <v>8769410</v>
      </c>
      <c r="T13" s="280">
        <v>8758150</v>
      </c>
      <c r="U13" s="280">
        <v>8745210</v>
      </c>
      <c r="V13" s="280">
        <v>8730740</v>
      </c>
      <c r="W13" s="280">
        <v>8714950</v>
      </c>
      <c r="X13" s="280">
        <v>8697990</v>
      </c>
      <c r="Y13" s="280">
        <v>8679930</v>
      </c>
      <c r="Z13" s="280">
        <v>8660800</v>
      </c>
      <c r="AA13" s="280">
        <v>8640650</v>
      </c>
      <c r="AB13" s="280">
        <v>8619370</v>
      </c>
      <c r="AC13" s="280">
        <v>8596790</v>
      </c>
      <c r="AD13" s="280">
        <v>8573000</v>
      </c>
      <c r="AE13" s="280">
        <v>8548060</v>
      </c>
      <c r="AF13" s="280">
        <v>8522040</v>
      </c>
      <c r="AG13" s="280">
        <v>8494660</v>
      </c>
      <c r="AH13" s="280">
        <v>8465550</v>
      </c>
      <c r="AI13" s="280">
        <v>8434900</v>
      </c>
      <c r="AJ13" s="280">
        <v>8402920</v>
      </c>
      <c r="AK13" s="280">
        <v>8369780</v>
      </c>
    </row>
    <row r="15" spans="1:37" x14ac:dyDescent="0.3">
      <c r="A15" s="168" t="s">
        <v>735</v>
      </c>
    </row>
    <row r="16" spans="1:37" x14ac:dyDescent="0.3">
      <c r="A16" s="274" t="s">
        <v>734</v>
      </c>
      <c r="B16" s="168">
        <v>2015</v>
      </c>
      <c r="C16" s="168">
        <v>2016</v>
      </c>
      <c r="D16" s="168">
        <v>2017</v>
      </c>
      <c r="E16" s="168">
        <v>2018</v>
      </c>
      <c r="F16" s="168">
        <v>2019</v>
      </c>
      <c r="G16" s="168">
        <v>2020</v>
      </c>
      <c r="H16" s="168">
        <v>2021</v>
      </c>
      <c r="I16" s="168">
        <v>2022</v>
      </c>
      <c r="J16" s="168">
        <v>2023</v>
      </c>
      <c r="K16" s="168">
        <v>2024</v>
      </c>
      <c r="L16" s="168">
        <v>2025</v>
      </c>
      <c r="M16" s="168">
        <v>2026</v>
      </c>
      <c r="N16" s="168">
        <v>2027</v>
      </c>
      <c r="O16" s="168">
        <v>2028</v>
      </c>
      <c r="P16" s="168">
        <v>2029</v>
      </c>
      <c r="Q16" s="168">
        <v>2030</v>
      </c>
      <c r="R16" s="168">
        <v>2031</v>
      </c>
      <c r="S16" s="168">
        <v>2032</v>
      </c>
      <c r="T16" s="168">
        <v>2033</v>
      </c>
      <c r="U16" s="168">
        <v>2034</v>
      </c>
      <c r="V16" s="168">
        <v>2035</v>
      </c>
      <c r="W16" s="168">
        <v>2036</v>
      </c>
      <c r="X16" s="168">
        <v>2037</v>
      </c>
      <c r="Y16" s="168">
        <v>2038</v>
      </c>
      <c r="Z16" s="168">
        <v>2039</v>
      </c>
      <c r="AA16" s="168">
        <v>2040</v>
      </c>
      <c r="AB16" s="168">
        <v>2041</v>
      </c>
      <c r="AC16" s="168">
        <v>2042</v>
      </c>
      <c r="AD16" s="168">
        <v>2043</v>
      </c>
      <c r="AE16" s="168">
        <v>2044</v>
      </c>
      <c r="AF16" s="168">
        <v>2045</v>
      </c>
      <c r="AG16" s="168">
        <v>2046</v>
      </c>
      <c r="AH16" s="168">
        <v>2047</v>
      </c>
      <c r="AI16" s="168">
        <v>2048</v>
      </c>
      <c r="AJ16" s="168">
        <v>2049</v>
      </c>
      <c r="AK16" s="168">
        <v>2050</v>
      </c>
    </row>
    <row r="17" spans="1:38" x14ac:dyDescent="0.3">
      <c r="A17" s="420" t="s">
        <v>282</v>
      </c>
      <c r="B17" s="426">
        <v>2.81953E-2</v>
      </c>
      <c r="C17" s="426">
        <v>2.9085900000000001E-2</v>
      </c>
      <c r="D17" s="426">
        <v>2.9902999999999999E-2</v>
      </c>
      <c r="E17" s="426">
        <v>2.9998299999999999E-2</v>
      </c>
      <c r="F17" s="426">
        <v>2.8625899999999999E-2</v>
      </c>
      <c r="G17" s="426">
        <v>2.92281E-2</v>
      </c>
      <c r="H17" s="426">
        <v>2.9822999999999999E-2</v>
      </c>
      <c r="I17" s="426">
        <v>2.9567800000000002E-2</v>
      </c>
      <c r="J17" s="426">
        <v>2.94863E-2</v>
      </c>
      <c r="K17" s="426">
        <v>2.9876699999999999E-2</v>
      </c>
      <c r="L17" s="426">
        <v>3.0501500000000001E-2</v>
      </c>
      <c r="M17" s="426">
        <v>3.0861400000000001E-2</v>
      </c>
      <c r="N17" s="426">
        <v>3.1609699999999998E-2</v>
      </c>
      <c r="O17" s="426">
        <v>3.2366300000000001E-2</v>
      </c>
      <c r="P17" s="426">
        <v>3.3497600000000002E-2</v>
      </c>
      <c r="Q17" s="426">
        <v>3.4275300000000002E-2</v>
      </c>
      <c r="R17" s="426">
        <v>3.4916500000000003E-2</v>
      </c>
      <c r="S17" s="426">
        <v>3.56456E-2</v>
      </c>
      <c r="T17" s="426">
        <v>3.6535600000000001E-2</v>
      </c>
      <c r="U17" s="426">
        <v>3.7446800000000002E-2</v>
      </c>
      <c r="V17" s="426">
        <v>3.8385000000000002E-2</v>
      </c>
      <c r="W17" s="426">
        <v>3.9342200000000001E-2</v>
      </c>
      <c r="X17" s="426">
        <v>4.0252099999999999E-2</v>
      </c>
      <c r="Y17" s="426">
        <v>4.1148200000000003E-2</v>
      </c>
      <c r="Z17" s="426">
        <v>4.2114400000000003E-2</v>
      </c>
      <c r="AA17" s="426">
        <v>4.30988E-2</v>
      </c>
      <c r="AB17" s="426">
        <v>4.4061799999999998E-2</v>
      </c>
      <c r="AC17" s="426">
        <v>4.5047799999999999E-2</v>
      </c>
      <c r="AD17" s="426">
        <v>4.6153399999999997E-2</v>
      </c>
      <c r="AE17" s="426">
        <v>4.73272E-2</v>
      </c>
      <c r="AF17" s="426">
        <v>4.8482600000000001E-2</v>
      </c>
      <c r="AG17" s="426">
        <v>4.9662199999999997E-2</v>
      </c>
      <c r="AH17" s="426">
        <v>5.08271E-2</v>
      </c>
      <c r="AI17" s="426">
        <v>5.1679900000000001E-2</v>
      </c>
      <c r="AJ17" s="426">
        <v>5.2076600000000001E-2</v>
      </c>
      <c r="AK17" s="426">
        <v>5.2373900000000001E-2</v>
      </c>
    </row>
    <row r="19" spans="1:38" s="88" customFormat="1" x14ac:dyDescent="0.3">
      <c r="A19" s="168" t="s">
        <v>733</v>
      </c>
      <c r="B19" s="168">
        <v>2015</v>
      </c>
      <c r="C19" s="168">
        <v>2016</v>
      </c>
      <c r="D19" s="168">
        <v>2017</v>
      </c>
      <c r="E19" s="168">
        <v>2018</v>
      </c>
      <c r="F19" s="168">
        <v>2019</v>
      </c>
      <c r="G19" s="168">
        <v>2020</v>
      </c>
      <c r="H19" s="168">
        <v>2021</v>
      </c>
      <c r="I19" s="168">
        <v>2022</v>
      </c>
      <c r="J19" s="168">
        <v>2023</v>
      </c>
      <c r="K19" s="168">
        <v>2024</v>
      </c>
      <c r="L19" s="168">
        <v>2025</v>
      </c>
      <c r="M19" s="168">
        <v>2026</v>
      </c>
      <c r="N19" s="168">
        <v>2027</v>
      </c>
      <c r="O19" s="168">
        <v>2028</v>
      </c>
      <c r="P19" s="168">
        <v>2029</v>
      </c>
      <c r="Q19" s="168">
        <v>2030</v>
      </c>
      <c r="R19" s="168">
        <v>2031</v>
      </c>
      <c r="S19" s="168">
        <v>2032</v>
      </c>
      <c r="T19" s="168">
        <v>2033</v>
      </c>
      <c r="U19" s="168">
        <v>2034</v>
      </c>
      <c r="V19" s="168">
        <v>2035</v>
      </c>
      <c r="W19" s="168">
        <v>2036</v>
      </c>
      <c r="X19" s="168">
        <v>2037</v>
      </c>
      <c r="Y19" s="168">
        <v>2038</v>
      </c>
      <c r="Z19" s="168">
        <v>2039</v>
      </c>
      <c r="AA19" s="168">
        <v>2040</v>
      </c>
      <c r="AB19" s="168">
        <v>2041</v>
      </c>
      <c r="AC19" s="168">
        <v>2042</v>
      </c>
      <c r="AD19" s="168">
        <v>2043</v>
      </c>
      <c r="AE19" s="168">
        <v>2044</v>
      </c>
      <c r="AF19" s="168">
        <v>2045</v>
      </c>
      <c r="AG19" s="168">
        <v>2046</v>
      </c>
      <c r="AH19" s="168">
        <v>2047</v>
      </c>
      <c r="AI19" s="168">
        <v>2048</v>
      </c>
      <c r="AJ19" s="168">
        <v>2049</v>
      </c>
      <c r="AK19" s="168">
        <v>2050</v>
      </c>
    </row>
    <row r="20" spans="1:38" s="88" customFormat="1" x14ac:dyDescent="0.3">
      <c r="A20" s="310" t="s">
        <v>370</v>
      </c>
      <c r="B20" s="6" t="s">
        <v>732</v>
      </c>
      <c r="C20" s="6" t="s">
        <v>732</v>
      </c>
      <c r="D20" s="6" t="s">
        <v>732</v>
      </c>
      <c r="E20" s="6" t="s">
        <v>732</v>
      </c>
      <c r="F20" s="6" t="s">
        <v>732</v>
      </c>
      <c r="G20" s="6" t="s">
        <v>732</v>
      </c>
      <c r="H20" s="6" t="s">
        <v>732</v>
      </c>
      <c r="I20" s="6" t="s">
        <v>732</v>
      </c>
      <c r="J20" s="6" t="s">
        <v>732</v>
      </c>
      <c r="K20" s="6" t="s">
        <v>732</v>
      </c>
      <c r="L20" s="6" t="s">
        <v>732</v>
      </c>
      <c r="M20" s="6" t="s">
        <v>732</v>
      </c>
      <c r="N20" s="6" t="s">
        <v>732</v>
      </c>
      <c r="O20" s="6" t="s">
        <v>732</v>
      </c>
      <c r="P20" s="6" t="s">
        <v>732</v>
      </c>
      <c r="Q20" s="6" t="s">
        <v>732</v>
      </c>
      <c r="R20" s="6" t="s">
        <v>732</v>
      </c>
      <c r="S20" s="6" t="s">
        <v>732</v>
      </c>
      <c r="T20" s="6" t="s">
        <v>732</v>
      </c>
      <c r="U20" s="6" t="s">
        <v>732</v>
      </c>
      <c r="V20" s="6" t="s">
        <v>732</v>
      </c>
      <c r="W20" s="6" t="s">
        <v>732</v>
      </c>
      <c r="X20" s="6" t="s">
        <v>732</v>
      </c>
      <c r="Y20" s="6" t="s">
        <v>732</v>
      </c>
      <c r="Z20" s="6" t="s">
        <v>732</v>
      </c>
      <c r="AA20" s="6" t="s">
        <v>732</v>
      </c>
      <c r="AB20" s="6" t="s">
        <v>732</v>
      </c>
      <c r="AC20" s="6" t="s">
        <v>732</v>
      </c>
      <c r="AD20" s="6" t="s">
        <v>732</v>
      </c>
      <c r="AE20" s="6" t="s">
        <v>732</v>
      </c>
      <c r="AF20" s="6" t="s">
        <v>732</v>
      </c>
      <c r="AG20" s="6" t="s">
        <v>732</v>
      </c>
      <c r="AH20" s="6" t="s">
        <v>732</v>
      </c>
      <c r="AI20" s="6" t="s">
        <v>732</v>
      </c>
      <c r="AJ20" s="6" t="s">
        <v>732</v>
      </c>
      <c r="AK20" s="6" t="s">
        <v>732</v>
      </c>
      <c r="AL20" s="160"/>
    </row>
    <row r="21" spans="1:38" s="88" customFormat="1" x14ac:dyDescent="0.3">
      <c r="A21" s="420" t="s">
        <v>282</v>
      </c>
      <c r="B21" s="425">
        <v>46065.1</v>
      </c>
      <c r="C21" s="425">
        <v>46064.9</v>
      </c>
      <c r="D21" s="425">
        <v>46064.9</v>
      </c>
      <c r="E21" s="425">
        <v>46064.9</v>
      </c>
      <c r="F21" s="425">
        <v>46064.9</v>
      </c>
      <c r="G21" s="425">
        <v>46064.9</v>
      </c>
      <c r="H21" s="425">
        <v>46064.9</v>
      </c>
      <c r="I21" s="425">
        <v>46064.9</v>
      </c>
      <c r="J21" s="425">
        <v>46064.9</v>
      </c>
      <c r="K21" s="425">
        <v>46064.9</v>
      </c>
      <c r="L21" s="425">
        <v>46064.9</v>
      </c>
      <c r="M21" s="425">
        <v>46181.1</v>
      </c>
      <c r="N21" s="425">
        <v>45720</v>
      </c>
      <c r="O21" s="425">
        <v>45393.8</v>
      </c>
      <c r="P21" s="425">
        <v>45383.4</v>
      </c>
      <c r="Q21" s="425">
        <v>45576.2</v>
      </c>
      <c r="R21" s="425">
        <v>45923</v>
      </c>
      <c r="S21" s="425">
        <v>46382.9</v>
      </c>
      <c r="T21" s="425">
        <v>46909.7</v>
      </c>
      <c r="U21" s="425">
        <v>47461.5</v>
      </c>
      <c r="V21" s="425">
        <v>48020.3</v>
      </c>
      <c r="W21" s="425">
        <v>48576.2</v>
      </c>
      <c r="X21" s="425">
        <v>49127.9</v>
      </c>
      <c r="Y21" s="425">
        <v>49676.2</v>
      </c>
      <c r="Z21" s="425">
        <v>50225.2</v>
      </c>
      <c r="AA21" s="425">
        <v>50775.6</v>
      </c>
      <c r="AB21" s="425">
        <v>51327</v>
      </c>
      <c r="AC21" s="425">
        <v>51881.599999999999</v>
      </c>
      <c r="AD21" s="425">
        <v>52437.8</v>
      </c>
      <c r="AE21" s="425">
        <v>52994.9</v>
      </c>
      <c r="AF21" s="425">
        <v>53551.6</v>
      </c>
      <c r="AG21" s="425">
        <v>54113.8</v>
      </c>
      <c r="AH21" s="425">
        <v>54673.4</v>
      </c>
      <c r="AI21" s="425">
        <v>55237.4</v>
      </c>
      <c r="AJ21" s="425">
        <v>55799.199999999997</v>
      </c>
      <c r="AK21" s="425">
        <v>56366.400000000001</v>
      </c>
      <c r="AL21" s="424"/>
    </row>
    <row r="23" spans="1:38" x14ac:dyDescent="0.3">
      <c r="A23" s="168" t="s">
        <v>731</v>
      </c>
      <c r="B23" s="88"/>
      <c r="C23" s="88"/>
      <c r="D23" s="88"/>
      <c r="E23" s="88"/>
      <c r="F23" s="88"/>
      <c r="G23" s="88"/>
      <c r="H23" s="88"/>
      <c r="I23" s="88"/>
      <c r="J23" s="88"/>
      <c r="K23" s="88"/>
      <c r="L23" s="88"/>
      <c r="M23" s="88"/>
      <c r="N23" s="88"/>
      <c r="O23" s="88"/>
      <c r="P23" s="88"/>
      <c r="Q23" s="88"/>
      <c r="R23" s="88"/>
      <c r="S23" s="88"/>
      <c r="T23" s="88"/>
    </row>
    <row r="24" spans="1:38" x14ac:dyDescent="0.3">
      <c r="A24" s="510" t="s">
        <v>295</v>
      </c>
      <c r="B24" s="80" t="s">
        <v>296</v>
      </c>
      <c r="C24" s="168" t="s">
        <v>730</v>
      </c>
      <c r="D24" s="168">
        <v>2015</v>
      </c>
      <c r="E24" s="168">
        <v>2016</v>
      </c>
      <c r="F24" s="168">
        <v>2017</v>
      </c>
      <c r="G24" s="168">
        <v>2018</v>
      </c>
      <c r="H24" s="168">
        <v>2019</v>
      </c>
      <c r="I24" s="168">
        <v>2020</v>
      </c>
      <c r="J24" s="168">
        <v>2021</v>
      </c>
      <c r="K24" s="168">
        <v>2022</v>
      </c>
      <c r="L24" s="168">
        <v>2023</v>
      </c>
      <c r="M24" s="168">
        <v>2024</v>
      </c>
      <c r="N24" s="168">
        <v>2025</v>
      </c>
      <c r="O24" s="168">
        <v>2026</v>
      </c>
      <c r="P24" s="168">
        <v>2027</v>
      </c>
      <c r="Q24" s="168">
        <v>2028</v>
      </c>
      <c r="R24" s="168">
        <v>2029</v>
      </c>
      <c r="S24" s="168">
        <v>2030</v>
      </c>
      <c r="T24" s="423" t="s">
        <v>729</v>
      </c>
    </row>
    <row r="25" spans="1:38" x14ac:dyDescent="0.3">
      <c r="A25" s="511"/>
      <c r="B25" s="80" t="s">
        <v>728</v>
      </c>
      <c r="C25" s="422">
        <v>0</v>
      </c>
      <c r="D25" s="6">
        <v>9.5356797296125627E-4</v>
      </c>
      <c r="E25" s="6">
        <v>1.0146276406623308E-3</v>
      </c>
      <c r="F25" s="6">
        <v>1.0759940873407421E-3</v>
      </c>
      <c r="G25" s="6">
        <v>1.0930765512255631E-3</v>
      </c>
      <c r="H25" s="6">
        <v>1.1624988078630764E-3</v>
      </c>
      <c r="I25" s="422">
        <v>1.244366015571603E-3</v>
      </c>
      <c r="J25" s="422">
        <v>1.2928212056401993E-3</v>
      </c>
      <c r="K25" s="422">
        <v>1.3466759102173536E-3</v>
      </c>
      <c r="L25" s="422">
        <v>1.4158287215669221E-3</v>
      </c>
      <c r="M25" s="422">
        <v>1.503421507018478E-3</v>
      </c>
      <c r="N25" s="422">
        <v>1.6056054445708705E-3</v>
      </c>
      <c r="O25" s="422">
        <v>1.7193180762421732E-3</v>
      </c>
      <c r="P25" s="422">
        <v>1.8167308756939071E-3</v>
      </c>
      <c r="Q25" s="422">
        <v>1.9154352712463687E-3</v>
      </c>
      <c r="R25" s="422">
        <v>1.9727578208237648E-3</v>
      </c>
      <c r="S25" s="421">
        <v>1.8116842376932529E-3</v>
      </c>
      <c r="T25" s="421">
        <v>3.5999999999999997E-2</v>
      </c>
    </row>
    <row r="26" spans="1:38" x14ac:dyDescent="0.3">
      <c r="A26" s="512" t="s">
        <v>282</v>
      </c>
      <c r="B26" s="420" t="s">
        <v>482</v>
      </c>
      <c r="C26" s="213">
        <v>0</v>
      </c>
      <c r="D26" s="213">
        <v>148.57</v>
      </c>
      <c r="E26" s="213">
        <v>150.44</v>
      </c>
      <c r="F26" s="213">
        <v>152.93</v>
      </c>
      <c r="G26" s="213">
        <v>154.60000000000002</v>
      </c>
      <c r="H26" s="213">
        <v>150.53</v>
      </c>
      <c r="I26" s="213">
        <v>185.12</v>
      </c>
      <c r="J26" s="213">
        <v>188.93</v>
      </c>
      <c r="K26" s="213">
        <v>183.6</v>
      </c>
      <c r="L26" s="213">
        <v>187.1</v>
      </c>
      <c r="M26" s="213">
        <v>185.78</v>
      </c>
      <c r="N26" s="213">
        <v>180.41</v>
      </c>
      <c r="O26" s="213">
        <v>186.32</v>
      </c>
      <c r="P26" s="213">
        <v>185.55</v>
      </c>
      <c r="Q26" s="213">
        <v>180.45000000000002</v>
      </c>
      <c r="R26" s="213">
        <v>181.74</v>
      </c>
      <c r="S26" s="213">
        <v>187.66</v>
      </c>
      <c r="T26" s="213">
        <v>122.68869001273013</v>
      </c>
    </row>
    <row r="27" spans="1:38" x14ac:dyDescent="0.3">
      <c r="A27" s="512"/>
      <c r="B27" s="420" t="s">
        <v>481</v>
      </c>
      <c r="C27" s="213">
        <v>0</v>
      </c>
      <c r="D27" s="213">
        <v>26.17</v>
      </c>
      <c r="E27" s="213">
        <v>26.07</v>
      </c>
      <c r="F27" s="213">
        <v>25.53</v>
      </c>
      <c r="G27" s="213">
        <v>30</v>
      </c>
      <c r="H27" s="213">
        <v>30.01</v>
      </c>
      <c r="I27" s="213">
        <v>29.76</v>
      </c>
      <c r="J27" s="213">
        <v>30.040000000000006</v>
      </c>
      <c r="K27" s="213">
        <v>30.78</v>
      </c>
      <c r="L27" s="213">
        <v>29.95</v>
      </c>
      <c r="M27" s="213">
        <v>30.88</v>
      </c>
      <c r="N27" s="213">
        <v>28.909999999999993</v>
      </c>
      <c r="O27" s="213">
        <v>29.18</v>
      </c>
      <c r="P27" s="213">
        <v>29.57</v>
      </c>
      <c r="Q27" s="213">
        <v>30.49</v>
      </c>
      <c r="R27" s="213">
        <v>29.82</v>
      </c>
      <c r="S27" s="213">
        <v>29.179999999999993</v>
      </c>
      <c r="T27" s="213">
        <v>62.126797581882613</v>
      </c>
    </row>
    <row r="28" spans="1:38" x14ac:dyDescent="0.3">
      <c r="A28" s="512"/>
      <c r="B28" s="420" t="s">
        <v>480</v>
      </c>
      <c r="C28" s="213">
        <v>0</v>
      </c>
      <c r="D28" s="213">
        <v>12.04</v>
      </c>
      <c r="E28" s="213">
        <v>13.48</v>
      </c>
      <c r="F28" s="213">
        <v>14.699999999999998</v>
      </c>
      <c r="G28" s="213">
        <v>13.540000000000001</v>
      </c>
      <c r="H28" s="213">
        <v>14.21</v>
      </c>
      <c r="I28" s="213">
        <v>21.07</v>
      </c>
      <c r="J28" s="213">
        <v>21.03</v>
      </c>
      <c r="K28" s="213">
        <v>21.77</v>
      </c>
      <c r="L28" s="213">
        <v>24.049999999999997</v>
      </c>
      <c r="M28" s="213">
        <v>23.68</v>
      </c>
      <c r="N28" s="213">
        <v>23.25</v>
      </c>
      <c r="O28" s="213">
        <v>22.65</v>
      </c>
      <c r="P28" s="213">
        <v>24.01</v>
      </c>
      <c r="Q28" s="213">
        <v>27.06</v>
      </c>
      <c r="R28" s="213">
        <v>26.97</v>
      </c>
      <c r="S28" s="213">
        <v>27.929999999999993</v>
      </c>
      <c r="T28" s="213">
        <v>10.186176389331928</v>
      </c>
    </row>
    <row r="29" spans="1:38" x14ac:dyDescent="0.3">
      <c r="A29" s="512"/>
      <c r="B29" s="420" t="s">
        <v>479</v>
      </c>
      <c r="C29" s="213">
        <v>0</v>
      </c>
      <c r="D29" s="213">
        <v>97.14</v>
      </c>
      <c r="E29" s="213">
        <v>108.39</v>
      </c>
      <c r="F29" s="213">
        <v>115.59</v>
      </c>
      <c r="G29" s="213">
        <v>120.55</v>
      </c>
      <c r="H29" s="213">
        <v>118.62000000000002</v>
      </c>
      <c r="I29" s="213">
        <v>125.27</v>
      </c>
      <c r="J29" s="213">
        <v>127.81</v>
      </c>
      <c r="K29" s="213">
        <v>133.03</v>
      </c>
      <c r="L29" s="213">
        <v>141.36000000000001</v>
      </c>
      <c r="M29" s="213">
        <v>147.29000000000002</v>
      </c>
      <c r="N29" s="213">
        <v>142.26</v>
      </c>
      <c r="O29" s="213">
        <v>144.87000000000003</v>
      </c>
      <c r="P29" s="213">
        <v>151.57</v>
      </c>
      <c r="Q29" s="213">
        <v>151.41</v>
      </c>
      <c r="R29" s="213">
        <v>152.54</v>
      </c>
      <c r="S29" s="213">
        <v>154.14000000000001</v>
      </c>
      <c r="T29" s="213">
        <v>195.4100705189534</v>
      </c>
    </row>
    <row r="30" spans="1:38" x14ac:dyDescent="0.3">
      <c r="A30" s="512"/>
      <c r="B30" s="420" t="s">
        <v>478</v>
      </c>
      <c r="C30" s="213">
        <v>0</v>
      </c>
      <c r="D30" s="213">
        <v>8.5399999999999991</v>
      </c>
      <c r="E30" s="213">
        <v>8.8000000000000007</v>
      </c>
      <c r="F30" s="213">
        <v>8.8000000000000007</v>
      </c>
      <c r="G30" s="213">
        <v>8.3000000000000007</v>
      </c>
      <c r="H30" s="213">
        <v>9.2200000000000006</v>
      </c>
      <c r="I30" s="213">
        <v>7.63</v>
      </c>
      <c r="J30" s="213">
        <v>7.57</v>
      </c>
      <c r="K30" s="213">
        <v>8.09</v>
      </c>
      <c r="L30" s="213">
        <v>7.18</v>
      </c>
      <c r="M30" s="213">
        <v>8.4400000000000031</v>
      </c>
      <c r="N30" s="213">
        <v>8.3899999999999988</v>
      </c>
      <c r="O30" s="213">
        <v>8.32</v>
      </c>
      <c r="P30" s="213">
        <v>9.09</v>
      </c>
      <c r="Q30" s="213">
        <v>9.08</v>
      </c>
      <c r="R30" s="213">
        <v>8.48</v>
      </c>
      <c r="S30" s="213">
        <v>8.2399999999999967</v>
      </c>
      <c r="T30" s="213">
        <v>18.879303573846553</v>
      </c>
    </row>
    <row r="31" spans="1:38" x14ac:dyDescent="0.3">
      <c r="A31" s="512"/>
      <c r="B31" s="420" t="s">
        <v>477</v>
      </c>
      <c r="C31" s="213">
        <v>0</v>
      </c>
      <c r="D31" s="213">
        <v>0.05</v>
      </c>
      <c r="E31" s="213">
        <v>0.05</v>
      </c>
      <c r="F31" s="213">
        <v>0.05</v>
      </c>
      <c r="G31" s="213">
        <v>0.05</v>
      </c>
      <c r="H31" s="213">
        <v>0.05</v>
      </c>
      <c r="I31" s="213">
        <v>0.03</v>
      </c>
      <c r="J31" s="213">
        <v>0.03</v>
      </c>
      <c r="K31" s="213">
        <v>0.03</v>
      </c>
      <c r="L31" s="213">
        <v>0.03</v>
      </c>
      <c r="M31" s="213">
        <v>3.0000000000000002E-2</v>
      </c>
      <c r="N31" s="213">
        <v>2.9999999999999995E-2</v>
      </c>
      <c r="O31" s="213">
        <v>0.03</v>
      </c>
      <c r="P31" s="213">
        <v>0.03</v>
      </c>
      <c r="Q31" s="213">
        <v>0.03</v>
      </c>
      <c r="R31" s="213">
        <v>0.03</v>
      </c>
      <c r="S31" s="213">
        <v>1.9999999999999997E-2</v>
      </c>
      <c r="T31" s="213">
        <v>1.9028448987065734</v>
      </c>
    </row>
    <row r="32" spans="1:38" x14ac:dyDescent="0.3">
      <c r="A32" s="512"/>
      <c r="B32" s="420" t="s">
        <v>476</v>
      </c>
      <c r="C32" s="213">
        <v>0</v>
      </c>
      <c r="D32" s="213">
        <v>68.09</v>
      </c>
      <c r="E32" s="213">
        <v>71.070000000000007</v>
      </c>
      <c r="F32" s="213">
        <v>75.84</v>
      </c>
      <c r="G32" s="213">
        <v>78.28</v>
      </c>
      <c r="H32" s="213">
        <v>80.550000000000011</v>
      </c>
      <c r="I32" s="213">
        <v>50.44</v>
      </c>
      <c r="J32" s="213">
        <v>53.220000000000006</v>
      </c>
      <c r="K32" s="213">
        <v>54.43</v>
      </c>
      <c r="L32" s="213">
        <v>55.47</v>
      </c>
      <c r="M32" s="213">
        <v>58.519999999999996</v>
      </c>
      <c r="N32" s="213">
        <v>63.53</v>
      </c>
      <c r="O32" s="213">
        <v>66.38</v>
      </c>
      <c r="P32" s="213">
        <v>69.950000000000017</v>
      </c>
      <c r="Q32" s="213">
        <v>74.429999999999993</v>
      </c>
      <c r="R32" s="213">
        <v>79.09</v>
      </c>
      <c r="S32" s="213">
        <v>70.56</v>
      </c>
      <c r="T32" s="213">
        <v>200.02582166812118</v>
      </c>
    </row>
    <row r="33" spans="1:37" x14ac:dyDescent="0.3">
      <c r="A33" s="512"/>
      <c r="B33" s="420" t="s">
        <v>475</v>
      </c>
      <c r="C33" s="213">
        <v>0</v>
      </c>
      <c r="D33" s="213">
        <v>1.8899999999999997</v>
      </c>
      <c r="E33" s="213">
        <v>2.0499999999999998</v>
      </c>
      <c r="F33" s="213">
        <v>2.1</v>
      </c>
      <c r="G33" s="213">
        <v>2.15</v>
      </c>
      <c r="H33" s="213">
        <v>2.25</v>
      </c>
      <c r="I33" s="213">
        <v>2.3199999999999998</v>
      </c>
      <c r="J33" s="213">
        <v>2.3500000000000005</v>
      </c>
      <c r="K33" s="213">
        <v>2.4500000000000002</v>
      </c>
      <c r="L33" s="213">
        <v>2.5499999999999998</v>
      </c>
      <c r="M33" s="213">
        <v>2.69</v>
      </c>
      <c r="N33" s="213">
        <v>2.79</v>
      </c>
      <c r="O33" s="213">
        <v>2.93</v>
      </c>
      <c r="P33" s="213">
        <v>3.0900000000000003</v>
      </c>
      <c r="Q33" s="213">
        <v>3.31</v>
      </c>
      <c r="R33" s="213">
        <v>3.96</v>
      </c>
      <c r="S33" s="213">
        <v>3.9299999999999997</v>
      </c>
      <c r="T33" s="213">
        <v>13.101588325861771</v>
      </c>
    </row>
    <row r="34" spans="1:37" x14ac:dyDescent="0.3">
      <c r="A34" s="512"/>
      <c r="B34" s="420" t="s">
        <v>474</v>
      </c>
      <c r="C34" s="213">
        <v>0</v>
      </c>
      <c r="D34" s="213">
        <v>2.33</v>
      </c>
      <c r="E34" s="213">
        <v>2.3199999999999998</v>
      </c>
      <c r="F34" s="213">
        <v>2.35</v>
      </c>
      <c r="G34" s="213">
        <v>2.3199999999999998</v>
      </c>
      <c r="H34" s="213">
        <v>2.21</v>
      </c>
      <c r="I34" s="213">
        <v>2.0499999999999998</v>
      </c>
      <c r="J34" s="213">
        <v>1.7799999999999996</v>
      </c>
      <c r="K34" s="213">
        <v>1.59</v>
      </c>
      <c r="L34" s="213">
        <v>1.38</v>
      </c>
      <c r="M34" s="213">
        <v>1.4800000000000002</v>
      </c>
      <c r="N34" s="213">
        <v>1.56</v>
      </c>
      <c r="O34" s="213">
        <v>1.5</v>
      </c>
      <c r="P34" s="213">
        <v>1.4300000000000002</v>
      </c>
      <c r="Q34" s="213">
        <v>1.65</v>
      </c>
      <c r="R34" s="213">
        <v>1.64</v>
      </c>
      <c r="S34" s="213">
        <v>1.7399999999999995</v>
      </c>
      <c r="T34" s="213">
        <v>15.152416804194116</v>
      </c>
    </row>
    <row r="35" spans="1:37" x14ac:dyDescent="0.3">
      <c r="A35" s="512"/>
      <c r="B35" s="420" t="s">
        <v>473</v>
      </c>
      <c r="C35" s="213">
        <v>0</v>
      </c>
      <c r="D35" s="213">
        <v>1.8000000000000003</v>
      </c>
      <c r="E35" s="213">
        <v>1.8399999999999999</v>
      </c>
      <c r="F35" s="213">
        <v>2.0000000000000004</v>
      </c>
      <c r="G35" s="213">
        <v>2.0900000000000003</v>
      </c>
      <c r="H35" s="213">
        <v>2.23</v>
      </c>
      <c r="I35" s="213">
        <v>2.4300000000000006</v>
      </c>
      <c r="J35" s="213">
        <v>2.5499999999999998</v>
      </c>
      <c r="K35" s="213">
        <v>2.52</v>
      </c>
      <c r="L35" s="213">
        <v>2.6599999999999997</v>
      </c>
      <c r="M35" s="213">
        <v>2.9500000000000006</v>
      </c>
      <c r="N35" s="213">
        <v>3.0799999999999992</v>
      </c>
      <c r="O35" s="213">
        <v>3.18</v>
      </c>
      <c r="P35" s="213">
        <v>3.38</v>
      </c>
      <c r="Q35" s="213">
        <v>3.5499999999999994</v>
      </c>
      <c r="R35" s="213">
        <v>3.7</v>
      </c>
      <c r="S35" s="213">
        <v>3.06</v>
      </c>
      <c r="T35" s="213">
        <v>66.119646884402215</v>
      </c>
    </row>
    <row r="36" spans="1:37" x14ac:dyDescent="0.3">
      <c r="A36" s="512"/>
      <c r="B36" s="420" t="s">
        <v>472</v>
      </c>
      <c r="C36" s="213">
        <v>0</v>
      </c>
      <c r="D36" s="213">
        <v>5.0599999999999996</v>
      </c>
      <c r="E36" s="213">
        <v>5.23</v>
      </c>
      <c r="F36" s="213">
        <v>5.17</v>
      </c>
      <c r="G36" s="213">
        <v>5.99</v>
      </c>
      <c r="H36" s="213">
        <v>5.59</v>
      </c>
      <c r="I36" s="213">
        <v>5.6</v>
      </c>
      <c r="J36" s="213">
        <v>5.04</v>
      </c>
      <c r="K36" s="213">
        <v>5.86</v>
      </c>
      <c r="L36" s="213">
        <v>5.92</v>
      </c>
      <c r="M36" s="213">
        <v>6.2000000000000011</v>
      </c>
      <c r="N36" s="213">
        <v>6.4099999999999993</v>
      </c>
      <c r="O36" s="213">
        <v>6.57</v>
      </c>
      <c r="P36" s="213">
        <v>6.9099999999999993</v>
      </c>
      <c r="Q36" s="213">
        <v>7.5399999999999991</v>
      </c>
      <c r="R36" s="213">
        <v>8.06</v>
      </c>
      <c r="S36" s="213">
        <v>7.98</v>
      </c>
      <c r="T36" s="213">
        <v>23.609029380786112</v>
      </c>
    </row>
    <row r="37" spans="1:37" x14ac:dyDescent="0.3">
      <c r="A37" s="512"/>
      <c r="B37" s="420" t="s">
        <v>471</v>
      </c>
      <c r="C37" s="213">
        <v>0</v>
      </c>
      <c r="D37" s="213">
        <v>19.77</v>
      </c>
      <c r="E37" s="213">
        <v>20.13</v>
      </c>
      <c r="F37" s="213">
        <v>20.51</v>
      </c>
      <c r="G37" s="213">
        <v>22.69</v>
      </c>
      <c r="H37" s="213">
        <v>22.76</v>
      </c>
      <c r="I37" s="213">
        <v>28.9</v>
      </c>
      <c r="J37" s="213">
        <v>31.4</v>
      </c>
      <c r="K37" s="213">
        <v>31.3</v>
      </c>
      <c r="L37" s="213">
        <v>31.92</v>
      </c>
      <c r="M37" s="213">
        <v>32.600000000000009</v>
      </c>
      <c r="N37" s="213">
        <v>33.94</v>
      </c>
      <c r="O37" s="213">
        <v>34.619999999999997</v>
      </c>
      <c r="P37" s="213">
        <v>34.520000000000003</v>
      </c>
      <c r="Q37" s="213">
        <v>33.489999999999995</v>
      </c>
      <c r="R37" s="213">
        <v>35.630000000000003</v>
      </c>
      <c r="S37" s="213">
        <v>33.339999999999996</v>
      </c>
      <c r="T37" s="213">
        <v>34.893169530114626</v>
      </c>
    </row>
    <row r="38" spans="1:37" x14ac:dyDescent="0.3">
      <c r="A38" s="512"/>
      <c r="B38" s="420" t="s">
        <v>470</v>
      </c>
      <c r="C38" s="213">
        <v>0</v>
      </c>
      <c r="D38" s="213">
        <v>1.1100000000000001</v>
      </c>
      <c r="E38" s="213">
        <v>1.52</v>
      </c>
      <c r="F38" s="213">
        <v>2.17</v>
      </c>
      <c r="G38" s="213">
        <v>2.02</v>
      </c>
      <c r="H38" s="213">
        <v>1.35</v>
      </c>
      <c r="I38" s="213">
        <v>1.77</v>
      </c>
      <c r="J38" s="213">
        <v>1.94</v>
      </c>
      <c r="K38" s="213">
        <v>1.86</v>
      </c>
      <c r="L38" s="213">
        <v>1.82</v>
      </c>
      <c r="M38" s="213">
        <v>1.7400000000000002</v>
      </c>
      <c r="N38" s="213">
        <v>1.96</v>
      </c>
      <c r="O38" s="213">
        <v>1.73</v>
      </c>
      <c r="P38" s="213">
        <v>1.4700000000000002</v>
      </c>
      <c r="Q38" s="213">
        <v>2.1000000000000005</v>
      </c>
      <c r="R38" s="213">
        <v>3.58</v>
      </c>
      <c r="S38" s="213">
        <v>2.5299999999999998</v>
      </c>
      <c r="T38" s="213">
        <v>97.98398972502018</v>
      </c>
    </row>
    <row r="39" spans="1:37" x14ac:dyDescent="0.3">
      <c r="A39" s="513"/>
      <c r="B39" s="420" t="s">
        <v>469</v>
      </c>
      <c r="C39" s="213">
        <v>0</v>
      </c>
      <c r="D39" s="213">
        <v>0.76</v>
      </c>
      <c r="E39" s="213">
        <v>0.71000000000000008</v>
      </c>
      <c r="F39" s="213">
        <v>0.74</v>
      </c>
      <c r="G39" s="213">
        <v>0.72000000000000008</v>
      </c>
      <c r="H39" s="213">
        <v>0.73</v>
      </c>
      <c r="I39" s="213">
        <v>0.62</v>
      </c>
      <c r="J39" s="213">
        <v>0.66000000000000014</v>
      </c>
      <c r="K39" s="213">
        <v>0.68</v>
      </c>
      <c r="L39" s="213">
        <v>0.72</v>
      </c>
      <c r="M39" s="213">
        <v>0.79</v>
      </c>
      <c r="N39" s="213">
        <v>0.78</v>
      </c>
      <c r="O39" s="213">
        <v>0.78000000000000014</v>
      </c>
      <c r="P39" s="213">
        <v>0.81000000000000016</v>
      </c>
      <c r="Q39" s="213">
        <v>0.8</v>
      </c>
      <c r="R39" s="213">
        <v>0.84</v>
      </c>
      <c r="S39" s="213">
        <v>0.9</v>
      </c>
      <c r="T39" s="213">
        <v>5.0974812686907445</v>
      </c>
    </row>
    <row r="41" spans="1:37" x14ac:dyDescent="0.3">
      <c r="A41" s="420" t="s">
        <v>727</v>
      </c>
      <c r="B41" s="168">
        <v>2015</v>
      </c>
      <c r="C41" s="168">
        <v>2016</v>
      </c>
      <c r="D41" s="168">
        <v>2017</v>
      </c>
      <c r="E41" s="168">
        <v>2018</v>
      </c>
      <c r="F41" s="168">
        <v>2019</v>
      </c>
      <c r="G41" s="168">
        <v>2020</v>
      </c>
      <c r="H41" s="168">
        <v>2021</v>
      </c>
      <c r="I41" s="168">
        <v>2022</v>
      </c>
      <c r="J41" s="168">
        <v>2023</v>
      </c>
      <c r="K41" s="168">
        <v>2024</v>
      </c>
      <c r="L41" s="168">
        <v>2025</v>
      </c>
      <c r="M41" s="168">
        <v>2026</v>
      </c>
      <c r="N41" s="168">
        <v>2027</v>
      </c>
      <c r="O41" s="168">
        <v>2028</v>
      </c>
      <c r="P41" s="168">
        <v>2029</v>
      </c>
      <c r="Q41" s="168">
        <v>2030</v>
      </c>
      <c r="R41" s="168">
        <v>2031</v>
      </c>
      <c r="S41" s="168">
        <v>2032</v>
      </c>
      <c r="T41" s="168">
        <v>2033</v>
      </c>
      <c r="U41" s="168">
        <v>2034</v>
      </c>
      <c r="V41" s="168">
        <v>2035</v>
      </c>
      <c r="W41" s="168">
        <v>2036</v>
      </c>
      <c r="X41" s="168">
        <v>2037</v>
      </c>
      <c r="Y41" s="168">
        <v>2038</v>
      </c>
      <c r="Z41" s="168">
        <v>2039</v>
      </c>
      <c r="AA41" s="168">
        <v>2040</v>
      </c>
      <c r="AB41" s="168">
        <v>2041</v>
      </c>
      <c r="AC41" s="168">
        <v>2042</v>
      </c>
      <c r="AD41" s="168">
        <v>2043</v>
      </c>
      <c r="AE41" s="168">
        <v>2044</v>
      </c>
      <c r="AF41" s="168">
        <v>2045</v>
      </c>
      <c r="AG41" s="168">
        <v>2046</v>
      </c>
      <c r="AH41" s="168">
        <v>2047</v>
      </c>
      <c r="AI41" s="168">
        <v>2048</v>
      </c>
      <c r="AJ41" s="168">
        <v>2049</v>
      </c>
      <c r="AK41" s="168">
        <v>2050</v>
      </c>
    </row>
    <row r="42" spans="1:37" x14ac:dyDescent="0.3">
      <c r="A42" s="310" t="s">
        <v>370</v>
      </c>
      <c r="B42" s="6" t="s">
        <v>723</v>
      </c>
      <c r="C42" s="6" t="s">
        <v>723</v>
      </c>
      <c r="D42" s="6" t="s">
        <v>723</v>
      </c>
      <c r="E42" s="6" t="s">
        <v>723</v>
      </c>
      <c r="F42" s="6" t="s">
        <v>723</v>
      </c>
      <c r="G42" s="6" t="s">
        <v>723</v>
      </c>
      <c r="H42" s="6" t="s">
        <v>723</v>
      </c>
      <c r="I42" s="6" t="s">
        <v>723</v>
      </c>
      <c r="J42" s="6" t="s">
        <v>723</v>
      </c>
      <c r="K42" s="6" t="s">
        <v>723</v>
      </c>
      <c r="L42" s="6" t="s">
        <v>723</v>
      </c>
      <c r="M42" s="6" t="s">
        <v>723</v>
      </c>
      <c r="N42" s="6" t="s">
        <v>723</v>
      </c>
      <c r="O42" s="6" t="s">
        <v>723</v>
      </c>
      <c r="P42" s="6" t="s">
        <v>723</v>
      </c>
      <c r="Q42" s="6" t="s">
        <v>723</v>
      </c>
      <c r="R42" s="6" t="s">
        <v>723</v>
      </c>
      <c r="S42" s="6" t="s">
        <v>723</v>
      </c>
      <c r="T42" s="6" t="s">
        <v>723</v>
      </c>
      <c r="U42" s="6" t="s">
        <v>723</v>
      </c>
      <c r="V42" s="6" t="s">
        <v>723</v>
      </c>
      <c r="W42" s="6" t="s">
        <v>723</v>
      </c>
      <c r="X42" s="6" t="s">
        <v>723</v>
      </c>
      <c r="Y42" s="6" t="s">
        <v>723</v>
      </c>
      <c r="Z42" s="6" t="s">
        <v>723</v>
      </c>
      <c r="AA42" s="6" t="s">
        <v>723</v>
      </c>
      <c r="AB42" s="6" t="s">
        <v>723</v>
      </c>
      <c r="AC42" s="6" t="s">
        <v>723</v>
      </c>
      <c r="AD42" s="6" t="s">
        <v>723</v>
      </c>
      <c r="AE42" s="6" t="s">
        <v>723</v>
      </c>
      <c r="AF42" s="6" t="s">
        <v>723</v>
      </c>
      <c r="AG42" s="6" t="s">
        <v>723</v>
      </c>
      <c r="AH42" s="6" t="s">
        <v>723</v>
      </c>
      <c r="AI42" s="6" t="s">
        <v>723</v>
      </c>
      <c r="AJ42" s="6" t="s">
        <v>723</v>
      </c>
      <c r="AK42" s="6" t="s">
        <v>723</v>
      </c>
    </row>
    <row r="43" spans="1:37" x14ac:dyDescent="0.3">
      <c r="A43" s="420" t="s">
        <v>282</v>
      </c>
      <c r="B43" s="181">
        <v>45846.2</v>
      </c>
      <c r="C43" s="181">
        <v>45851.4</v>
      </c>
      <c r="D43" s="181">
        <v>45859.7</v>
      </c>
      <c r="E43" s="181">
        <v>45867.8</v>
      </c>
      <c r="F43" s="181">
        <v>45875.8</v>
      </c>
      <c r="G43" s="181">
        <v>45883.7</v>
      </c>
      <c r="H43" s="181">
        <v>45891.5</v>
      </c>
      <c r="I43" s="181">
        <v>45899.1</v>
      </c>
      <c r="J43" s="181">
        <v>45906.6</v>
      </c>
      <c r="K43" s="181">
        <v>45914</v>
      </c>
      <c r="L43" s="181">
        <v>45921.4</v>
      </c>
      <c r="M43" s="181">
        <v>46046.1</v>
      </c>
      <c r="N43" s="181">
        <v>46564.4</v>
      </c>
      <c r="O43" s="181">
        <v>47263.9</v>
      </c>
      <c r="P43" s="181">
        <v>48000.2</v>
      </c>
      <c r="Q43" s="181">
        <v>48741.3</v>
      </c>
      <c r="R43" s="181">
        <v>49540.7</v>
      </c>
      <c r="S43" s="181">
        <v>50267.8</v>
      </c>
      <c r="T43" s="181">
        <v>51029.8</v>
      </c>
      <c r="U43" s="181">
        <v>51797.5</v>
      </c>
      <c r="V43" s="181">
        <v>52576.1</v>
      </c>
      <c r="W43" s="181">
        <v>53374</v>
      </c>
      <c r="X43" s="181">
        <v>54181.4</v>
      </c>
      <c r="Y43" s="181">
        <v>54993.7</v>
      </c>
      <c r="Z43" s="181">
        <v>55806.1</v>
      </c>
      <c r="AA43" s="181">
        <v>56620.2</v>
      </c>
      <c r="AB43" s="181">
        <v>57438</v>
      </c>
      <c r="AC43" s="181">
        <v>58263.9</v>
      </c>
      <c r="AD43" s="181">
        <v>59103.9</v>
      </c>
      <c r="AE43" s="181">
        <v>59953.4</v>
      </c>
      <c r="AF43" s="181">
        <v>60808.2</v>
      </c>
      <c r="AG43" s="181">
        <v>61665.3</v>
      </c>
      <c r="AH43" s="181">
        <v>62542.9</v>
      </c>
      <c r="AI43" s="181">
        <v>63426.5</v>
      </c>
      <c r="AJ43" s="181">
        <v>64326.9</v>
      </c>
      <c r="AK43" s="181">
        <v>65228.800000000003</v>
      </c>
    </row>
    <row r="46" spans="1:37" x14ac:dyDescent="0.3">
      <c r="A46" s="168" t="s">
        <v>726</v>
      </c>
      <c r="B46" s="168">
        <v>2015</v>
      </c>
      <c r="C46" s="168">
        <v>2016</v>
      </c>
      <c r="D46" s="168">
        <v>2017</v>
      </c>
      <c r="E46" s="168">
        <v>2018</v>
      </c>
      <c r="F46" s="168">
        <v>2019</v>
      </c>
      <c r="G46" s="168">
        <v>2020</v>
      </c>
      <c r="H46" s="168">
        <v>2021</v>
      </c>
      <c r="I46" s="168">
        <v>2022</v>
      </c>
      <c r="J46" s="168">
        <v>2023</v>
      </c>
      <c r="K46" s="168">
        <v>2024</v>
      </c>
      <c r="L46" s="168">
        <v>2025</v>
      </c>
      <c r="M46" s="168">
        <v>2026</v>
      </c>
      <c r="N46" s="168">
        <v>2027</v>
      </c>
      <c r="O46" s="168">
        <v>2028</v>
      </c>
      <c r="P46" s="168">
        <v>2029</v>
      </c>
      <c r="Q46" s="168">
        <v>2030</v>
      </c>
      <c r="R46" s="168">
        <v>2031</v>
      </c>
      <c r="S46" s="168">
        <v>2032</v>
      </c>
      <c r="T46" s="168">
        <v>2033</v>
      </c>
      <c r="U46" s="168">
        <v>2034</v>
      </c>
      <c r="V46" s="168">
        <v>2035</v>
      </c>
      <c r="W46" s="168">
        <v>2036</v>
      </c>
      <c r="X46" s="168">
        <v>2037</v>
      </c>
      <c r="Y46" s="168">
        <v>2038</v>
      </c>
      <c r="Z46" s="168">
        <v>2039</v>
      </c>
      <c r="AA46" s="168">
        <v>2040</v>
      </c>
      <c r="AB46" s="168">
        <v>2041</v>
      </c>
      <c r="AC46" s="168">
        <v>2042</v>
      </c>
      <c r="AD46" s="168">
        <v>2043</v>
      </c>
      <c r="AE46" s="168">
        <v>2044</v>
      </c>
      <c r="AF46" s="168">
        <v>2045</v>
      </c>
      <c r="AG46" s="168">
        <v>2046</v>
      </c>
      <c r="AH46" s="168">
        <v>2047</v>
      </c>
      <c r="AI46" s="168">
        <v>2048</v>
      </c>
      <c r="AJ46" s="168">
        <v>2049</v>
      </c>
      <c r="AK46" s="168">
        <v>2050</v>
      </c>
    </row>
    <row r="47" spans="1:37" x14ac:dyDescent="0.3">
      <c r="A47" s="310" t="s">
        <v>370</v>
      </c>
      <c r="B47" s="6" t="s">
        <v>723</v>
      </c>
      <c r="C47" s="6" t="s">
        <v>723</v>
      </c>
      <c r="D47" s="6" t="s">
        <v>723</v>
      </c>
      <c r="E47" s="6" t="s">
        <v>723</v>
      </c>
      <c r="F47" s="6" t="s">
        <v>723</v>
      </c>
      <c r="G47" s="6" t="s">
        <v>723</v>
      </c>
      <c r="H47" s="6" t="s">
        <v>723</v>
      </c>
      <c r="I47" s="6" t="s">
        <v>723</v>
      </c>
      <c r="J47" s="6" t="s">
        <v>723</v>
      </c>
      <c r="K47" s="6" t="s">
        <v>723</v>
      </c>
      <c r="L47" s="6" t="s">
        <v>723</v>
      </c>
      <c r="M47" s="6" t="s">
        <v>723</v>
      </c>
      <c r="N47" s="6" t="s">
        <v>723</v>
      </c>
      <c r="O47" s="6" t="s">
        <v>723</v>
      </c>
      <c r="P47" s="6" t="s">
        <v>723</v>
      </c>
      <c r="Q47" s="6" t="s">
        <v>723</v>
      </c>
      <c r="R47" s="6" t="s">
        <v>723</v>
      </c>
      <c r="S47" s="6" t="s">
        <v>723</v>
      </c>
      <c r="T47" s="6" t="s">
        <v>723</v>
      </c>
      <c r="U47" s="6" t="s">
        <v>723</v>
      </c>
      <c r="V47" s="6" t="s">
        <v>723</v>
      </c>
      <c r="W47" s="6" t="s">
        <v>723</v>
      </c>
      <c r="X47" s="6" t="s">
        <v>723</v>
      </c>
      <c r="Y47" s="6" t="s">
        <v>723</v>
      </c>
      <c r="Z47" s="6" t="s">
        <v>723</v>
      </c>
      <c r="AA47" s="6" t="s">
        <v>723</v>
      </c>
      <c r="AB47" s="6" t="s">
        <v>723</v>
      </c>
      <c r="AC47" s="6" t="s">
        <v>723</v>
      </c>
      <c r="AD47" s="6" t="s">
        <v>723</v>
      </c>
      <c r="AE47" s="6" t="s">
        <v>723</v>
      </c>
      <c r="AF47" s="6" t="s">
        <v>723</v>
      </c>
      <c r="AG47" s="6" t="s">
        <v>723</v>
      </c>
      <c r="AH47" s="6" t="s">
        <v>723</v>
      </c>
      <c r="AI47" s="6" t="s">
        <v>723</v>
      </c>
      <c r="AJ47" s="6" t="s">
        <v>723</v>
      </c>
      <c r="AK47" s="6" t="s">
        <v>723</v>
      </c>
    </row>
    <row r="48" spans="1:37" x14ac:dyDescent="0.3">
      <c r="A48" s="420" t="s">
        <v>282</v>
      </c>
      <c r="B48" s="181">
        <v>385905</v>
      </c>
      <c r="C48" s="181">
        <v>385905</v>
      </c>
      <c r="D48" s="181">
        <v>385905</v>
      </c>
      <c r="E48" s="181">
        <v>385905</v>
      </c>
      <c r="F48" s="181">
        <v>385905</v>
      </c>
      <c r="G48" s="181">
        <v>385905</v>
      </c>
      <c r="H48" s="181">
        <v>385905</v>
      </c>
      <c r="I48" s="181">
        <v>385905</v>
      </c>
      <c r="J48" s="181">
        <v>385905</v>
      </c>
      <c r="K48" s="181">
        <v>385905</v>
      </c>
      <c r="L48" s="181">
        <v>385905</v>
      </c>
      <c r="M48" s="181">
        <v>391959</v>
      </c>
      <c r="N48" s="181">
        <v>398902</v>
      </c>
      <c r="O48" s="181">
        <v>409535</v>
      </c>
      <c r="P48" s="181">
        <v>420487</v>
      </c>
      <c r="Q48" s="181">
        <v>430913</v>
      </c>
      <c r="R48" s="181">
        <v>439036</v>
      </c>
      <c r="S48" s="181">
        <v>447938</v>
      </c>
      <c r="T48" s="181">
        <v>458614</v>
      </c>
      <c r="U48" s="181">
        <v>469555</v>
      </c>
      <c r="V48" s="181">
        <v>481170</v>
      </c>
      <c r="W48" s="181">
        <v>492493</v>
      </c>
      <c r="X48" s="181">
        <v>503124</v>
      </c>
      <c r="Y48" s="181">
        <v>513727</v>
      </c>
      <c r="Z48" s="181">
        <v>525093</v>
      </c>
      <c r="AA48" s="181">
        <v>536362</v>
      </c>
      <c r="AB48" s="181">
        <v>547306</v>
      </c>
      <c r="AC48" s="181">
        <v>558759</v>
      </c>
      <c r="AD48" s="181">
        <v>571325</v>
      </c>
      <c r="AE48" s="181">
        <v>584375</v>
      </c>
      <c r="AF48" s="181">
        <v>597286</v>
      </c>
      <c r="AG48" s="181">
        <v>610501</v>
      </c>
      <c r="AH48" s="181">
        <v>623129</v>
      </c>
      <c r="AI48" s="181">
        <v>631480</v>
      </c>
      <c r="AJ48" s="181">
        <v>634370</v>
      </c>
      <c r="AK48" s="181">
        <v>636549</v>
      </c>
    </row>
    <row r="51" spans="1:37" x14ac:dyDescent="0.3">
      <c r="A51" s="168" t="s">
        <v>725</v>
      </c>
      <c r="B51" s="168">
        <v>2015</v>
      </c>
      <c r="C51" s="168">
        <v>2016</v>
      </c>
      <c r="D51" s="168">
        <v>2017</v>
      </c>
      <c r="E51" s="168">
        <v>2018</v>
      </c>
      <c r="F51" s="168">
        <v>2019</v>
      </c>
      <c r="G51" s="168">
        <v>2020</v>
      </c>
      <c r="H51" s="168">
        <v>2021</v>
      </c>
      <c r="I51" s="168">
        <v>2022</v>
      </c>
      <c r="J51" s="168">
        <v>2023</v>
      </c>
      <c r="K51" s="168">
        <v>2024</v>
      </c>
      <c r="L51" s="168">
        <v>2025</v>
      </c>
      <c r="M51" s="168">
        <v>2026</v>
      </c>
      <c r="N51" s="168">
        <v>2027</v>
      </c>
      <c r="O51" s="168">
        <v>2028</v>
      </c>
      <c r="P51" s="168">
        <v>2029</v>
      </c>
      <c r="Q51" s="168">
        <v>2030</v>
      </c>
      <c r="R51" s="168">
        <v>2031</v>
      </c>
      <c r="S51" s="168">
        <v>2032</v>
      </c>
      <c r="T51" s="168">
        <v>2033</v>
      </c>
      <c r="U51" s="168">
        <v>2034</v>
      </c>
      <c r="V51" s="168">
        <v>2035</v>
      </c>
      <c r="W51" s="168">
        <v>2036</v>
      </c>
      <c r="X51" s="168">
        <v>2037</v>
      </c>
      <c r="Y51" s="168">
        <v>2038</v>
      </c>
      <c r="Z51" s="168">
        <v>2039</v>
      </c>
      <c r="AA51" s="168">
        <v>2040</v>
      </c>
      <c r="AB51" s="168">
        <v>2041</v>
      </c>
      <c r="AC51" s="168">
        <v>2042</v>
      </c>
      <c r="AD51" s="168">
        <v>2043</v>
      </c>
      <c r="AE51" s="168">
        <v>2044</v>
      </c>
      <c r="AF51" s="168">
        <v>2045</v>
      </c>
      <c r="AG51" s="168">
        <v>2046</v>
      </c>
      <c r="AH51" s="168">
        <v>2047</v>
      </c>
      <c r="AI51" s="168">
        <v>2048</v>
      </c>
      <c r="AJ51" s="168">
        <v>2049</v>
      </c>
      <c r="AK51" s="168">
        <v>2050</v>
      </c>
    </row>
    <row r="52" spans="1:37" x14ac:dyDescent="0.3">
      <c r="A52" s="310" t="s">
        <v>370</v>
      </c>
      <c r="B52" s="6" t="s">
        <v>723</v>
      </c>
      <c r="C52" s="6" t="s">
        <v>723</v>
      </c>
      <c r="D52" s="6" t="s">
        <v>723</v>
      </c>
      <c r="E52" s="6" t="s">
        <v>723</v>
      </c>
      <c r="F52" s="6" t="s">
        <v>723</v>
      </c>
      <c r="G52" s="6" t="s">
        <v>723</v>
      </c>
      <c r="H52" s="6" t="s">
        <v>723</v>
      </c>
      <c r="I52" s="6" t="s">
        <v>723</v>
      </c>
      <c r="J52" s="6" t="s">
        <v>723</v>
      </c>
      <c r="K52" s="6" t="s">
        <v>723</v>
      </c>
      <c r="L52" s="6" t="s">
        <v>723</v>
      </c>
      <c r="M52" s="6" t="s">
        <v>723</v>
      </c>
      <c r="N52" s="6" t="s">
        <v>723</v>
      </c>
      <c r="O52" s="6" t="s">
        <v>723</v>
      </c>
      <c r="P52" s="6" t="s">
        <v>723</v>
      </c>
      <c r="Q52" s="6" t="s">
        <v>723</v>
      </c>
      <c r="R52" s="6" t="s">
        <v>723</v>
      </c>
      <c r="S52" s="6" t="s">
        <v>723</v>
      </c>
      <c r="T52" s="6" t="s">
        <v>723</v>
      </c>
      <c r="U52" s="6" t="s">
        <v>723</v>
      </c>
      <c r="V52" s="6" t="s">
        <v>723</v>
      </c>
      <c r="W52" s="6" t="s">
        <v>723</v>
      </c>
      <c r="X52" s="6" t="s">
        <v>723</v>
      </c>
      <c r="Y52" s="6" t="s">
        <v>723</v>
      </c>
      <c r="Z52" s="6" t="s">
        <v>723</v>
      </c>
      <c r="AA52" s="6" t="s">
        <v>723</v>
      </c>
      <c r="AB52" s="6" t="s">
        <v>723</v>
      </c>
      <c r="AC52" s="6" t="s">
        <v>723</v>
      </c>
      <c r="AD52" s="6" t="s">
        <v>723</v>
      </c>
      <c r="AE52" s="6" t="s">
        <v>723</v>
      </c>
      <c r="AF52" s="6" t="s">
        <v>723</v>
      </c>
      <c r="AG52" s="6" t="s">
        <v>723</v>
      </c>
      <c r="AH52" s="6" t="s">
        <v>723</v>
      </c>
      <c r="AI52" s="6" t="s">
        <v>723</v>
      </c>
      <c r="AJ52" s="6" t="s">
        <v>723</v>
      </c>
      <c r="AK52" s="6" t="s">
        <v>723</v>
      </c>
    </row>
    <row r="53" spans="1:37" x14ac:dyDescent="0.3">
      <c r="A53" s="420" t="s">
        <v>282</v>
      </c>
      <c r="B53" s="280">
        <v>1595100</v>
      </c>
      <c r="C53" s="280">
        <v>1595100</v>
      </c>
      <c r="D53" s="280">
        <v>1595100</v>
      </c>
      <c r="E53" s="280">
        <v>1595100</v>
      </c>
      <c r="F53" s="280">
        <v>1595100</v>
      </c>
      <c r="G53" s="280">
        <v>1595100</v>
      </c>
      <c r="H53" s="280">
        <v>1595100</v>
      </c>
      <c r="I53" s="280">
        <v>1595100</v>
      </c>
      <c r="J53" s="280">
        <v>1595100</v>
      </c>
      <c r="K53" s="280">
        <v>1595100</v>
      </c>
      <c r="L53" s="280">
        <v>1595100</v>
      </c>
      <c r="M53" s="280">
        <v>1606060</v>
      </c>
      <c r="N53" s="280">
        <v>1620880</v>
      </c>
      <c r="O53" s="280">
        <v>1645570</v>
      </c>
      <c r="P53" s="280">
        <v>1676440</v>
      </c>
      <c r="Q53" s="280">
        <v>1709980</v>
      </c>
      <c r="R53" s="280">
        <v>1742880</v>
      </c>
      <c r="S53" s="280">
        <v>1776190</v>
      </c>
      <c r="T53" s="280">
        <v>1812370</v>
      </c>
      <c r="U53" s="280">
        <v>1850760</v>
      </c>
      <c r="V53" s="280">
        <v>1890840</v>
      </c>
      <c r="W53" s="280">
        <v>1932450</v>
      </c>
      <c r="X53" s="280">
        <v>1974080</v>
      </c>
      <c r="Y53" s="280">
        <v>2015120</v>
      </c>
      <c r="Z53" s="280">
        <v>2056810</v>
      </c>
      <c r="AA53" s="280">
        <v>2099180</v>
      </c>
      <c r="AB53" s="280">
        <v>2141100</v>
      </c>
      <c r="AC53" s="280">
        <v>2182940</v>
      </c>
      <c r="AD53" s="280">
        <v>2226490</v>
      </c>
      <c r="AE53" s="280">
        <v>2271860</v>
      </c>
      <c r="AF53" s="280">
        <v>2318130</v>
      </c>
      <c r="AG53" s="280">
        <v>2365280</v>
      </c>
      <c r="AH53" s="280">
        <v>2412730</v>
      </c>
      <c r="AI53" s="280">
        <v>2455190</v>
      </c>
      <c r="AJ53" s="280">
        <v>2488540</v>
      </c>
      <c r="AK53" s="280">
        <v>2513010</v>
      </c>
    </row>
    <row r="56" spans="1:37" ht="28.8" x14ac:dyDescent="0.3">
      <c r="A56" s="168" t="s">
        <v>724</v>
      </c>
      <c r="B56" s="168">
        <v>2015</v>
      </c>
      <c r="C56" s="168">
        <v>2016</v>
      </c>
      <c r="D56" s="168">
        <v>2017</v>
      </c>
      <c r="E56" s="168">
        <v>2018</v>
      </c>
      <c r="F56" s="168">
        <v>2019</v>
      </c>
      <c r="G56" s="168">
        <v>2020</v>
      </c>
      <c r="H56" s="168">
        <v>2021</v>
      </c>
      <c r="I56" s="168">
        <v>2022</v>
      </c>
      <c r="J56" s="168">
        <v>2023</v>
      </c>
      <c r="K56" s="168">
        <v>2024</v>
      </c>
      <c r="L56" s="168">
        <v>2025</v>
      </c>
      <c r="M56" s="168">
        <v>2026</v>
      </c>
      <c r="N56" s="168">
        <v>2027</v>
      </c>
      <c r="O56" s="168">
        <v>2028</v>
      </c>
      <c r="P56" s="168">
        <v>2029</v>
      </c>
      <c r="Q56" s="168">
        <v>2030</v>
      </c>
      <c r="R56" s="168">
        <v>2031</v>
      </c>
      <c r="S56" s="168">
        <v>2032</v>
      </c>
      <c r="T56" s="168">
        <v>2033</v>
      </c>
      <c r="U56" s="168">
        <v>2034</v>
      </c>
      <c r="V56" s="168">
        <v>2035</v>
      </c>
      <c r="W56" s="168">
        <v>2036</v>
      </c>
      <c r="X56" s="168">
        <v>2037</v>
      </c>
      <c r="Y56" s="168">
        <v>2038</v>
      </c>
      <c r="Z56" s="168">
        <v>2039</v>
      </c>
      <c r="AA56" s="168">
        <v>2040</v>
      </c>
      <c r="AB56" s="168">
        <v>2041</v>
      </c>
      <c r="AC56" s="168">
        <v>2042</v>
      </c>
      <c r="AD56" s="168">
        <v>2043</v>
      </c>
      <c r="AE56" s="168">
        <v>2044</v>
      </c>
      <c r="AF56" s="168">
        <v>2045</v>
      </c>
      <c r="AG56" s="168">
        <v>2046</v>
      </c>
      <c r="AH56" s="168">
        <v>2047</v>
      </c>
      <c r="AI56" s="168">
        <v>2048</v>
      </c>
      <c r="AJ56" s="168">
        <v>2049</v>
      </c>
      <c r="AK56" s="168">
        <v>2050</v>
      </c>
    </row>
    <row r="57" spans="1:37" x14ac:dyDescent="0.3">
      <c r="A57" s="310" t="s">
        <v>370</v>
      </c>
      <c r="B57" s="6" t="s">
        <v>723</v>
      </c>
      <c r="C57" s="6" t="s">
        <v>723</v>
      </c>
      <c r="D57" s="6" t="s">
        <v>723</v>
      </c>
      <c r="E57" s="6" t="s">
        <v>723</v>
      </c>
      <c r="F57" s="6" t="s">
        <v>723</v>
      </c>
      <c r="G57" s="6" t="s">
        <v>723</v>
      </c>
      <c r="H57" s="6" t="s">
        <v>723</v>
      </c>
      <c r="I57" s="6" t="s">
        <v>723</v>
      </c>
      <c r="J57" s="6" t="s">
        <v>723</v>
      </c>
      <c r="K57" s="6" t="s">
        <v>723</v>
      </c>
      <c r="L57" s="6" t="s">
        <v>723</v>
      </c>
      <c r="M57" s="6" t="s">
        <v>723</v>
      </c>
      <c r="N57" s="6" t="s">
        <v>723</v>
      </c>
      <c r="O57" s="6" t="s">
        <v>723</v>
      </c>
      <c r="P57" s="6" t="s">
        <v>723</v>
      </c>
      <c r="Q57" s="6" t="s">
        <v>723</v>
      </c>
      <c r="R57" s="6" t="s">
        <v>723</v>
      </c>
      <c r="S57" s="6" t="s">
        <v>723</v>
      </c>
      <c r="T57" s="6" t="s">
        <v>723</v>
      </c>
      <c r="U57" s="6" t="s">
        <v>723</v>
      </c>
      <c r="V57" s="6" t="s">
        <v>723</v>
      </c>
      <c r="W57" s="6" t="s">
        <v>723</v>
      </c>
      <c r="X57" s="6" t="s">
        <v>723</v>
      </c>
      <c r="Y57" s="6" t="s">
        <v>723</v>
      </c>
      <c r="Z57" s="6" t="s">
        <v>723</v>
      </c>
      <c r="AA57" s="6" t="s">
        <v>723</v>
      </c>
      <c r="AB57" s="6" t="s">
        <v>723</v>
      </c>
      <c r="AC57" s="6" t="s">
        <v>723</v>
      </c>
      <c r="AD57" s="6" t="s">
        <v>723</v>
      </c>
      <c r="AE57" s="6" t="s">
        <v>723</v>
      </c>
      <c r="AF57" s="6" t="s">
        <v>723</v>
      </c>
      <c r="AG57" s="6" t="s">
        <v>723</v>
      </c>
      <c r="AH57" s="6" t="s">
        <v>723</v>
      </c>
      <c r="AI57" s="6" t="s">
        <v>723</v>
      </c>
      <c r="AJ57" s="6" t="s">
        <v>723</v>
      </c>
      <c r="AK57" s="6" t="s">
        <v>723</v>
      </c>
    </row>
    <row r="58" spans="1:37" x14ac:dyDescent="0.3">
      <c r="A58" s="420" t="s">
        <v>282</v>
      </c>
      <c r="B58" s="280">
        <v>1983810</v>
      </c>
      <c r="C58" s="280">
        <v>1983880</v>
      </c>
      <c r="D58" s="280">
        <v>1984030</v>
      </c>
      <c r="E58" s="280">
        <v>1984180</v>
      </c>
      <c r="F58" s="280">
        <v>1984320</v>
      </c>
      <c r="G58" s="280">
        <v>1984460</v>
      </c>
      <c r="H58" s="280">
        <v>1984590</v>
      </c>
      <c r="I58" s="280">
        <v>1984720</v>
      </c>
      <c r="J58" s="280">
        <v>1984840</v>
      </c>
      <c r="K58" s="280">
        <v>1984970</v>
      </c>
      <c r="L58" s="280">
        <v>1985090</v>
      </c>
      <c r="M58" s="280">
        <v>1988360</v>
      </c>
      <c r="N58" s="280">
        <v>2011780</v>
      </c>
      <c r="O58" s="280">
        <v>2040580</v>
      </c>
      <c r="P58" s="280">
        <v>2071880</v>
      </c>
      <c r="Q58" s="280">
        <v>2104150</v>
      </c>
      <c r="R58" s="280">
        <v>2134390</v>
      </c>
      <c r="S58" s="280">
        <v>2163690</v>
      </c>
      <c r="T58" s="280">
        <v>2190700</v>
      </c>
      <c r="U58" s="280">
        <v>2216100</v>
      </c>
      <c r="V58" s="280">
        <v>2239960</v>
      </c>
      <c r="W58" s="280">
        <v>2262870</v>
      </c>
      <c r="X58" s="280">
        <v>2284550</v>
      </c>
      <c r="Y58" s="280">
        <v>2305130</v>
      </c>
      <c r="Z58" s="280">
        <v>2324480</v>
      </c>
      <c r="AA58" s="280">
        <v>2342840</v>
      </c>
      <c r="AB58" s="280">
        <v>2360560</v>
      </c>
      <c r="AC58" s="280">
        <v>2377860</v>
      </c>
      <c r="AD58" s="280">
        <v>2395070</v>
      </c>
      <c r="AE58" s="280">
        <v>2412070</v>
      </c>
      <c r="AF58" s="280">
        <v>2317350</v>
      </c>
      <c r="AG58" s="280">
        <v>2352510</v>
      </c>
      <c r="AH58" s="280">
        <v>2233740</v>
      </c>
      <c r="AI58" s="280">
        <v>2130270</v>
      </c>
      <c r="AJ58" s="280">
        <v>1990670</v>
      </c>
      <c r="AK58" s="280">
        <v>1866860</v>
      </c>
    </row>
    <row r="60" spans="1:37" ht="28.8" x14ac:dyDescent="0.3">
      <c r="A60" s="168" t="s">
        <v>722</v>
      </c>
      <c r="B60" s="168" t="s">
        <v>293</v>
      </c>
      <c r="C60" s="168" t="s">
        <v>292</v>
      </c>
      <c r="D60" s="168" t="s">
        <v>309</v>
      </c>
      <c r="E60" s="168" t="s">
        <v>308</v>
      </c>
      <c r="F60" s="168" t="s">
        <v>307</v>
      </c>
      <c r="G60" s="168" t="s">
        <v>288</v>
      </c>
      <c r="H60" s="168" t="s">
        <v>287</v>
      </c>
      <c r="I60" s="168" t="s">
        <v>286</v>
      </c>
      <c r="J60" s="168" t="s">
        <v>306</v>
      </c>
      <c r="K60" s="168" t="s">
        <v>284</v>
      </c>
      <c r="L60" s="168" t="s">
        <v>304</v>
      </c>
      <c r="M60" s="160"/>
    </row>
    <row r="61" spans="1:37" x14ac:dyDescent="0.3">
      <c r="A61" s="200" t="s">
        <v>330</v>
      </c>
      <c r="B61" s="6" t="s">
        <v>355</v>
      </c>
      <c r="C61" s="6" t="s">
        <v>355</v>
      </c>
      <c r="D61" s="6" t="s">
        <v>355</v>
      </c>
      <c r="E61" s="6" t="s">
        <v>355</v>
      </c>
      <c r="F61" s="6" t="s">
        <v>355</v>
      </c>
      <c r="G61" s="6" t="s">
        <v>355</v>
      </c>
      <c r="H61" s="6" t="s">
        <v>355</v>
      </c>
      <c r="I61" s="6" t="s">
        <v>355</v>
      </c>
      <c r="J61" s="6" t="s">
        <v>355</v>
      </c>
      <c r="K61" s="6" t="s">
        <v>355</v>
      </c>
      <c r="L61" s="6" t="s">
        <v>355</v>
      </c>
      <c r="M61" s="88"/>
    </row>
    <row r="62" spans="1:37" x14ac:dyDescent="0.3">
      <c r="A62" s="178" t="s">
        <v>282</v>
      </c>
      <c r="B62" s="199">
        <v>600</v>
      </c>
      <c r="C62" s="199">
        <v>500</v>
      </c>
      <c r="D62" s="199">
        <v>400</v>
      </c>
      <c r="E62" s="199">
        <v>500</v>
      </c>
      <c r="F62" s="199">
        <v>625</v>
      </c>
      <c r="G62" s="199">
        <v>60</v>
      </c>
      <c r="H62" s="199">
        <v>40</v>
      </c>
      <c r="I62" s="199">
        <v>20</v>
      </c>
      <c r="J62" s="199">
        <v>12.388571428571399</v>
      </c>
      <c r="K62" s="199">
        <v>10</v>
      </c>
      <c r="L62" s="199">
        <v>20</v>
      </c>
      <c r="M62" s="198"/>
    </row>
    <row r="64" spans="1:37" s="415" customFormat="1" ht="21.6" customHeight="1" x14ac:dyDescent="0.3">
      <c r="A64" s="419" t="s">
        <v>721</v>
      </c>
      <c r="B64" s="419">
        <v>1</v>
      </c>
      <c r="C64" s="418" t="s">
        <v>720</v>
      </c>
      <c r="D64" s="417"/>
      <c r="E64" s="416" t="s">
        <v>717</v>
      </c>
    </row>
    <row r="66" spans="1:5" s="73" customFormat="1" ht="62.55" customHeight="1" x14ac:dyDescent="0.3">
      <c r="A66" s="412" t="s">
        <v>719</v>
      </c>
      <c r="B66" s="372">
        <v>0</v>
      </c>
      <c r="C66" s="414" t="s">
        <v>718</v>
      </c>
      <c r="D66" s="413"/>
      <c r="E66" s="412" t="s">
        <v>717</v>
      </c>
    </row>
  </sheetData>
  <mergeCells count="2">
    <mergeCell ref="A24:A25"/>
    <mergeCell ref="A26:A3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AB34-10A5-44FA-B52C-6E2DCBF2D25A}">
  <dimension ref="A3:AK35"/>
  <sheetViews>
    <sheetView zoomScale="55" zoomScaleNormal="55" workbookViewId="0">
      <selection activeCell="J61" sqref="J61"/>
    </sheetView>
  </sheetViews>
  <sheetFormatPr baseColWidth="10" defaultRowHeight="14.4" x14ac:dyDescent="0.3"/>
  <cols>
    <col min="1" max="1" width="27.21875" customWidth="1"/>
  </cols>
  <sheetData>
    <row r="3" spans="1:37" x14ac:dyDescent="0.3">
      <c r="A3" t="s">
        <v>754</v>
      </c>
      <c r="B3">
        <v>2015</v>
      </c>
      <c r="C3">
        <v>2016</v>
      </c>
      <c r="D3">
        <v>2017</v>
      </c>
      <c r="E3">
        <v>2018</v>
      </c>
      <c r="F3">
        <v>2019</v>
      </c>
      <c r="G3">
        <v>2020</v>
      </c>
      <c r="H3">
        <v>2021</v>
      </c>
      <c r="I3">
        <v>2022</v>
      </c>
      <c r="J3">
        <v>2023</v>
      </c>
      <c r="K3">
        <v>2024</v>
      </c>
      <c r="L3">
        <v>2025</v>
      </c>
      <c r="M3">
        <v>2026</v>
      </c>
      <c r="N3">
        <v>2027</v>
      </c>
      <c r="O3">
        <v>2028</v>
      </c>
      <c r="P3">
        <v>2029</v>
      </c>
      <c r="Q3">
        <v>2030</v>
      </c>
      <c r="R3">
        <v>2031</v>
      </c>
      <c r="S3">
        <v>2032</v>
      </c>
      <c r="T3">
        <v>2033</v>
      </c>
      <c r="U3">
        <v>2034</v>
      </c>
      <c r="V3">
        <v>2035</v>
      </c>
      <c r="W3">
        <v>2036</v>
      </c>
      <c r="X3">
        <v>2037</v>
      </c>
      <c r="Y3">
        <v>2038</v>
      </c>
      <c r="Z3">
        <v>2039</v>
      </c>
      <c r="AA3">
        <v>2040</v>
      </c>
      <c r="AB3">
        <v>2041</v>
      </c>
      <c r="AC3">
        <v>2042</v>
      </c>
      <c r="AD3">
        <v>2043</v>
      </c>
      <c r="AE3">
        <v>2044</v>
      </c>
      <c r="AF3">
        <v>2045</v>
      </c>
      <c r="AG3">
        <v>2046</v>
      </c>
      <c r="AH3">
        <v>2047</v>
      </c>
      <c r="AI3">
        <v>2048</v>
      </c>
      <c r="AJ3">
        <v>2049</v>
      </c>
      <c r="AK3">
        <v>2050</v>
      </c>
    </row>
    <row r="4" spans="1:37" x14ac:dyDescent="0.3">
      <c r="A4" t="s">
        <v>755</v>
      </c>
      <c r="B4">
        <v>59753040</v>
      </c>
      <c r="C4">
        <v>61318080</v>
      </c>
      <c r="D4">
        <v>62893800</v>
      </c>
      <c r="E4">
        <v>64652760</v>
      </c>
      <c r="F4">
        <v>66600840</v>
      </c>
      <c r="G4">
        <v>68319720</v>
      </c>
      <c r="H4">
        <v>70236360</v>
      </c>
      <c r="I4">
        <v>72223560</v>
      </c>
      <c r="J4">
        <v>74293560</v>
      </c>
      <c r="K4">
        <v>76449600</v>
      </c>
      <c r="L4">
        <v>78694680</v>
      </c>
      <c r="M4">
        <v>81032040</v>
      </c>
      <c r="N4">
        <v>83464560</v>
      </c>
      <c r="O4">
        <v>85994760</v>
      </c>
      <c r="P4">
        <v>88625280</v>
      </c>
      <c r="Q4">
        <v>91358040</v>
      </c>
      <c r="R4">
        <v>94194720</v>
      </c>
      <c r="S4">
        <v>97136760</v>
      </c>
      <c r="T4">
        <v>100185480</v>
      </c>
      <c r="U4">
        <v>103341720</v>
      </c>
      <c r="V4">
        <v>106606680</v>
      </c>
      <c r="W4">
        <v>109981680</v>
      </c>
      <c r="X4">
        <v>113468160</v>
      </c>
      <c r="Y4">
        <v>117068160</v>
      </c>
      <c r="Z4">
        <v>120783600</v>
      </c>
      <c r="AA4">
        <v>124618800</v>
      </c>
      <c r="AB4">
        <v>128576400</v>
      </c>
      <c r="AC4">
        <v>132658800</v>
      </c>
      <c r="AD4">
        <v>136872000</v>
      </c>
      <c r="AE4">
        <v>141220800</v>
      </c>
      <c r="AF4">
        <v>145708800</v>
      </c>
      <c r="AG4">
        <v>150343200</v>
      </c>
      <c r="AH4">
        <v>155128800</v>
      </c>
      <c r="AI4">
        <v>160070400</v>
      </c>
      <c r="AJ4">
        <v>165176400</v>
      </c>
      <c r="AK4">
        <v>170452800</v>
      </c>
    </row>
    <row r="5" spans="1:37" x14ac:dyDescent="0.3">
      <c r="A5" t="s">
        <v>756</v>
      </c>
      <c r="B5">
        <v>39835360</v>
      </c>
      <c r="C5">
        <v>40878720</v>
      </c>
      <c r="D5">
        <v>41929200</v>
      </c>
      <c r="E5">
        <v>43101840</v>
      </c>
      <c r="F5">
        <v>44400560</v>
      </c>
      <c r="G5">
        <v>45546480</v>
      </c>
      <c r="H5">
        <v>47121760</v>
      </c>
      <c r="I5">
        <v>48481520</v>
      </c>
      <c r="J5">
        <v>48591520</v>
      </c>
      <c r="K5">
        <v>48614560</v>
      </c>
      <c r="L5">
        <v>48633040</v>
      </c>
      <c r="M5">
        <v>49103120</v>
      </c>
      <c r="N5">
        <v>49573520</v>
      </c>
      <c r="O5">
        <v>50044240</v>
      </c>
      <c r="P5">
        <v>50515280</v>
      </c>
      <c r="Q5">
        <v>50986640</v>
      </c>
      <c r="R5">
        <v>51443840</v>
      </c>
      <c r="S5">
        <v>51901280</v>
      </c>
      <c r="T5">
        <v>52359120</v>
      </c>
      <c r="U5">
        <v>52817280.000000007</v>
      </c>
      <c r="V5">
        <v>53275760</v>
      </c>
      <c r="W5">
        <v>53711600</v>
      </c>
      <c r="X5">
        <v>54147840</v>
      </c>
      <c r="Y5">
        <v>54584320</v>
      </c>
      <c r="Z5">
        <v>55021200</v>
      </c>
      <c r="AA5">
        <v>55458400</v>
      </c>
      <c r="AB5">
        <v>55858320</v>
      </c>
      <c r="AC5">
        <v>56258560</v>
      </c>
      <c r="AD5">
        <v>56659120</v>
      </c>
      <c r="AE5">
        <v>57060000</v>
      </c>
      <c r="AF5">
        <v>57461280</v>
      </c>
      <c r="AG5">
        <v>57776640</v>
      </c>
      <c r="AH5">
        <v>58092400</v>
      </c>
      <c r="AI5">
        <v>58408400</v>
      </c>
      <c r="AJ5">
        <v>58724800</v>
      </c>
      <c r="AK5">
        <v>59041520</v>
      </c>
    </row>
    <row r="6" spans="1:37" ht="15.6" customHeight="1" x14ac:dyDescent="0.3"/>
    <row r="7" spans="1:37" ht="15.6" customHeight="1" x14ac:dyDescent="0.3"/>
    <row r="8" spans="1:37" x14ac:dyDescent="0.3">
      <c r="A8" t="s">
        <v>296</v>
      </c>
      <c r="B8">
        <v>2020</v>
      </c>
      <c r="C8">
        <v>2021</v>
      </c>
      <c r="D8">
        <v>2022</v>
      </c>
      <c r="E8">
        <v>2023</v>
      </c>
      <c r="F8">
        <v>2024</v>
      </c>
      <c r="G8">
        <v>2025</v>
      </c>
      <c r="H8">
        <v>2026</v>
      </c>
      <c r="I8">
        <v>2027</v>
      </c>
      <c r="J8">
        <v>2028</v>
      </c>
      <c r="K8">
        <v>2029</v>
      </c>
      <c r="L8">
        <v>2030</v>
      </c>
      <c r="M8">
        <v>2031</v>
      </c>
      <c r="N8">
        <v>2032</v>
      </c>
      <c r="O8">
        <v>2033</v>
      </c>
      <c r="P8">
        <v>2034</v>
      </c>
      <c r="Q8">
        <v>2035</v>
      </c>
      <c r="R8">
        <v>2036</v>
      </c>
      <c r="S8">
        <v>2037</v>
      </c>
      <c r="T8">
        <v>2038</v>
      </c>
      <c r="U8">
        <v>2039</v>
      </c>
      <c r="V8">
        <v>2040</v>
      </c>
      <c r="W8">
        <v>2041</v>
      </c>
      <c r="X8">
        <v>2042</v>
      </c>
      <c r="Y8">
        <v>2043</v>
      </c>
      <c r="Z8">
        <v>2044</v>
      </c>
      <c r="AA8">
        <v>2045</v>
      </c>
      <c r="AB8">
        <v>2046</v>
      </c>
      <c r="AC8">
        <v>2047</v>
      </c>
      <c r="AD8">
        <v>2048</v>
      </c>
      <c r="AE8">
        <v>2049</v>
      </c>
      <c r="AF8">
        <v>2050</v>
      </c>
    </row>
    <row r="9" spans="1:37" x14ac:dyDescent="0.3">
      <c r="A9" t="s">
        <v>757</v>
      </c>
      <c r="B9">
        <v>0.70861721943275635</v>
      </c>
      <c r="C9">
        <v>0.7062056784188524</v>
      </c>
      <c r="D9">
        <v>0.70331085981490626</v>
      </c>
      <c r="E9">
        <v>0.69984852606176107</v>
      </c>
      <c r="F9">
        <v>0.69572538239320203</v>
      </c>
      <c r="G9">
        <v>0.69084065247524606</v>
      </c>
      <c r="H9">
        <v>0.68508901721740378</v>
      </c>
      <c r="I9">
        <v>0.67836528820384068</v>
      </c>
      <c r="J9">
        <v>0.67057111517326884</v>
      </c>
      <c r="K9">
        <v>0.66162383238196598</v>
      </c>
      <c r="L9">
        <v>0.65146719457361879</v>
      </c>
      <c r="M9">
        <v>0.64008323379043763</v>
      </c>
      <c r="N9">
        <v>0.62750384084000133</v>
      </c>
      <c r="O9">
        <v>0.61382008709381319</v>
      </c>
      <c r="P9">
        <v>0.59918698598459352</v>
      </c>
      <c r="Q9">
        <v>0.58382160537973093</v>
      </c>
      <c r="R9">
        <v>0.56799333999326085</v>
      </c>
      <c r="S9">
        <v>0.55200666000673926</v>
      </c>
      <c r="T9">
        <v>0.53617839462026917</v>
      </c>
      <c r="U9">
        <v>0.52081301401540658</v>
      </c>
      <c r="V9">
        <v>0.50617991290618691</v>
      </c>
      <c r="W9">
        <v>0.49249615915999878</v>
      </c>
      <c r="X9">
        <v>0.47991676620956242</v>
      </c>
      <c r="Y9">
        <v>0.46853280542638132</v>
      </c>
      <c r="Z9">
        <v>0.45837616761803412</v>
      </c>
      <c r="AA9">
        <v>0.44942888482673121</v>
      </c>
      <c r="AB9">
        <v>0.44163471179615932</v>
      </c>
      <c r="AC9">
        <v>0.43491098278259621</v>
      </c>
      <c r="AD9">
        <v>0.42915934752475399</v>
      </c>
      <c r="AE9">
        <v>0.42427461760679791</v>
      </c>
      <c r="AF9">
        <v>0.42015147393823887</v>
      </c>
    </row>
    <row r="10" spans="1:37" x14ac:dyDescent="0.3">
      <c r="A10" t="s">
        <v>758</v>
      </c>
      <c r="B10">
        <v>0.70861721943275635</v>
      </c>
      <c r="C10">
        <v>0.7062056784188524</v>
      </c>
      <c r="D10">
        <v>0.70331085981490626</v>
      </c>
      <c r="E10">
        <v>0.69984852606176107</v>
      </c>
      <c r="F10">
        <v>0.69572538239320203</v>
      </c>
      <c r="G10">
        <v>0.69084065247524606</v>
      </c>
      <c r="H10">
        <v>0.68658901721740373</v>
      </c>
      <c r="I10">
        <v>0.68136528820384068</v>
      </c>
      <c r="J10">
        <v>0.67507111517326879</v>
      </c>
      <c r="K10">
        <v>0.66762383238196599</v>
      </c>
      <c r="L10">
        <v>0.65896719457361874</v>
      </c>
      <c r="M10">
        <v>0.64908323379043764</v>
      </c>
      <c r="N10">
        <v>0.63800384084000128</v>
      </c>
      <c r="O10">
        <v>0.6258200870938132</v>
      </c>
      <c r="P10">
        <v>0.61268698598459348</v>
      </c>
      <c r="Q10">
        <v>0.59882160537973095</v>
      </c>
      <c r="R10">
        <v>0.58299333999326086</v>
      </c>
      <c r="S10">
        <v>0.56700666000673927</v>
      </c>
      <c r="T10">
        <v>0.55117839462026919</v>
      </c>
      <c r="U10">
        <v>0.5358130140154066</v>
      </c>
      <c r="V10">
        <v>0.52117991290618693</v>
      </c>
      <c r="W10">
        <v>0.50749615915999879</v>
      </c>
      <c r="X10">
        <v>0.49491676620956238</v>
      </c>
      <c r="Y10">
        <v>0.48353280542638127</v>
      </c>
      <c r="Z10">
        <v>0.47337616761803408</v>
      </c>
      <c r="AA10">
        <v>0.46442888482673123</v>
      </c>
      <c r="AB10">
        <v>0.45663471179615928</v>
      </c>
      <c r="AC10">
        <v>0.44991098278259622</v>
      </c>
      <c r="AD10">
        <v>0.444159347524754</v>
      </c>
      <c r="AE10">
        <v>0.43927461760679792</v>
      </c>
      <c r="AF10">
        <v>0.43515147393823889</v>
      </c>
    </row>
    <row r="11" spans="1:37" x14ac:dyDescent="0.3">
      <c r="A11" t="s">
        <v>759</v>
      </c>
      <c r="B11">
        <v>0.70861721943275635</v>
      </c>
      <c r="C11">
        <v>0.7062056784188524</v>
      </c>
      <c r="D11">
        <v>0.70331085981490626</v>
      </c>
      <c r="E11">
        <v>0.69984852606176107</v>
      </c>
      <c r="F11">
        <v>0.69572538239320203</v>
      </c>
      <c r="G11">
        <v>0.69084065247524606</v>
      </c>
      <c r="H11">
        <v>0.68708901721740379</v>
      </c>
      <c r="I11">
        <v>0.68236528820384068</v>
      </c>
      <c r="J11">
        <v>0.67657111517326884</v>
      </c>
      <c r="K11">
        <v>0.66962383238196599</v>
      </c>
      <c r="L11">
        <v>0.6614671945736188</v>
      </c>
      <c r="M11">
        <v>0.65208323379043764</v>
      </c>
      <c r="N11">
        <v>0.64150384084000134</v>
      </c>
      <c r="O11">
        <v>0.62982008709381321</v>
      </c>
      <c r="P11">
        <v>0.61718698598459354</v>
      </c>
      <c r="Q11">
        <v>0.60382160537973095</v>
      </c>
      <c r="R11">
        <v>0.58799333999326087</v>
      </c>
      <c r="S11">
        <v>0.57200666000673928</v>
      </c>
      <c r="T11">
        <v>0.55617839462026919</v>
      </c>
      <c r="U11">
        <v>0.5408130140154066</v>
      </c>
      <c r="V11">
        <v>0.52617991290618693</v>
      </c>
      <c r="W11">
        <v>0.5124961591599988</v>
      </c>
      <c r="X11">
        <v>0.49991676620956238</v>
      </c>
      <c r="Y11">
        <v>0.48853280542638128</v>
      </c>
      <c r="Z11">
        <v>0.47837616761803409</v>
      </c>
      <c r="AA11">
        <v>0.46942888482673117</v>
      </c>
      <c r="AB11">
        <v>0.46163471179615928</v>
      </c>
      <c r="AC11">
        <v>0.45491098278259617</v>
      </c>
      <c r="AD11">
        <v>0.449159347524754</v>
      </c>
      <c r="AE11">
        <v>0.44427461760679787</v>
      </c>
      <c r="AF11">
        <v>0.44015147393823889</v>
      </c>
    </row>
    <row r="12" spans="1:37" x14ac:dyDescent="0.3">
      <c r="A12" t="s">
        <v>760</v>
      </c>
      <c r="B12">
        <v>0.70861721943275635</v>
      </c>
      <c r="C12">
        <v>0.7062056784188524</v>
      </c>
      <c r="D12">
        <v>0.70331085981490626</v>
      </c>
      <c r="E12">
        <v>0.69984852606176107</v>
      </c>
      <c r="F12">
        <v>0.69572538239320203</v>
      </c>
      <c r="G12">
        <v>0.69084065247524606</v>
      </c>
      <c r="H12">
        <v>0.68928901721740377</v>
      </c>
      <c r="I12">
        <v>0.68676528820384064</v>
      </c>
      <c r="J12">
        <v>0.68317111517326889</v>
      </c>
      <c r="K12">
        <v>0.67842383238196602</v>
      </c>
      <c r="L12">
        <v>0.67246719457361881</v>
      </c>
      <c r="M12">
        <v>0.66528323379043763</v>
      </c>
      <c r="N12">
        <v>0.65690384084000131</v>
      </c>
      <c r="O12">
        <v>0.64742008709381316</v>
      </c>
      <c r="P12">
        <v>0.63698698598459358</v>
      </c>
      <c r="Q12">
        <v>0.62582160537973097</v>
      </c>
      <c r="R12">
        <v>0.60999333999326089</v>
      </c>
      <c r="S12">
        <v>0.5940066600067393</v>
      </c>
      <c r="T12">
        <v>0.57817839462026921</v>
      </c>
      <c r="U12">
        <v>0.56281301401540662</v>
      </c>
      <c r="V12">
        <v>0.54817991290618695</v>
      </c>
      <c r="W12">
        <v>0.53449615915999882</v>
      </c>
      <c r="X12">
        <v>0.5219167662095624</v>
      </c>
      <c r="Y12">
        <v>0.51053280542638124</v>
      </c>
      <c r="Z12">
        <v>0.50037616761803405</v>
      </c>
      <c r="AA12">
        <v>0.49142888482673108</v>
      </c>
      <c r="AB12">
        <v>0.4836347117961593</v>
      </c>
      <c r="AC12">
        <v>0.47691098278259608</v>
      </c>
      <c r="AD12">
        <v>0.47115934752475402</v>
      </c>
      <c r="AE12">
        <v>0.46627461760679789</v>
      </c>
      <c r="AF12">
        <v>0.46215147393823891</v>
      </c>
    </row>
    <row r="13" spans="1:37" x14ac:dyDescent="0.3">
      <c r="A13" t="s">
        <v>761</v>
      </c>
      <c r="B13">
        <v>0.70861721943275602</v>
      </c>
      <c r="C13">
        <v>0.70965425881413935</v>
      </c>
      <c r="D13">
        <v>0.70748314486117969</v>
      </c>
      <c r="E13">
        <v>0.70488639454632085</v>
      </c>
      <c r="F13">
        <v>0.70179403679490149</v>
      </c>
      <c r="G13">
        <v>0.69813048935643451</v>
      </c>
      <c r="H13">
        <v>0.69381676291305283</v>
      </c>
      <c r="I13">
        <v>0.68877396615288045</v>
      </c>
      <c r="J13">
        <v>0.68292833637995165</v>
      </c>
      <c r="K13">
        <v>0.67621787428647451</v>
      </c>
      <c r="L13">
        <v>0.66860039593021403</v>
      </c>
      <c r="M13">
        <v>0.66006242534282822</v>
      </c>
      <c r="N13">
        <v>0.65062788063000099</v>
      </c>
      <c r="O13">
        <v>0.64036506532035986</v>
      </c>
      <c r="P13">
        <v>0.62939023948844508</v>
      </c>
      <c r="Q13">
        <v>0.61786620403479819</v>
      </c>
      <c r="R13">
        <v>0.60599500499494563</v>
      </c>
      <c r="S13">
        <v>0.59400499500505444</v>
      </c>
      <c r="T13">
        <v>0.58213379596520187</v>
      </c>
      <c r="U13">
        <v>0.57060976051155488</v>
      </c>
      <c r="V13">
        <v>0.55963493467964009</v>
      </c>
      <c r="W13">
        <v>0.54937211936999908</v>
      </c>
      <c r="X13">
        <v>0.53993757465717174</v>
      </c>
      <c r="Y13">
        <v>0.53139960406978592</v>
      </c>
      <c r="Z13">
        <v>0.52378212571352556</v>
      </c>
      <c r="AA13">
        <v>0.51707166362004831</v>
      </c>
      <c r="AB13">
        <v>0.51122603384711951</v>
      </c>
      <c r="AC13">
        <v>0.50618323708694712</v>
      </c>
      <c r="AD13">
        <v>0.50186951064356544</v>
      </c>
      <c r="AE13">
        <v>0.49820596320509841</v>
      </c>
      <c r="AF13">
        <v>0.49511360545367911</v>
      </c>
    </row>
    <row r="14" spans="1:37" x14ac:dyDescent="0.3">
      <c r="A14" t="s">
        <v>762</v>
      </c>
      <c r="B14">
        <v>0.70861721943275602</v>
      </c>
      <c r="C14">
        <v>0.70965425881413935</v>
      </c>
      <c r="D14">
        <v>0.70748314486117969</v>
      </c>
      <c r="E14">
        <v>0.70488639454632085</v>
      </c>
      <c r="F14">
        <v>0.70179403679490149</v>
      </c>
      <c r="G14">
        <v>0.69813048935643451</v>
      </c>
      <c r="H14">
        <v>0.69531676291305278</v>
      </c>
      <c r="I14">
        <v>0.69177396615288045</v>
      </c>
      <c r="J14">
        <v>0.6874283363799516</v>
      </c>
      <c r="K14">
        <v>0.68221787428647451</v>
      </c>
      <c r="L14">
        <v>0.67610039593021398</v>
      </c>
      <c r="M14">
        <v>0.66906242534282823</v>
      </c>
      <c r="N14">
        <v>0.66112788063000094</v>
      </c>
      <c r="O14">
        <v>0.65236506532035987</v>
      </c>
      <c r="P14">
        <v>0.64289023948844504</v>
      </c>
      <c r="Q14">
        <v>0.63286620403479821</v>
      </c>
      <c r="R14">
        <v>0.62099500499494564</v>
      </c>
      <c r="S14">
        <v>0.60900499500505445</v>
      </c>
      <c r="T14">
        <v>0.59713379596520189</v>
      </c>
      <c r="U14">
        <v>0.58560976051155489</v>
      </c>
      <c r="V14">
        <v>0.57463493467964011</v>
      </c>
      <c r="W14">
        <v>0.56437211936999909</v>
      </c>
      <c r="X14">
        <v>0.55493757465717175</v>
      </c>
      <c r="Y14">
        <v>0.54639960406978594</v>
      </c>
      <c r="Z14">
        <v>0.53878212571352557</v>
      </c>
      <c r="AA14">
        <v>0.53207166362004832</v>
      </c>
      <c r="AB14">
        <v>0.52622603384711952</v>
      </c>
      <c r="AC14">
        <v>0.52118323708694714</v>
      </c>
      <c r="AD14">
        <v>0.51686951064356546</v>
      </c>
      <c r="AE14">
        <v>0.51320596320509837</v>
      </c>
      <c r="AF14">
        <v>0.51011360545367912</v>
      </c>
    </row>
    <row r="15" spans="1:37" x14ac:dyDescent="0.3">
      <c r="A15" t="s">
        <v>763</v>
      </c>
      <c r="B15">
        <v>0.70861721943275602</v>
      </c>
      <c r="C15">
        <v>0.70965425881413935</v>
      </c>
      <c r="D15">
        <v>0.70748314486117969</v>
      </c>
      <c r="E15">
        <v>0.70488639454632085</v>
      </c>
      <c r="F15">
        <v>0.70179403679490149</v>
      </c>
      <c r="G15">
        <v>0.69813048935643451</v>
      </c>
      <c r="H15">
        <v>0.69581676291305283</v>
      </c>
      <c r="I15">
        <v>0.69277396615288045</v>
      </c>
      <c r="J15">
        <v>0.68892833637995166</v>
      </c>
      <c r="K15">
        <v>0.68421787428647451</v>
      </c>
      <c r="L15">
        <v>0.67860039593021404</v>
      </c>
      <c r="M15">
        <v>0.67206242534282823</v>
      </c>
      <c r="N15">
        <v>0.664627880630001</v>
      </c>
      <c r="O15">
        <v>0.65636506532035988</v>
      </c>
      <c r="P15">
        <v>0.6473902394884451</v>
      </c>
      <c r="Q15">
        <v>0.63786620403479821</v>
      </c>
      <c r="R15">
        <v>0.62599500499494565</v>
      </c>
      <c r="S15">
        <v>0.61400499500505445</v>
      </c>
      <c r="T15">
        <v>0.60213379596520189</v>
      </c>
      <c r="U15">
        <v>0.59060976051155489</v>
      </c>
      <c r="V15">
        <v>0.57963493467964011</v>
      </c>
      <c r="W15">
        <v>0.5693721193699991</v>
      </c>
      <c r="X15">
        <v>0.55993757465717175</v>
      </c>
      <c r="Y15">
        <v>0.55139960406978594</v>
      </c>
      <c r="Z15">
        <v>0.54378212571352558</v>
      </c>
      <c r="AA15">
        <v>0.53707166362004832</v>
      </c>
      <c r="AB15">
        <v>0.53122603384711953</v>
      </c>
      <c r="AC15">
        <v>0.52618323708694714</v>
      </c>
      <c r="AD15">
        <v>0.52186951064356546</v>
      </c>
      <c r="AE15">
        <v>0.51820596320509837</v>
      </c>
      <c r="AF15">
        <v>0.51511360545367912</v>
      </c>
    </row>
    <row r="16" spans="1:37" x14ac:dyDescent="0.3">
      <c r="A16" t="s">
        <v>764</v>
      </c>
      <c r="B16">
        <v>0.70861721943275602</v>
      </c>
      <c r="C16">
        <v>0.70965425881413935</v>
      </c>
      <c r="D16">
        <v>0.70748314486117969</v>
      </c>
      <c r="E16">
        <v>0.70488639454632085</v>
      </c>
      <c r="F16">
        <v>0.70179403679490149</v>
      </c>
      <c r="G16">
        <v>0.69813048935643451</v>
      </c>
      <c r="H16">
        <v>0.69801676291305281</v>
      </c>
      <c r="I16">
        <v>0.69717396615288041</v>
      </c>
      <c r="J16">
        <v>0.69552833637995159</v>
      </c>
      <c r="K16">
        <v>0.69301787428647454</v>
      </c>
      <c r="L16">
        <v>0.68960039593021405</v>
      </c>
      <c r="M16">
        <v>0.68526242534282822</v>
      </c>
      <c r="N16">
        <v>0.68002788063000097</v>
      </c>
      <c r="O16">
        <v>0.67396506532035982</v>
      </c>
      <c r="P16">
        <v>0.66719023948844502</v>
      </c>
      <c r="Q16">
        <v>0.65986620403479823</v>
      </c>
      <c r="R16">
        <v>0.64799500499494567</v>
      </c>
      <c r="S16">
        <v>0.63600499500505447</v>
      </c>
      <c r="T16">
        <v>0.62413379596520191</v>
      </c>
      <c r="U16">
        <v>0.61260976051155491</v>
      </c>
      <c r="V16">
        <v>0.60163493467964013</v>
      </c>
      <c r="W16">
        <v>0.59137211936999912</v>
      </c>
      <c r="X16">
        <v>0.58193757465717177</v>
      </c>
      <c r="Y16">
        <v>0.57339960406978596</v>
      </c>
      <c r="Z16">
        <v>0.5657821257135256</v>
      </c>
      <c r="AA16">
        <v>0.55907166362004834</v>
      </c>
      <c r="AB16">
        <v>0.55322603384711955</v>
      </c>
      <c r="AC16">
        <v>0.54818323708694716</v>
      </c>
      <c r="AD16">
        <v>0.54386951064356548</v>
      </c>
      <c r="AE16">
        <v>0.54020596320509839</v>
      </c>
      <c r="AF16">
        <v>0.53711360545367914</v>
      </c>
    </row>
    <row r="17" spans="1:32" x14ac:dyDescent="0.3">
      <c r="A17" t="s">
        <v>765</v>
      </c>
      <c r="B17">
        <v>0.70861721943275602</v>
      </c>
      <c r="C17">
        <v>0.71396498430824795</v>
      </c>
      <c r="D17">
        <v>0.71269850116902145</v>
      </c>
      <c r="E17">
        <v>0.71118373015202041</v>
      </c>
      <c r="F17">
        <v>0.70937985479702592</v>
      </c>
      <c r="G17">
        <v>0.70724278545792008</v>
      </c>
      <c r="H17">
        <v>0.70472644503261417</v>
      </c>
      <c r="I17">
        <v>0.70178481358918032</v>
      </c>
      <c r="J17">
        <v>0.69837486288830508</v>
      </c>
      <c r="K17">
        <v>0.69446042666711005</v>
      </c>
      <c r="L17">
        <v>0.69001689762595819</v>
      </c>
      <c r="M17">
        <v>0.68503641478331645</v>
      </c>
      <c r="N17">
        <v>0.67953293036750051</v>
      </c>
      <c r="O17">
        <v>0.67354628810354322</v>
      </c>
      <c r="P17">
        <v>0.66714430636825961</v>
      </c>
      <c r="Q17">
        <v>0.66042195235363221</v>
      </c>
      <c r="R17">
        <v>0.65349708624705161</v>
      </c>
      <c r="S17">
        <v>0.64650291375294833</v>
      </c>
      <c r="T17">
        <v>0.63957804764636772</v>
      </c>
      <c r="U17">
        <v>0.63285569363174032</v>
      </c>
      <c r="V17">
        <v>0.62645371189645671</v>
      </c>
      <c r="W17">
        <v>0.62046706963249942</v>
      </c>
      <c r="X17">
        <v>0.61496358521668348</v>
      </c>
      <c r="Y17">
        <v>0.60998310237404174</v>
      </c>
      <c r="Z17">
        <v>0.60553957333288988</v>
      </c>
      <c r="AA17">
        <v>0.60162513711169485</v>
      </c>
      <c r="AB17">
        <v>0.59821518641081961</v>
      </c>
      <c r="AC17">
        <v>0.59527355496738577</v>
      </c>
      <c r="AD17">
        <v>0.59275721454207986</v>
      </c>
      <c r="AE17">
        <v>0.59062014520297401</v>
      </c>
      <c r="AF17">
        <v>0.58881626984797952</v>
      </c>
    </row>
    <row r="18" spans="1:32" x14ac:dyDescent="0.3">
      <c r="A18" t="s">
        <v>766</v>
      </c>
      <c r="B18">
        <v>0.70861721943275602</v>
      </c>
      <c r="C18">
        <v>0.71396498430824795</v>
      </c>
      <c r="D18">
        <v>0.71269850116902145</v>
      </c>
      <c r="E18">
        <v>0.71118373015202041</v>
      </c>
      <c r="F18">
        <v>0.70937985479702592</v>
      </c>
      <c r="G18">
        <v>0.70724278545792008</v>
      </c>
      <c r="H18">
        <v>0.70622644503261411</v>
      </c>
      <c r="I18">
        <v>0.70478481358918033</v>
      </c>
      <c r="J18">
        <v>0.70287486288830503</v>
      </c>
      <c r="K18">
        <v>0.70046042666711006</v>
      </c>
      <c r="L18">
        <v>0.69751689762595814</v>
      </c>
      <c r="M18">
        <v>0.69403641478331646</v>
      </c>
      <c r="N18">
        <v>0.69003293036750046</v>
      </c>
      <c r="O18">
        <v>0.68554628810354323</v>
      </c>
      <c r="P18">
        <v>0.68064430636825957</v>
      </c>
      <c r="Q18">
        <v>0.67542195235363223</v>
      </c>
      <c r="R18">
        <v>0.66849708624705162</v>
      </c>
      <c r="S18">
        <v>0.66150291375294834</v>
      </c>
      <c r="T18">
        <v>0.65457804764636773</v>
      </c>
      <c r="U18">
        <v>0.64785569363174034</v>
      </c>
      <c r="V18">
        <v>0.64145371189645672</v>
      </c>
      <c r="W18">
        <v>0.63546706963249944</v>
      </c>
      <c r="X18">
        <v>0.6299635852166835</v>
      </c>
      <c r="Y18">
        <v>0.62498310237404175</v>
      </c>
      <c r="Z18">
        <v>0.62053957333288989</v>
      </c>
      <c r="AA18">
        <v>0.61662513711169487</v>
      </c>
      <c r="AB18">
        <v>0.61321518641081962</v>
      </c>
      <c r="AC18">
        <v>0.61027355496738578</v>
      </c>
      <c r="AD18">
        <v>0.60775721454207987</v>
      </c>
      <c r="AE18">
        <v>0.60562014520297403</v>
      </c>
      <c r="AF18">
        <v>0.60381626984797954</v>
      </c>
    </row>
    <row r="19" spans="1:32" x14ac:dyDescent="0.3">
      <c r="A19" t="s">
        <v>767</v>
      </c>
      <c r="B19">
        <v>0.70861721943275602</v>
      </c>
      <c r="C19">
        <v>0.71396498430824795</v>
      </c>
      <c r="D19">
        <v>0.71269850116902145</v>
      </c>
      <c r="E19">
        <v>0.71118373015202041</v>
      </c>
      <c r="F19">
        <v>0.70937985479702592</v>
      </c>
      <c r="G19">
        <v>0.70724278545792008</v>
      </c>
      <c r="H19">
        <v>0.70672644503261417</v>
      </c>
      <c r="I19">
        <v>0.70578481358918033</v>
      </c>
      <c r="J19">
        <v>0.70437486288830509</v>
      </c>
      <c r="K19">
        <v>0.70246042666711006</v>
      </c>
      <c r="L19">
        <v>0.7000168976259582</v>
      </c>
      <c r="M19">
        <v>0.69703641478331646</v>
      </c>
      <c r="N19">
        <v>0.69353293036750052</v>
      </c>
      <c r="O19">
        <v>0.68954628810354324</v>
      </c>
      <c r="P19">
        <v>0.68514430636825963</v>
      </c>
      <c r="Q19">
        <v>0.68042195235363223</v>
      </c>
      <c r="R19">
        <v>0.67349708624705162</v>
      </c>
      <c r="S19">
        <v>0.66650291375294834</v>
      </c>
      <c r="T19">
        <v>0.65957804764636774</v>
      </c>
      <c r="U19">
        <v>0.65285569363174034</v>
      </c>
      <c r="V19">
        <v>0.64645371189645673</v>
      </c>
      <c r="W19">
        <v>0.64046706963249944</v>
      </c>
      <c r="X19">
        <v>0.6349635852166835</v>
      </c>
      <c r="Y19">
        <v>0.62998310237404176</v>
      </c>
      <c r="Z19">
        <v>0.6255395733328899</v>
      </c>
      <c r="AA19">
        <v>0.62162513711169487</v>
      </c>
      <c r="AB19">
        <v>0.61821518641081963</v>
      </c>
      <c r="AC19">
        <v>0.61527355496738578</v>
      </c>
      <c r="AD19">
        <v>0.61275721454207988</v>
      </c>
      <c r="AE19">
        <v>0.61062014520297403</v>
      </c>
      <c r="AF19">
        <v>0.60881626984797954</v>
      </c>
    </row>
    <row r="20" spans="1:32" x14ac:dyDescent="0.3">
      <c r="A20" t="s">
        <v>768</v>
      </c>
      <c r="B20">
        <v>0.70861721943275602</v>
      </c>
      <c r="C20">
        <v>0.71396498430824795</v>
      </c>
      <c r="D20">
        <v>0.71269850116902145</v>
      </c>
      <c r="E20">
        <v>0.71118373015202041</v>
      </c>
      <c r="F20">
        <v>0.70937985479702592</v>
      </c>
      <c r="G20">
        <v>0.70724278545792008</v>
      </c>
      <c r="H20">
        <v>0.70892644503261415</v>
      </c>
      <c r="I20">
        <v>0.71018481358918029</v>
      </c>
      <c r="J20">
        <v>0.71097486288830503</v>
      </c>
      <c r="K20">
        <v>0.71126042666711009</v>
      </c>
      <c r="L20">
        <v>0.71101689762595821</v>
      </c>
      <c r="M20">
        <v>0.71023641478331645</v>
      </c>
      <c r="N20">
        <v>0.70893293036750049</v>
      </c>
      <c r="O20">
        <v>0.70714628810354319</v>
      </c>
      <c r="P20">
        <v>0.70494430636825967</v>
      </c>
      <c r="Q20">
        <v>0.70242195235363225</v>
      </c>
      <c r="R20">
        <v>0.69549708624705164</v>
      </c>
      <c r="S20">
        <v>0.68850291375294836</v>
      </c>
      <c r="T20">
        <v>0.68157804764636776</v>
      </c>
      <c r="U20">
        <v>0.67485569363174036</v>
      </c>
      <c r="V20">
        <v>0.66845371189645675</v>
      </c>
      <c r="W20">
        <v>0.66246706963249946</v>
      </c>
      <c r="X20">
        <v>0.65696358521668352</v>
      </c>
      <c r="Y20">
        <v>0.65198310237404178</v>
      </c>
      <c r="Z20">
        <v>0.64753957333288992</v>
      </c>
      <c r="AA20">
        <v>0.64362513711169489</v>
      </c>
      <c r="AB20">
        <v>0.64021518641081965</v>
      </c>
      <c r="AC20">
        <v>0.6372735549673858</v>
      </c>
      <c r="AD20">
        <v>0.6347572145420799</v>
      </c>
      <c r="AE20">
        <v>0.63262014520297405</v>
      </c>
      <c r="AF20">
        <v>0.63081626984797956</v>
      </c>
    </row>
    <row r="21" spans="1:32" x14ac:dyDescent="0.3">
      <c r="A21" t="s">
        <v>769</v>
      </c>
      <c r="B21">
        <v>0.70861721943275602</v>
      </c>
      <c r="C21">
        <v>0.71568927450589137</v>
      </c>
      <c r="D21">
        <v>0.71478464369215822</v>
      </c>
      <c r="E21">
        <v>0.7137026643943003</v>
      </c>
      <c r="F21">
        <v>0.71241418199787565</v>
      </c>
      <c r="G21">
        <v>0.71088770389851441</v>
      </c>
      <c r="H21">
        <v>0.70909031788043864</v>
      </c>
      <c r="I21">
        <v>0.70698915256370021</v>
      </c>
      <c r="J21">
        <v>0.70455347349164654</v>
      </c>
      <c r="K21">
        <v>0.70175744761936432</v>
      </c>
      <c r="L21">
        <v>0.69858349830425581</v>
      </c>
      <c r="M21">
        <v>0.69502601055951174</v>
      </c>
      <c r="N21">
        <v>0.69109495026250034</v>
      </c>
      <c r="O21">
        <v>0.68681877721681661</v>
      </c>
      <c r="P21">
        <v>0.68224593312018544</v>
      </c>
      <c r="Q21">
        <v>0.67744425168116584</v>
      </c>
      <c r="R21">
        <v>0.672497918747894</v>
      </c>
      <c r="S21">
        <v>0.66750208125210597</v>
      </c>
      <c r="T21">
        <v>0.66255574831883413</v>
      </c>
      <c r="U21">
        <v>0.65775406687981453</v>
      </c>
      <c r="V21">
        <v>0.65318122278318336</v>
      </c>
      <c r="W21">
        <v>0.64890504973749963</v>
      </c>
      <c r="X21">
        <v>0.64497398944048823</v>
      </c>
      <c r="Y21">
        <v>0.64141650169574416</v>
      </c>
      <c r="Z21">
        <v>0.63824255238063565</v>
      </c>
      <c r="AA21">
        <v>0.63544652650835343</v>
      </c>
      <c r="AB21">
        <v>0.63301084743629976</v>
      </c>
      <c r="AC21">
        <v>0.63090968211956133</v>
      </c>
      <c r="AD21">
        <v>0.62911229610148567</v>
      </c>
      <c r="AE21">
        <v>0.62758581800212432</v>
      </c>
      <c r="AF21">
        <v>0.62629733560569967</v>
      </c>
    </row>
    <row r="22" spans="1:32" x14ac:dyDescent="0.3">
      <c r="A22" t="s">
        <v>770</v>
      </c>
      <c r="B22">
        <v>0.70861721943275602</v>
      </c>
      <c r="C22">
        <v>0.71568927450589137</v>
      </c>
      <c r="D22">
        <v>0.71478464369215822</v>
      </c>
      <c r="E22">
        <v>0.7137026643943003</v>
      </c>
      <c r="F22">
        <v>0.71241418199787565</v>
      </c>
      <c r="G22">
        <v>0.71088770389851441</v>
      </c>
      <c r="H22">
        <v>0.71059031788043858</v>
      </c>
      <c r="I22">
        <v>0.70998915256370021</v>
      </c>
      <c r="J22">
        <v>0.70905347349164649</v>
      </c>
      <c r="K22">
        <v>0.70775744761936432</v>
      </c>
      <c r="L22">
        <v>0.70608349830425576</v>
      </c>
      <c r="M22">
        <v>0.70402601055951175</v>
      </c>
      <c r="N22">
        <v>0.70159495026250029</v>
      </c>
      <c r="O22">
        <v>0.69881877721681662</v>
      </c>
      <c r="P22">
        <v>0.6957459331201854</v>
      </c>
      <c r="Q22">
        <v>0.69244425168116586</v>
      </c>
      <c r="R22">
        <v>0.68749791874789401</v>
      </c>
      <c r="S22">
        <v>0.68250208125210599</v>
      </c>
      <c r="T22">
        <v>0.67755574831883414</v>
      </c>
      <c r="U22">
        <v>0.67275406687981454</v>
      </c>
      <c r="V22">
        <v>0.66818122278318337</v>
      </c>
      <c r="W22">
        <v>0.66390504973749964</v>
      </c>
      <c r="X22">
        <v>0.65997398944048824</v>
      </c>
      <c r="Y22">
        <v>0.65641650169574417</v>
      </c>
      <c r="Z22">
        <v>0.65324255238063567</v>
      </c>
      <c r="AA22">
        <v>0.65044652650835344</v>
      </c>
      <c r="AB22">
        <v>0.64801084743629978</v>
      </c>
      <c r="AC22">
        <v>0.64590968211956135</v>
      </c>
      <c r="AD22">
        <v>0.64411229610148568</v>
      </c>
      <c r="AE22">
        <v>0.64258581800212433</v>
      </c>
      <c r="AF22">
        <v>0.64129733560569968</v>
      </c>
    </row>
    <row r="23" spans="1:32" x14ac:dyDescent="0.3">
      <c r="A23" t="s">
        <v>771</v>
      </c>
      <c r="B23">
        <v>0.70861721943275602</v>
      </c>
      <c r="C23">
        <v>0.71568927450589137</v>
      </c>
      <c r="D23">
        <v>0.71478464369215822</v>
      </c>
      <c r="E23">
        <v>0.7137026643943003</v>
      </c>
      <c r="F23">
        <v>0.71241418199787565</v>
      </c>
      <c r="G23">
        <v>0.71088770389851441</v>
      </c>
      <c r="H23">
        <v>0.71109031788043864</v>
      </c>
      <c r="I23">
        <v>0.71098915256370021</v>
      </c>
      <c r="J23">
        <v>0.71055347349164655</v>
      </c>
      <c r="K23">
        <v>0.70975744761936432</v>
      </c>
      <c r="L23">
        <v>0.70858349830425582</v>
      </c>
      <c r="M23">
        <v>0.70702601055951175</v>
      </c>
      <c r="N23">
        <v>0.70509495026250035</v>
      </c>
      <c r="O23">
        <v>0.70281877721681663</v>
      </c>
      <c r="P23">
        <v>0.70024593312018546</v>
      </c>
      <c r="Q23">
        <v>0.69744425168116586</v>
      </c>
      <c r="R23">
        <v>0.69249791874789401</v>
      </c>
      <c r="S23">
        <v>0.68750208125210599</v>
      </c>
      <c r="T23">
        <v>0.68255574831883414</v>
      </c>
      <c r="U23">
        <v>0.67775406687981454</v>
      </c>
      <c r="V23">
        <v>0.67318122278318338</v>
      </c>
      <c r="W23">
        <v>0.66890504973749965</v>
      </c>
      <c r="X23">
        <v>0.66497398944048824</v>
      </c>
      <c r="Y23">
        <v>0.66141650169574417</v>
      </c>
      <c r="Z23">
        <v>0.65824255238063567</v>
      </c>
      <c r="AA23">
        <v>0.65544652650835344</v>
      </c>
      <c r="AB23">
        <v>0.65301084743629978</v>
      </c>
      <c r="AC23">
        <v>0.65090968211956135</v>
      </c>
      <c r="AD23">
        <v>0.64911229610148569</v>
      </c>
      <c r="AE23">
        <v>0.64758581800212434</v>
      </c>
      <c r="AF23">
        <v>0.64629733560569969</v>
      </c>
    </row>
    <row r="24" spans="1:32" x14ac:dyDescent="0.3">
      <c r="A24" t="s">
        <v>772</v>
      </c>
      <c r="B24">
        <v>0.70861721943275602</v>
      </c>
      <c r="C24">
        <v>0.71568927450589137</v>
      </c>
      <c r="D24">
        <v>0.71478464369215822</v>
      </c>
      <c r="E24">
        <v>0.7137026643943003</v>
      </c>
      <c r="F24">
        <v>0.71241418199787565</v>
      </c>
      <c r="G24">
        <v>0.71088770389851441</v>
      </c>
      <c r="H24">
        <v>0.71329031788043862</v>
      </c>
      <c r="I24">
        <v>0.71538915256370017</v>
      </c>
      <c r="J24">
        <v>0.71715347349164649</v>
      </c>
      <c r="K24">
        <v>0.71855744761936435</v>
      </c>
      <c r="L24">
        <v>0.71958349830425583</v>
      </c>
      <c r="M24">
        <v>0.72022601055951174</v>
      </c>
      <c r="N24">
        <v>0.72049495026250032</v>
      </c>
      <c r="O24">
        <v>0.72041877721681657</v>
      </c>
      <c r="P24">
        <v>0.72004593312018539</v>
      </c>
      <c r="Q24">
        <v>0.71944425168116588</v>
      </c>
      <c r="R24">
        <v>0.71449791874789403</v>
      </c>
      <c r="S24">
        <v>0.70950208125210601</v>
      </c>
      <c r="T24">
        <v>0.70455574831883416</v>
      </c>
      <c r="U24">
        <v>0.69975406687981456</v>
      </c>
      <c r="V24">
        <v>0.69518122278318339</v>
      </c>
      <c r="W24">
        <v>0.69090504973749967</v>
      </c>
      <c r="X24">
        <v>0.68697398944048826</v>
      </c>
      <c r="Y24">
        <v>0.68341650169574419</v>
      </c>
      <c r="Z24">
        <v>0.68024255238063569</v>
      </c>
      <c r="AA24">
        <v>0.67744652650835346</v>
      </c>
      <c r="AB24">
        <v>0.6750108474362998</v>
      </c>
      <c r="AC24">
        <v>0.67290968211956137</v>
      </c>
      <c r="AD24">
        <v>0.67111229610148571</v>
      </c>
      <c r="AE24">
        <v>0.66958581800212436</v>
      </c>
      <c r="AF24">
        <v>0.6682973356056997</v>
      </c>
    </row>
    <row r="27" spans="1:32" x14ac:dyDescent="0.3">
      <c r="A27" t="s">
        <v>296</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2" x14ac:dyDescent="0.3">
      <c r="A28" t="s">
        <v>773</v>
      </c>
      <c r="B28">
        <v>0.57183315899999998</v>
      </c>
      <c r="C28">
        <v>0.57315541599999997</v>
      </c>
      <c r="D28">
        <v>0.57474265599999996</v>
      </c>
      <c r="E28">
        <v>0.57664106599999998</v>
      </c>
      <c r="F28">
        <v>0.57890180099999999</v>
      </c>
      <c r="G28">
        <v>0.58158011700000001</v>
      </c>
      <c r="H28">
        <v>0.58473375999999999</v>
      </c>
      <c r="I28">
        <v>0.58842040500000004</v>
      </c>
      <c r="J28">
        <v>0.59269397899999998</v>
      </c>
      <c r="K28">
        <v>0.59759980800000001</v>
      </c>
      <c r="L28">
        <v>0.60316953600000001</v>
      </c>
      <c r="M28">
        <v>0.60941578500000004</v>
      </c>
      <c r="N28">
        <v>0.61632755800000005</v>
      </c>
      <c r="O28">
        <v>0.62386639600000005</v>
      </c>
      <c r="P28">
        <v>0.631963422</v>
      </c>
      <c r="Q28">
        <v>0.640518319</v>
      </c>
      <c r="R28">
        <v>0.64939916200000003</v>
      </c>
      <c r="S28">
        <v>0.65844546199999998</v>
      </c>
      <c r="T28">
        <v>0.66747211699999998</v>
      </c>
      <c r="U28">
        <v>0.67627517299999995</v>
      </c>
      <c r="V28">
        <v>0.68463978800000003</v>
      </c>
      <c r="W28">
        <v>0.69234949199999996</v>
      </c>
      <c r="X28">
        <v>0.69919708300000005</v>
      </c>
      <c r="Y28">
        <v>0.70499446499999996</v>
      </c>
      <c r="Z28">
        <v>0.70958198500000003</v>
      </c>
      <c r="AA28">
        <v>0.71283579100000005</v>
      </c>
      <c r="AB28">
        <v>0.71467345299999996</v>
      </c>
      <c r="AC28">
        <v>0.71505620400000003</v>
      </c>
      <c r="AD28">
        <v>0.72506094899999995</v>
      </c>
      <c r="AE28">
        <v>0.72773926499999997</v>
      </c>
      <c r="AF28">
        <v>0.73</v>
      </c>
    </row>
    <row r="29" spans="1:32" x14ac:dyDescent="0.3">
      <c r="A29" t="s">
        <v>774</v>
      </c>
      <c r="B29">
        <v>0.57183315899999998</v>
      </c>
      <c r="C29">
        <v>0.57282102000000001</v>
      </c>
      <c r="D29">
        <v>0.57400685100000004</v>
      </c>
      <c r="E29">
        <v>0.57542515800000005</v>
      </c>
      <c r="F29">
        <v>0.57711483799999996</v>
      </c>
      <c r="G29">
        <v>0.57911680799999998</v>
      </c>
      <c r="H29">
        <v>0.581470602</v>
      </c>
      <c r="I29">
        <v>0.58422275800000001</v>
      </c>
      <c r="J29">
        <v>0.58742540700000001</v>
      </c>
      <c r="K29">
        <v>0.59113438600000001</v>
      </c>
      <c r="L29">
        <v>0.59540778400000005</v>
      </c>
      <c r="M29">
        <v>0.60030292699999999</v>
      </c>
      <c r="N29">
        <v>0.60587380099999999</v>
      </c>
      <c r="O29">
        <v>0.61216794900000004</v>
      </c>
      <c r="P29">
        <v>0.61922359500000002</v>
      </c>
      <c r="Q29">
        <v>0.62706799899999999</v>
      </c>
      <c r="R29">
        <v>0.63569932799999995</v>
      </c>
      <c r="S29">
        <v>0.64507900100000004</v>
      </c>
      <c r="T29">
        <v>0.65512830399999999</v>
      </c>
      <c r="U29">
        <v>0.66572771399999997</v>
      </c>
      <c r="V29">
        <v>0.67671962200000002</v>
      </c>
      <c r="W29">
        <v>0.68791509500000003</v>
      </c>
      <c r="X29">
        <v>0.69910270600000002</v>
      </c>
      <c r="Y29">
        <v>0.71005833200000001</v>
      </c>
      <c r="Z29">
        <v>0.72055605099999998</v>
      </c>
      <c r="AA29">
        <v>0.73037973899999997</v>
      </c>
      <c r="AB29">
        <v>0.73933506000000004</v>
      </c>
      <c r="AC29">
        <v>0.74725760399999996</v>
      </c>
      <c r="AD29">
        <v>0.68631002299999999</v>
      </c>
      <c r="AE29">
        <v>0.68831099900000003</v>
      </c>
      <c r="AF29">
        <v>0.69</v>
      </c>
    </row>
    <row r="30" spans="1:32" x14ac:dyDescent="0.3">
      <c r="A30" t="s">
        <v>775</v>
      </c>
      <c r="B30">
        <v>0.57183315899999998</v>
      </c>
      <c r="C30">
        <v>0.57240302600000004</v>
      </c>
      <c r="D30">
        <v>0.57308709599999996</v>
      </c>
      <c r="E30">
        <v>0.57390527400000002</v>
      </c>
      <c r="F30">
        <v>0.57487861699999998</v>
      </c>
      <c r="G30">
        <v>0.57603338299999995</v>
      </c>
      <c r="H30">
        <v>0.57739090599999998</v>
      </c>
      <c r="I30">
        <v>0.57897814599999997</v>
      </c>
      <c r="J30">
        <v>0.580825696</v>
      </c>
      <c r="K30">
        <v>0.58296547300000001</v>
      </c>
      <c r="L30">
        <v>0.58543039500000005</v>
      </c>
      <c r="M30">
        <v>0.588254053</v>
      </c>
      <c r="N30">
        <v>0.59147039499999998</v>
      </c>
      <c r="O30">
        <v>0.59511347599999997</v>
      </c>
      <c r="P30">
        <v>0.59921729499999998</v>
      </c>
      <c r="Q30">
        <v>0.60381570900000003</v>
      </c>
      <c r="R30">
        <v>0.60894238199999995</v>
      </c>
      <c r="S30">
        <v>0.61463072399999996</v>
      </c>
      <c r="T30">
        <v>0.62091383600000005</v>
      </c>
      <c r="U30">
        <v>0.62782445899999995</v>
      </c>
      <c r="V30">
        <v>0.63539408900000005</v>
      </c>
      <c r="W30">
        <v>0.64365229400000001</v>
      </c>
      <c r="X30">
        <v>0.65262582999999996</v>
      </c>
      <c r="Y30">
        <v>0.66233777500000002</v>
      </c>
      <c r="Z30">
        <v>0.67280674200000001</v>
      </c>
      <c r="AA30">
        <v>0.68404666199999997</v>
      </c>
      <c r="AB30">
        <v>0.69606699500000002</v>
      </c>
      <c r="AC30">
        <v>0.70887232099999997</v>
      </c>
      <c r="AD30">
        <v>0.63787136499999997</v>
      </c>
      <c r="AE30">
        <v>0.63902566699999996</v>
      </c>
      <c r="AF30">
        <v>0.64</v>
      </c>
    </row>
    <row r="35" spans="7:37" x14ac:dyDescent="0.3">
      <c r="G35" s="448"/>
      <c r="H35" s="448"/>
      <c r="I35" s="448"/>
      <c r="J35" s="448"/>
      <c r="K35" s="448"/>
      <c r="L35" s="448"/>
      <c r="M35" s="448"/>
      <c r="N35" s="448"/>
      <c r="O35" s="448"/>
      <c r="P35" s="448"/>
      <c r="Q35" s="448"/>
      <c r="R35" s="448"/>
      <c r="S35" s="448"/>
      <c r="T35" s="448"/>
      <c r="U35" s="448"/>
      <c r="V35" s="448"/>
      <c r="W35" s="448"/>
      <c r="X35" s="448"/>
      <c r="Y35" s="448"/>
      <c r="Z35" s="448"/>
      <c r="AA35" s="448"/>
      <c r="AB35" s="448"/>
      <c r="AC35" s="448"/>
      <c r="AD35" s="448"/>
      <c r="AE35" s="448"/>
      <c r="AF35" s="448"/>
      <c r="AG35" s="448"/>
      <c r="AH35" s="448"/>
      <c r="AI35" s="448"/>
      <c r="AJ35" s="448"/>
      <c r="AK35" s="44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B98A57F6494AA44A4C08F6542D12081" ma:contentTypeVersion="15" ma:contentTypeDescription="Crear nuevo documento." ma:contentTypeScope="" ma:versionID="cfecb76cd2efd12424c1a1252b8cd1c2">
  <xsd:schema xmlns:xsd="http://www.w3.org/2001/XMLSchema" xmlns:xs="http://www.w3.org/2001/XMLSchema" xmlns:p="http://schemas.microsoft.com/office/2006/metadata/properties" xmlns:ns2="5bf52ba0-6d48-4c07-b751-7451d796c89d" xmlns:ns3="dd89f573-600d-4eb1-9fb2-841dd60d7f32" targetNamespace="http://schemas.microsoft.com/office/2006/metadata/properties" ma:root="true" ma:fieldsID="c5212fca23588124a5935d7bfd755ad1" ns2:_="" ns3:_="">
    <xsd:import namespace="5bf52ba0-6d48-4c07-b751-7451d796c89d"/>
    <xsd:import namespace="dd89f573-600d-4eb1-9fb2-841dd60d7f3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f52ba0-6d48-4c07-b751-7451d796c8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3af4de13-5988-42ba-be64-0cdd3a54ca9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89f573-600d-4eb1-9fb2-841dd60d7f3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e2e99be-3f77-47c9-9acc-f5b4f5f4bbd8}" ma:internalName="TaxCatchAll" ma:showField="CatchAllData" ma:web="dd89f573-600d-4eb1-9fb2-841dd60d7f3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f52ba0-6d48-4c07-b751-7451d796c89d">
      <Terms xmlns="http://schemas.microsoft.com/office/infopath/2007/PartnerControls"/>
    </lcf76f155ced4ddcb4097134ff3c332f>
    <TaxCatchAll xmlns="dd89f573-600d-4eb1-9fb2-841dd60d7f32" xsi:nil="true"/>
  </documentManagement>
</p:properties>
</file>

<file path=customXml/itemProps1.xml><?xml version="1.0" encoding="utf-8"?>
<ds:datastoreItem xmlns:ds="http://schemas.openxmlformats.org/officeDocument/2006/customXml" ds:itemID="{4735A304-6D6B-486C-9302-9AF62CFA4F9D}">
  <ds:schemaRefs>
    <ds:schemaRef ds:uri="http://schemas.microsoft.com/sharepoint/v3/contenttype/forms"/>
  </ds:schemaRefs>
</ds:datastoreItem>
</file>

<file path=customXml/itemProps2.xml><?xml version="1.0" encoding="utf-8"?>
<ds:datastoreItem xmlns:ds="http://schemas.openxmlformats.org/officeDocument/2006/customXml" ds:itemID="{84B4F09E-26F2-4BA1-AC8E-AD0D0F6A3A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f52ba0-6d48-4c07-b751-7451d796c89d"/>
    <ds:schemaRef ds:uri="dd89f573-600d-4eb1-9fb2-841dd60d7f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3B66B-15C5-40E0-A2EA-1F16760473ED}">
  <ds:schemaRefs>
    <ds:schemaRef ds:uri="933d2ef0-105f-43af-8c8c-c788156f1392"/>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640b8f13-66b9-4037-afb7-58aa46104364"/>
    <ds:schemaRef ds:uri="5bf52ba0-6d48-4c07-b751-7451d796c89d"/>
    <ds:schemaRef ds:uri="dd89f573-600d-4eb1-9fb2-841dd60d7f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755</vt:i4>
      </vt:variant>
    </vt:vector>
  </HeadingPairs>
  <TitlesOfParts>
    <vt:vector size="769" baseType="lpstr">
      <vt:lpstr>Readme</vt:lpstr>
      <vt:lpstr>population</vt:lpstr>
      <vt:lpstr>energy</vt:lpstr>
      <vt:lpstr>economy</vt:lpstr>
      <vt:lpstr>land_uses</vt:lpstr>
      <vt:lpstr>croplands</vt:lpstr>
      <vt:lpstr>Diet</vt:lpstr>
      <vt:lpstr>Intermodule_global_allocate</vt:lpstr>
      <vt:lpstr>Nutrition</vt:lpstr>
      <vt:lpstr>forest</vt:lpstr>
      <vt:lpstr>constants</vt:lpstr>
      <vt:lpstr>Emissions</vt:lpstr>
      <vt:lpstr>exogeneous_inputs</vt:lpstr>
      <vt:lpstr>WEF_INDICATORS</vt:lpstr>
      <vt:lpstr>A_CONSTANT</vt:lpstr>
      <vt:lpstr>Diet!AGROFOOD_TRANSFORM_MATRIX</vt:lpstr>
      <vt:lpstr>ALPHA_CONSTANT</vt:lpstr>
      <vt:lpstr>Emissions!ANIMALS_DISTRIBUTION_REGIONS</vt:lpstr>
      <vt:lpstr>forest!ANNUAL_GROWTH_RATE_OF_FOREST_STOCKS_COEFFICIENT_0</vt:lpstr>
      <vt:lpstr>forest!ANNUAL_GROWTH_RATE_OF_FOREST_STOCKS_COEFFICIENT_1</vt:lpstr>
      <vt:lpstr>forest!ANNUAL_GROWTH_RATE_OF_FOREST_STOCKS_COEFFICIENT_2</vt:lpstr>
      <vt:lpstr>B_CONSTANT</vt:lpstr>
      <vt:lpstr>energy!base_efficiency</vt:lpstr>
      <vt:lpstr>BETA_CONSTANT</vt:lpstr>
      <vt:lpstr>population!BIRTH_RATIO</vt:lpstr>
      <vt:lpstr>Emissions!CARBON_CONTENT_CROPS</vt:lpstr>
      <vt:lpstr>forest!CARBON_FRACTION_OF_DRY_MATTER_FOREST</vt:lpstr>
      <vt:lpstr>croplands!CHEMICAL_FERTILIZERS_PER_CROPLAND_AREA</vt:lpstr>
      <vt:lpstr>energy!CO2_EMISSION_FACTORS</vt:lpstr>
      <vt:lpstr>Diet!COFFEE</vt:lpstr>
      <vt:lpstr>economy!COMPENSATION_OF_EMPLOYEES_CTE</vt:lpstr>
      <vt:lpstr>population!COMPENSATION_OF_EMPLOYEES_CTE</vt:lpstr>
      <vt:lpstr>CONTROL_PARAMETER_OF_LAND_USE_CHANGES</vt:lpstr>
      <vt:lpstr>Diet!CORN</vt:lpstr>
      <vt:lpstr>Emissions!CULTIVATION_PERIOD_RICE</vt:lpstr>
      <vt:lpstr>CURRENT_TRENDS_ELECTRICITY_LOSSES</vt:lpstr>
      <vt:lpstr>Emissions!DAIRY_CATTLE_MANURE_SYSTEM</vt:lpstr>
      <vt:lpstr>Diet!DAIRY_GRASSLANDS</vt:lpstr>
      <vt:lpstr>Diet!DAVID_X</vt:lpstr>
      <vt:lpstr>Diet!DAVID_Y</vt:lpstr>
      <vt:lpstr>Emissions!DEFAULT_MANAGEMENT_STOCK_FACTOR_CROPS</vt:lpstr>
      <vt:lpstr>Emissions!DEFAULT_MANAGEMENT_STOCK_FACTOR_GRASSLANDS</vt:lpstr>
      <vt:lpstr>Emissions!DELAY_TIME_LANDUSE_TO_LANDUSE2_SOIL</vt:lpstr>
      <vt:lpstr>Emissions!DELAY_TIME_SOIL_EMISSIONS_MANAGEMENT</vt:lpstr>
      <vt:lpstr>Diet!DIETS_INITIAL</vt:lpstr>
      <vt:lpstr>Emissions!DIETS_INITIAL</vt:lpstr>
      <vt:lpstr>exogeneous_inputs!DIETS_INITIAL</vt:lpstr>
      <vt:lpstr>forest!DIETS_INITIAL</vt:lpstr>
      <vt:lpstr>Intermodule_global_allocate!DIETS_INITIAL</vt:lpstr>
      <vt:lpstr>Nutrition!DIETS_INITIAL</vt:lpstr>
      <vt:lpstr>Emissions!EF_N2O_direct_fertilizers</vt:lpstr>
      <vt:lpstr>Emissions!EF_N2O_indirect_fertilizers</vt:lpstr>
      <vt:lpstr>croplands!EFFECT_OF_IRRIGATION_ON_YIELDS</vt:lpstr>
      <vt:lpstr>croplands!EFFECT_OF_LOW_INPUT_ON_YIELDS</vt:lpstr>
      <vt:lpstr>croplands!EFFECT_OF_REGENERATIVE_ON_YIELDS</vt:lpstr>
      <vt:lpstr>Emissions!EMISSION_FACTOR_ENTERIC_FERMENTATION</vt:lpstr>
      <vt:lpstr>Emissions!EMISSION_FACTOR_METHANE_MANURE_MANAGEMENT_BY_DEFAULT</vt:lpstr>
      <vt:lpstr>Emissions!EMISSION_FIRST_FACTOR_METHANE_MANURE_MANAGEMENT</vt:lpstr>
      <vt:lpstr>Diet!ENERGY_TO_LAND_PRODUCTS_CONVERSION_FACTOR</vt:lpstr>
      <vt:lpstr>Emissions!EXO_AREA_IRRIGATED_RICE</vt:lpstr>
      <vt:lpstr>Emissions!EXO_AREA_RAINFED_RICE</vt:lpstr>
      <vt:lpstr>Emissions!EXO_FERTILIZERS_DEMANDED</vt:lpstr>
      <vt:lpstr>Emissions!EXO_land_use_area_productive_uses_UK</vt:lpstr>
      <vt:lpstr>Emissions!EXO_SHARE_AREA_WHEAT_CROPLAND</vt:lpstr>
      <vt:lpstr>Emissions!EXO_share_of_agriculture_in_transition</vt:lpstr>
      <vt:lpstr>Emissions!EXO_share_of_industrial_agriculture</vt:lpstr>
      <vt:lpstr>Emissions!EXO_share_of_low_input_agriculture</vt:lpstr>
      <vt:lpstr>Emissions!EXO_share_of_regenerative_agriculture</vt:lpstr>
      <vt:lpstr>Emissions!EXO_share_of_traditional_agriculture</vt:lpstr>
      <vt:lpstr>Emissions!EXOGENOUS_ENTERIC_FERMENTATION_EMISSIONS</vt:lpstr>
      <vt:lpstr>exogeneous_inputs!EXOGENOUS_LAND_USE_DEMANDS</vt:lpstr>
      <vt:lpstr>constants!exponent_for_areas</vt:lpstr>
      <vt:lpstr>constants!exponent_for_volumes</vt:lpstr>
      <vt:lpstr>FACTOR_ALFA_1_EFFECTS_OF_CC_ON_YIELDS</vt:lpstr>
      <vt:lpstr>FACTOR_ALFA_2_EFFECTS_OF_CC_ON_YIELDS</vt:lpstr>
      <vt:lpstr>Emissions!FACTOR_ANNUAL_CROPS</vt:lpstr>
      <vt:lpstr>FACTOR_B_1_EFFECTS_OF_CC_ON_YIELDS</vt:lpstr>
      <vt:lpstr>FACTOR_B_2_EFFECTS_OF_CC_ON_YIELDS</vt:lpstr>
      <vt:lpstr>Emissions!FACTOR_EMISSIONS_BASELINE_RICE</vt:lpstr>
      <vt:lpstr>Emissions!FACTOR_INPUT_HIGHWMANURE_CROPS</vt:lpstr>
      <vt:lpstr>Emissions!FACTOR_INPUT_HIGHWOUTMANURE_CROPS</vt:lpstr>
      <vt:lpstr>Emissions!FACTOR_INPUT_LOW_CROPS</vt:lpstr>
      <vt:lpstr>Emissions!FACTOR_INPUT_MEDIUM_CROPS</vt:lpstr>
      <vt:lpstr>Emissions!FACTOR_LANDUSE_LONGTERMCULT</vt:lpstr>
      <vt:lpstr>Emissions!FACTOR_LANDUSE_NATIVEFORESTGRASS</vt:lpstr>
      <vt:lpstr>Emissions!FACTOR_LANDUSE_PERENIAL_TREECROP</vt:lpstr>
      <vt:lpstr>Emissions!FACTOR_LANDUSE_SET_ASSIDE</vt:lpstr>
      <vt:lpstr>Emissions!FACTOR_LANDUSE_WHEAT</vt:lpstr>
      <vt:lpstr>Emissions!FACTOR_MANAGEMENT_FULL_TILLAGE_CROPS</vt:lpstr>
      <vt:lpstr>Emissions!FACTOR_MANAGEMENT_IMPROVED_HIGH_GRASSLAND</vt:lpstr>
      <vt:lpstr>Emissions!FACTOR_MANAGEMENT_IMPROVED_MEDIUM_GRASSLAND</vt:lpstr>
      <vt:lpstr>Emissions!FACTOR_MANAGEMENT_MODERATELY_DEGRADED_GRASSLAND</vt:lpstr>
      <vt:lpstr>Emissions!FACTOR_MANAGEMENT_NO_TILL_CROPS</vt:lpstr>
      <vt:lpstr>Emissions!FACTOR_MANAGEMENT_NOMINALLY_MANAGED_GRASSLAND</vt:lpstr>
      <vt:lpstr>Emissions!FACTOR_MANAGEMENT_REDUCED_TILLAGE_CROPS</vt:lpstr>
      <vt:lpstr>Emissions!FACTOR_MANAGEMENT_SEVERELY_DEGRADED_GRASSLAND</vt:lpstr>
      <vt:lpstr>energy!FE_INTENSITIES_HOUSEHOLDS_CURRENT_TRENDS</vt:lpstr>
      <vt:lpstr>energy!FE_INTENSITIES_HOUSEHOLDS_ELECTRIFICATION</vt:lpstr>
      <vt:lpstr>energy!FE_INTENSITIES_HOUSEHOLDS_LOW_ELECTRIFICATION</vt:lpstr>
      <vt:lpstr>energy!FE_INTENSITIES_HOUSEHOLDS_MEDIUM_ELECTRIFICATION</vt:lpstr>
      <vt:lpstr>energy!FE_INTENSITIES_PRODUCTIVE_SECTORS_CURRENT_TRENDS_AGRICULTURE</vt:lpstr>
      <vt:lpstr>energy!FE_INTENSITIES_PRODUCTIVE_SECTORS_CURRENT_TRENDS_COMMERCIAL</vt:lpstr>
      <vt:lpstr>energy!FE_INTENSITIES_PRODUCTIVE_SECTORS_CURRENT_TRENDS_INDUSTRY</vt:lpstr>
      <vt:lpstr>energy!FE_INTENSITIES_PRODUCTIVE_SECTORS_CURRENT_TRENDS_TRANSPORT</vt:lpstr>
      <vt:lpstr>energy!FE_INTENSITIES_PRODUCTIVE_SECTORS_ELECTRIFICATION_AGRICULTURE</vt:lpstr>
      <vt:lpstr>energy!FE_INTENSITIES_PRODUCTIVE_SECTORS_ELECTRIFICATION_COMMERCIAL</vt:lpstr>
      <vt:lpstr>energy!FE_INTENSITIES_PRODUCTIVE_SECTORS_ELECTRIFICATION_INDUSTRY</vt:lpstr>
      <vt:lpstr>energy!FE_INTENSITIES_PRODUCTIVE_SECTORS_ELECTRIFICATION_TRANSPORT</vt:lpstr>
      <vt:lpstr>energy!FE_INTENSITIES_PRODUCTIVE_SECTORS_LOW_ELECTRIFICATION_AGRICULTURE</vt:lpstr>
      <vt:lpstr>energy!FE_INTENSITIES_PRODUCTIVE_SECTORS_LOW_ELECTRIFICATION_COMMERCIAL</vt:lpstr>
      <vt:lpstr>energy!FE_INTENSITIES_PRODUCTIVE_SECTORS_LOW_ELECTRIFICATION_INDUSTRY</vt:lpstr>
      <vt:lpstr>energy!FE_INTENSITIES_PRODUCTIVE_SECTORS_LOW_ELECTRIFICATION_TRANSPORT</vt:lpstr>
      <vt:lpstr>energy!FE_INTENSITIES_PRODUCTIVE_SECTORS_MEDIUM_ELECTRIFICATION_AGRICULTURE</vt:lpstr>
      <vt:lpstr>energy!FE_INTENSITIES_PRODUCTIVE_SECTORS_MEDIUM_ELECTRIFICATION_COMMERCIAL</vt:lpstr>
      <vt:lpstr>energy!FE_INTENSITIES_PRODUCTIVE_SECTORS_MEDIUM_ELECTRIFICATION_INDUSTRY</vt:lpstr>
      <vt:lpstr>energy!FE_INTENSITIES_PRODUCTIVE_SECTORS_MEDIUM_ELECTRIFICATION_TRANSPORT</vt:lpstr>
      <vt:lpstr>population!FEMALE_MORTALITY</vt:lpstr>
      <vt:lpstr>population!FERTILITY_RATE</vt:lpstr>
      <vt:lpstr>Nutrition!FOOD_COMPOSITION_TABLE</vt:lpstr>
      <vt:lpstr>Nutrition!FOOD_LOSS_PARAMETERS_UK</vt:lpstr>
      <vt:lpstr>energy!fossil_base_efficiency</vt:lpstr>
      <vt:lpstr>energy!FOSSIL_CAPACITY_FACTOR</vt:lpstr>
      <vt:lpstr>energy!fossil_ini_construction</vt:lpstr>
      <vt:lpstr>fossil_ini_construction_coal_pp</vt:lpstr>
      <vt:lpstr>fossil_ini_construction_gas_pp</vt:lpstr>
      <vt:lpstr>fossil_ini_construction_oil</vt:lpstr>
      <vt:lpstr>energy!fossil_ini_installed</vt:lpstr>
      <vt:lpstr>energy!fossil_ini_lifetime</vt:lpstr>
      <vt:lpstr>energy!fossil_ini_planned</vt:lpstr>
      <vt:lpstr>fossil_ini_planned_coal_pp</vt:lpstr>
      <vt:lpstr>fossil_ini_planned_gas_pp</vt:lpstr>
      <vt:lpstr>fossil_ini_planned_oil</vt:lpstr>
      <vt:lpstr>energy!fossil_ini_time_construction</vt:lpstr>
      <vt:lpstr>fossil_ini_time_construction_coal_pp</vt:lpstr>
      <vt:lpstr>fossil_ini_time_construction_gas_pp</vt:lpstr>
      <vt:lpstr>fossil_ini_time_construction_oil</vt:lpstr>
      <vt:lpstr>energy!fossil_ini_time_plan</vt:lpstr>
      <vt:lpstr>fossil_ini_time_plan_coal_pp</vt:lpstr>
      <vt:lpstr>fossil_ini_time_plan_gas_pp</vt:lpstr>
      <vt:lpstr>fossil_ini_time_plan_oil</vt:lpstr>
      <vt:lpstr>energy!fossil_lifetime</vt:lpstr>
      <vt:lpstr>fossil_lifetime_coal_pp</vt:lpstr>
      <vt:lpstr>fossil_lifetime_gas_pp</vt:lpstr>
      <vt:lpstr>fossil_lifetime_oil</vt:lpstr>
      <vt:lpstr>energy!fossil_time_construction</vt:lpstr>
      <vt:lpstr>fossil_time_construction_coal_pp</vt:lpstr>
      <vt:lpstr>fossil_time_construction_gas_pp</vt:lpstr>
      <vt:lpstr>fossil_time_construction_oil</vt:lpstr>
      <vt:lpstr>energy!fossil_time_plan</vt:lpstr>
      <vt:lpstr>fossil_time_plan_coal_pp</vt:lpstr>
      <vt:lpstr>fossil_time_plan_gas_pp</vt:lpstr>
      <vt:lpstr>fossil_time_plan_oil</vt:lpstr>
      <vt:lpstr>Emissions!Fraction_volatilises</vt:lpstr>
      <vt:lpstr>GDPpc_MAX</vt:lpstr>
      <vt:lpstr>GDPpc_MED</vt:lpstr>
      <vt:lpstr>GDPpc_MIN</vt:lpstr>
      <vt:lpstr>economy!GOVERNMENT_EXPENDITURE</vt:lpstr>
      <vt:lpstr>population!GOVERNMENT_EXPENDITURE</vt:lpstr>
      <vt:lpstr>economy!HH_CONSUMPTION</vt:lpstr>
      <vt:lpstr>population!HH_CONSUMPTION</vt:lpstr>
      <vt:lpstr>energy!HIGH_COAL_POWER_PLANTS_PHASE_OUT</vt:lpstr>
      <vt:lpstr>energy!HIGH_DISTRIBUTION_ELECTRICITY_LOSSES</vt:lpstr>
      <vt:lpstr>croplands!HISTORICAL_AREA_OF_CROPS_UK</vt:lpstr>
      <vt:lpstr>forest!HISTORICAL_AREA_OF_CROPS_UK</vt:lpstr>
      <vt:lpstr>forest!HISTORICAL_CHANGE_OF_STOCK_MANAGED_FORESTS</vt:lpstr>
      <vt:lpstr>croplands!HISTORICAL_CROPLAND_IRRIGATED_BY_REGION</vt:lpstr>
      <vt:lpstr>Diet!HISTORICAL_CROPLAND_IRRIGATED_BY_REGION</vt:lpstr>
      <vt:lpstr>Emissions!HISTORICAL_CROPLAND_IRRIGATED_BY_REGION</vt:lpstr>
      <vt:lpstr>exogeneous_inputs!HISTORICAL_CROPLAND_IRRIGATED_BY_REGION</vt:lpstr>
      <vt:lpstr>forest!HISTORICAL_CROPLAND_IRRIGATED_BY_REGION</vt:lpstr>
      <vt:lpstr>Intermodule_global_allocate!HISTORICAL_CROPLAND_IRRIGATED_BY_REGION</vt:lpstr>
      <vt:lpstr>land_uses!HISTORICAL_CROPLAND_IRRIGATED_BY_REGION</vt:lpstr>
      <vt:lpstr>Nutrition!HISTORICAL_CROPLAND_IRRIGATED_BY_REGION</vt:lpstr>
      <vt:lpstr>croplands!HISTORICAL_CROPLAND_IRRIGATED_VARIATION_BY_REGION</vt:lpstr>
      <vt:lpstr>Diet!HISTORICAL_CROPLAND_IRRIGATED_VARIATION_BY_REGION</vt:lpstr>
      <vt:lpstr>Emissions!HISTORICAL_CROPLAND_IRRIGATED_VARIATION_BY_REGION</vt:lpstr>
      <vt:lpstr>exogeneous_inputs!HISTORICAL_CROPLAND_IRRIGATED_VARIATION_BY_REGION</vt:lpstr>
      <vt:lpstr>forest!HISTORICAL_CROPLAND_IRRIGATED_VARIATION_BY_REGION</vt:lpstr>
      <vt:lpstr>Intermodule_global_allocate!HISTORICAL_CROPLAND_IRRIGATED_VARIATION_BY_REGION</vt:lpstr>
      <vt:lpstr>land_uses!HISTORICAL_CROPLAND_IRRIGATED_VARIATION_BY_REGION</vt:lpstr>
      <vt:lpstr>Nutrition!HISTORICAL_CROPLAND_IRRIGATED_VARIATION_BY_REGION</vt:lpstr>
      <vt:lpstr>croplands!HISTORICAL_CROPLAND_RAINFED_BY_REGION</vt:lpstr>
      <vt:lpstr>Diet!HISTORICAL_CROPLAND_RAINFED_BY_REGION</vt:lpstr>
      <vt:lpstr>Emissions!HISTORICAL_CROPLAND_RAINFED_BY_REGION</vt:lpstr>
      <vt:lpstr>exogeneous_inputs!HISTORICAL_CROPLAND_RAINFED_BY_REGION</vt:lpstr>
      <vt:lpstr>forest!HISTORICAL_CROPLAND_RAINFED_BY_REGION</vt:lpstr>
      <vt:lpstr>Intermodule_global_allocate!HISTORICAL_CROPLAND_RAINFED_BY_REGION</vt:lpstr>
      <vt:lpstr>land_uses!HISTORICAL_CROPLAND_RAINFED_BY_REGION</vt:lpstr>
      <vt:lpstr>Nutrition!HISTORICAL_CROPLAND_RAINFED_BY_REGION</vt:lpstr>
      <vt:lpstr>croplands!HISTORICAL_CROPLAND_RAINFED_VARIATION_BY_REGION</vt:lpstr>
      <vt:lpstr>Diet!HISTORICAL_CROPLAND_RAINFED_VARIATION_BY_REGION</vt:lpstr>
      <vt:lpstr>Emissions!HISTORICAL_CROPLAND_RAINFED_VARIATION_BY_REGION</vt:lpstr>
      <vt:lpstr>exogeneous_inputs!HISTORICAL_CROPLAND_RAINFED_VARIATION_BY_REGION</vt:lpstr>
      <vt:lpstr>forest!HISTORICAL_CROPLAND_RAINFED_VARIATION_BY_REGION</vt:lpstr>
      <vt:lpstr>Intermodule_global_allocate!HISTORICAL_CROPLAND_RAINFED_VARIATION_BY_REGION</vt:lpstr>
      <vt:lpstr>land_uses!HISTORICAL_CROPLAND_RAINFED_VARIATION_BY_REGION</vt:lpstr>
      <vt:lpstr>Nutrition!HISTORICAL_CROPLAND_RAINFED_VARIATION_BY_REGION</vt:lpstr>
      <vt:lpstr>croplands!HISTORICAL_CROPS_FAO_UK</vt:lpstr>
      <vt:lpstr>forest!HISTORICAL_CROPS_FAO_UK</vt:lpstr>
      <vt:lpstr>forest!HISTORICAL_FOREST_LOSS</vt:lpstr>
      <vt:lpstr>croplands!HISTORICAL_FOREST_MANAGED_BY_REGION</vt:lpstr>
      <vt:lpstr>Diet!HISTORICAL_FOREST_MANAGED_BY_REGION</vt:lpstr>
      <vt:lpstr>Emissions!HISTORICAL_FOREST_MANAGED_BY_REGION</vt:lpstr>
      <vt:lpstr>exogeneous_inputs!HISTORICAL_FOREST_MANAGED_BY_REGION</vt:lpstr>
      <vt:lpstr>forest!HISTORICAL_FOREST_MANAGED_BY_REGION</vt:lpstr>
      <vt:lpstr>Intermodule_global_allocate!HISTORICAL_FOREST_MANAGED_BY_REGION</vt:lpstr>
      <vt:lpstr>land_uses!HISTORICAL_FOREST_MANAGED_BY_REGION</vt:lpstr>
      <vt:lpstr>Nutrition!HISTORICAL_FOREST_MANAGED_BY_REGION</vt:lpstr>
      <vt:lpstr>croplands!HISTORICAL_FOREST_MANAGED_VARIATION_BY_REGION</vt:lpstr>
      <vt:lpstr>Diet!HISTORICAL_FOREST_MANAGED_VARIATION_BY_REGION</vt:lpstr>
      <vt:lpstr>Emissions!HISTORICAL_FOREST_MANAGED_VARIATION_BY_REGION</vt:lpstr>
      <vt:lpstr>exogeneous_inputs!HISTORICAL_FOREST_MANAGED_VARIATION_BY_REGION</vt:lpstr>
      <vt:lpstr>forest!HISTORICAL_FOREST_MANAGED_VARIATION_BY_REGION</vt:lpstr>
      <vt:lpstr>Intermodule_global_allocate!HISTORICAL_FOREST_MANAGED_VARIATION_BY_REGION</vt:lpstr>
      <vt:lpstr>land_uses!HISTORICAL_FOREST_MANAGED_VARIATION_BY_REGION</vt:lpstr>
      <vt:lpstr>Nutrition!HISTORICAL_FOREST_MANAGED_VARIATION_BY_REGION</vt:lpstr>
      <vt:lpstr>croplands!HISTORICAL_FOREST_PLANTATIONS_BY_REGION</vt:lpstr>
      <vt:lpstr>Diet!HISTORICAL_FOREST_PLANTATIONS_BY_REGION</vt:lpstr>
      <vt:lpstr>Emissions!HISTORICAL_FOREST_PLANTATIONS_BY_REGION</vt:lpstr>
      <vt:lpstr>exogeneous_inputs!HISTORICAL_FOREST_PLANTATIONS_BY_REGION</vt:lpstr>
      <vt:lpstr>forest!HISTORICAL_FOREST_PLANTATIONS_BY_REGION</vt:lpstr>
      <vt:lpstr>Intermodule_global_allocate!HISTORICAL_FOREST_PLANTATIONS_BY_REGION</vt:lpstr>
      <vt:lpstr>land_uses!HISTORICAL_FOREST_PLANTATIONS_BY_REGION</vt:lpstr>
      <vt:lpstr>Nutrition!HISTORICAL_FOREST_PLANTATIONS_BY_REGION</vt:lpstr>
      <vt:lpstr>croplands!HISTORICAL_FOREST_PLANTATIONS_VARIATION_BY_REGION</vt:lpstr>
      <vt:lpstr>Diet!HISTORICAL_FOREST_PLANTATIONS_VARIATION_BY_REGION</vt:lpstr>
      <vt:lpstr>Emissions!HISTORICAL_FOREST_PLANTATIONS_VARIATION_BY_REGION</vt:lpstr>
      <vt:lpstr>exogeneous_inputs!HISTORICAL_FOREST_PLANTATIONS_VARIATION_BY_REGION</vt:lpstr>
      <vt:lpstr>forest!HISTORICAL_FOREST_PLANTATIONS_VARIATION_BY_REGION</vt:lpstr>
      <vt:lpstr>Intermodule_global_allocate!HISTORICAL_FOREST_PLANTATIONS_VARIATION_BY_REGION</vt:lpstr>
      <vt:lpstr>land_uses!HISTORICAL_FOREST_PLANTATIONS_VARIATION_BY_REGION</vt:lpstr>
      <vt:lpstr>Nutrition!HISTORICAL_FOREST_PLANTATIONS_VARIATION_BY_REGION</vt:lpstr>
      <vt:lpstr>croplands!HISTORICAL_FOREST_PRIMARY_BY_REGION</vt:lpstr>
      <vt:lpstr>Diet!HISTORICAL_FOREST_PRIMARY_BY_REGION</vt:lpstr>
      <vt:lpstr>Emissions!HISTORICAL_FOREST_PRIMARY_BY_REGION</vt:lpstr>
      <vt:lpstr>exogeneous_inputs!HISTORICAL_FOREST_PRIMARY_BY_REGION</vt:lpstr>
      <vt:lpstr>forest!HISTORICAL_FOREST_PRIMARY_BY_REGION</vt:lpstr>
      <vt:lpstr>Intermodule_global_allocate!HISTORICAL_FOREST_PRIMARY_BY_REGION</vt:lpstr>
      <vt:lpstr>land_uses!HISTORICAL_FOREST_PRIMARY_BY_REGION</vt:lpstr>
      <vt:lpstr>Nutrition!HISTORICAL_FOREST_PRIMARY_BY_REGION</vt:lpstr>
      <vt:lpstr>croplands!HISTORICAL_FOREST_PRIMARY_VARIATION_BY_REGION</vt:lpstr>
      <vt:lpstr>Diet!HISTORICAL_FOREST_PRIMARY_VARIATION_BY_REGION</vt:lpstr>
      <vt:lpstr>Emissions!HISTORICAL_FOREST_PRIMARY_VARIATION_BY_REGION</vt:lpstr>
      <vt:lpstr>exogeneous_inputs!HISTORICAL_FOREST_PRIMARY_VARIATION_BY_REGION</vt:lpstr>
      <vt:lpstr>forest!HISTORICAL_FOREST_PRIMARY_VARIATION_BY_REGION</vt:lpstr>
      <vt:lpstr>Intermodule_global_allocate!HISTORICAL_FOREST_PRIMARY_VARIATION_BY_REGION</vt:lpstr>
      <vt:lpstr>land_uses!HISTORICAL_FOREST_PRIMARY_VARIATION_BY_REGION</vt:lpstr>
      <vt:lpstr>Nutrition!HISTORICAL_FOREST_PRIMARY_VARIATION_BY_REGION</vt:lpstr>
      <vt:lpstr>forest!HISTORICAL_FOREST_STOCK_LOSS</vt:lpstr>
      <vt:lpstr>HISTORICAL_FOREST_VOLUME_STOCK_ALL_FORESTS</vt:lpstr>
      <vt:lpstr>HISTORICAL_FOREST_VOLUME_STOCK_CHANGE_ALL_FORESTS</vt:lpstr>
      <vt:lpstr>croplands!HISTORICAL_GRASSLAND_BY_REGION</vt:lpstr>
      <vt:lpstr>Diet!HISTORICAL_GRASSLAND_BY_REGION</vt:lpstr>
      <vt:lpstr>Emissions!HISTORICAL_GRASSLAND_BY_REGION</vt:lpstr>
      <vt:lpstr>exogeneous_inputs!HISTORICAL_GRASSLAND_BY_REGION</vt:lpstr>
      <vt:lpstr>forest!HISTORICAL_GRASSLAND_BY_REGION</vt:lpstr>
      <vt:lpstr>Intermodule_global_allocate!HISTORICAL_GRASSLAND_BY_REGION</vt:lpstr>
      <vt:lpstr>land_uses!HISTORICAL_GRASSLAND_BY_REGION</vt:lpstr>
      <vt:lpstr>Nutrition!HISTORICAL_GRASSLAND_BY_REGION</vt:lpstr>
      <vt:lpstr>croplands!HISTORICAL_GRASSLAND_VARIATION_BY_REGION</vt:lpstr>
      <vt:lpstr>Diet!HISTORICAL_GRASSLAND_VARIATION_BY_REGION</vt:lpstr>
      <vt:lpstr>Emissions!HISTORICAL_GRASSLAND_VARIATION_BY_REGION</vt:lpstr>
      <vt:lpstr>exogeneous_inputs!HISTORICAL_GRASSLAND_VARIATION_BY_REGION</vt:lpstr>
      <vt:lpstr>forest!HISTORICAL_GRASSLAND_VARIATION_BY_REGION</vt:lpstr>
      <vt:lpstr>Intermodule_global_allocate!HISTORICAL_GRASSLAND_VARIATION_BY_REGION</vt:lpstr>
      <vt:lpstr>land_uses!HISTORICAL_GRASSLAND_VARIATION_BY_REGION</vt:lpstr>
      <vt:lpstr>Nutrition!HISTORICAL_GRASSLAND_VARIATION_BY_REGION</vt:lpstr>
      <vt:lpstr>croplands!HISTORICAL_OTHER_LAND_BY_REGION</vt:lpstr>
      <vt:lpstr>Diet!HISTORICAL_OTHER_LAND_BY_REGION</vt:lpstr>
      <vt:lpstr>Emissions!HISTORICAL_OTHER_LAND_BY_REGION</vt:lpstr>
      <vt:lpstr>exogeneous_inputs!HISTORICAL_OTHER_LAND_BY_REGION</vt:lpstr>
      <vt:lpstr>forest!HISTORICAL_OTHER_LAND_BY_REGION</vt:lpstr>
      <vt:lpstr>Intermodule_global_allocate!HISTORICAL_OTHER_LAND_BY_REGION</vt:lpstr>
      <vt:lpstr>land_uses!HISTORICAL_OTHER_LAND_BY_REGION</vt:lpstr>
      <vt:lpstr>Nutrition!HISTORICAL_OTHER_LAND_BY_REGION</vt:lpstr>
      <vt:lpstr>croplands!HISTORICAL_OTHER_LAND_VARIATION_BY_REGION</vt:lpstr>
      <vt:lpstr>Diet!HISTORICAL_OTHER_LAND_VARIATION_BY_REGION</vt:lpstr>
      <vt:lpstr>Emissions!HISTORICAL_OTHER_LAND_VARIATION_BY_REGION</vt:lpstr>
      <vt:lpstr>exogeneous_inputs!HISTORICAL_OTHER_LAND_VARIATION_BY_REGION</vt:lpstr>
      <vt:lpstr>forest!HISTORICAL_OTHER_LAND_VARIATION_BY_REGION</vt:lpstr>
      <vt:lpstr>Intermodule_global_allocate!HISTORICAL_OTHER_LAND_VARIATION_BY_REGION</vt:lpstr>
      <vt:lpstr>land_uses!HISTORICAL_OTHER_LAND_VARIATION_BY_REGION</vt:lpstr>
      <vt:lpstr>Nutrition!HISTORICAL_OTHER_LAND_VARIATION_BY_REGION</vt:lpstr>
      <vt:lpstr>forest!HISTORICAL_ROUNDWOOD_HARVESTED</vt:lpstr>
      <vt:lpstr>croplands!HISTORICAL_SHARE_OF_CROPLAND_RAINFED_FROM_OTHERS_BY_REGION</vt:lpstr>
      <vt:lpstr>Diet!HISTORICAL_SHARE_OF_CROPLAND_RAINFED_FROM_OTHERS_BY_REGION</vt:lpstr>
      <vt:lpstr>Emissions!HISTORICAL_SHARE_OF_CROPLAND_RAINFED_FROM_OTHERS_BY_REGION</vt:lpstr>
      <vt:lpstr>exogeneous_inputs!HISTORICAL_SHARE_OF_CROPLAND_RAINFED_FROM_OTHERS_BY_REGION</vt:lpstr>
      <vt:lpstr>forest!HISTORICAL_SHARE_OF_CROPLAND_RAINFED_FROM_OTHERS_BY_REGION</vt:lpstr>
      <vt:lpstr>Intermodule_global_allocate!HISTORICAL_SHARE_OF_CROPLAND_RAINFED_FROM_OTHERS_BY_REGION</vt:lpstr>
      <vt:lpstr>land_uses!HISTORICAL_SHARE_OF_CROPLAND_RAINFED_FROM_OTHERS_BY_REGION</vt:lpstr>
      <vt:lpstr>Nutrition!HISTORICAL_SHARE_OF_CROPLAND_RAINFED_FROM_OTHERS_BY_REGION</vt:lpstr>
      <vt:lpstr>croplands!HISTORICAL_SHARE_OF_GRASSLAND_FROM_OTHERS_BY_REGION</vt:lpstr>
      <vt:lpstr>Diet!HISTORICAL_SHARE_OF_GRASSLAND_FROM_OTHERS_BY_REGION</vt:lpstr>
      <vt:lpstr>Emissions!HISTORICAL_SHARE_OF_GRASSLAND_FROM_OTHERS_BY_REGION</vt:lpstr>
      <vt:lpstr>exogeneous_inputs!HISTORICAL_SHARE_OF_GRASSLAND_FROM_OTHERS_BY_REGION</vt:lpstr>
      <vt:lpstr>forest!HISTORICAL_SHARE_OF_GRASSLAND_FROM_OTHERS_BY_REGION</vt:lpstr>
      <vt:lpstr>Intermodule_global_allocate!HISTORICAL_SHARE_OF_GRASSLAND_FROM_OTHERS_BY_REGION</vt:lpstr>
      <vt:lpstr>land_uses!HISTORICAL_SHARE_OF_GRASSLAND_FROM_OTHERS_BY_REGION</vt:lpstr>
      <vt:lpstr>Nutrition!HISTORICAL_SHARE_OF_GRASSLAND_FROM_OTHERS_BY_REGION</vt:lpstr>
      <vt:lpstr>croplands!HISTORICAL_SHRUBLAND_BY_REGION</vt:lpstr>
      <vt:lpstr>Diet!HISTORICAL_SHRUBLAND_BY_REGION</vt:lpstr>
      <vt:lpstr>Emissions!HISTORICAL_SHRUBLAND_BY_REGION</vt:lpstr>
      <vt:lpstr>exogeneous_inputs!HISTORICAL_SHRUBLAND_BY_REGION</vt:lpstr>
      <vt:lpstr>forest!HISTORICAL_SHRUBLAND_BY_REGION</vt:lpstr>
      <vt:lpstr>Intermodule_global_allocate!HISTORICAL_SHRUBLAND_BY_REGION</vt:lpstr>
      <vt:lpstr>land_uses!HISTORICAL_SHRUBLAND_BY_REGION</vt:lpstr>
      <vt:lpstr>Nutrition!HISTORICAL_SHRUBLAND_BY_REGION</vt:lpstr>
      <vt:lpstr>croplands!HISTORICAL_SHRUBLAND_VARIATION_BY_REGION</vt:lpstr>
      <vt:lpstr>Diet!HISTORICAL_SHRUBLAND_VARIATION_BY_REGION</vt:lpstr>
      <vt:lpstr>Emissions!HISTORICAL_SHRUBLAND_VARIATION_BY_REGION</vt:lpstr>
      <vt:lpstr>exogeneous_inputs!HISTORICAL_SHRUBLAND_VARIATION_BY_REGION</vt:lpstr>
      <vt:lpstr>forest!HISTORICAL_SHRUBLAND_VARIATION_BY_REGION</vt:lpstr>
      <vt:lpstr>Intermodule_global_allocate!HISTORICAL_SHRUBLAND_VARIATION_BY_REGION</vt:lpstr>
      <vt:lpstr>land_uses!HISTORICAL_SHRUBLAND_VARIATION_BY_REGION</vt:lpstr>
      <vt:lpstr>Nutrition!HISTORICAL_SHRUBLAND_VARIATION_BY_REGION</vt:lpstr>
      <vt:lpstr>HISTORICAL_STOCK_OF_MANAGED_FORESTS</vt:lpstr>
      <vt:lpstr>economy!HISTORICAL_TAXES_LESS_SUBSIDIES</vt:lpstr>
      <vt:lpstr>population!HISTORICAL_TAXES_LESS_SUBSIDIES</vt:lpstr>
      <vt:lpstr>croplands!HISTORICAL_TRENDS_OF_LAND_USE_CHANGE_BY_REGION</vt:lpstr>
      <vt:lpstr>Diet!HISTORICAL_TRENDS_OF_LAND_USE_CHANGE_BY_REGION</vt:lpstr>
      <vt:lpstr>Emissions!HISTORICAL_TRENDS_OF_LAND_USE_CHANGE_BY_REGION</vt:lpstr>
      <vt:lpstr>exogeneous_inputs!HISTORICAL_TRENDS_OF_LAND_USE_CHANGE_BY_REGION</vt:lpstr>
      <vt:lpstr>forest!HISTORICAL_TRENDS_OF_LAND_USE_CHANGE_BY_REGION</vt:lpstr>
      <vt:lpstr>Intermodule_global_allocate!HISTORICAL_TRENDS_OF_LAND_USE_CHANGE_BY_REGION</vt:lpstr>
      <vt:lpstr>land_uses!HISTORICAL_TRENDS_OF_LAND_USE_CHANGE_BY_REGION</vt:lpstr>
      <vt:lpstr>Nutrition!HISTORICAL_TRENDS_OF_LAND_USE_CHANGE_BY_REGION</vt:lpstr>
      <vt:lpstr>croplands!HISTORICAL_URBAN_LAND_BY_REGION</vt:lpstr>
      <vt:lpstr>Diet!HISTORICAL_URBAN_LAND_BY_REGION</vt:lpstr>
      <vt:lpstr>Emissions!HISTORICAL_URBAN_LAND_BY_REGION</vt:lpstr>
      <vt:lpstr>exogeneous_inputs!HISTORICAL_URBAN_LAND_BY_REGION</vt:lpstr>
      <vt:lpstr>forest!HISTORICAL_URBAN_LAND_BY_REGION</vt:lpstr>
      <vt:lpstr>Intermodule_global_allocate!HISTORICAL_URBAN_LAND_BY_REGION</vt:lpstr>
      <vt:lpstr>land_uses!HISTORICAL_URBAN_LAND_BY_REGION</vt:lpstr>
      <vt:lpstr>Nutrition!HISTORICAL_URBAN_LAND_BY_REGION</vt:lpstr>
      <vt:lpstr>croplands!HISTORICAL_URBAN_LAND_VARIATION_BY_REGION</vt:lpstr>
      <vt:lpstr>Diet!HISTORICAL_URBAN_LAND_VARIATION_BY_REGION</vt:lpstr>
      <vt:lpstr>Emissions!HISTORICAL_URBAN_LAND_VARIATION_BY_REGION</vt:lpstr>
      <vt:lpstr>exogeneous_inputs!HISTORICAL_URBAN_LAND_VARIATION_BY_REGION</vt:lpstr>
      <vt:lpstr>forest!HISTORICAL_URBAN_LAND_VARIATION_BY_REGION</vt:lpstr>
      <vt:lpstr>Intermodule_global_allocate!HISTORICAL_URBAN_LAND_VARIATION_BY_REGION</vt:lpstr>
      <vt:lpstr>land_uses!HISTORICAL_URBAN_LAND_VARIATION_BY_REGION</vt:lpstr>
      <vt:lpstr>Nutrition!HISTORICAL_URBAN_LAND_VARIATION_BY_REGION</vt:lpstr>
      <vt:lpstr>croplands!HISTORICAL_WATERBODIES_BY_REGION</vt:lpstr>
      <vt:lpstr>Diet!HISTORICAL_WATERBODIES_BY_REGION</vt:lpstr>
      <vt:lpstr>Emissions!HISTORICAL_WATERBODIES_BY_REGION</vt:lpstr>
      <vt:lpstr>exogeneous_inputs!HISTORICAL_WATERBODIES_BY_REGION</vt:lpstr>
      <vt:lpstr>forest!HISTORICAL_WATERBODIES_BY_REGION</vt:lpstr>
      <vt:lpstr>Intermodule_global_allocate!HISTORICAL_WATERBODIES_BY_REGION</vt:lpstr>
      <vt:lpstr>land_uses!HISTORICAL_WATERBODIES_BY_REGION</vt:lpstr>
      <vt:lpstr>Nutrition!HISTORICAL_WATERBODIES_BY_REGION</vt:lpstr>
      <vt:lpstr>croplands!HISTORICAL_WATERBODIES_VARIATION_BY_REGION</vt:lpstr>
      <vt:lpstr>Diet!HISTORICAL_WATERBODIES_VARIATION_BY_REGION</vt:lpstr>
      <vt:lpstr>Emissions!HISTORICAL_WATERBODIES_VARIATION_BY_REGION</vt:lpstr>
      <vt:lpstr>exogeneous_inputs!HISTORICAL_WATERBODIES_VARIATION_BY_REGION</vt:lpstr>
      <vt:lpstr>forest!HISTORICAL_WATERBODIES_VARIATION_BY_REGION</vt:lpstr>
      <vt:lpstr>Intermodule_global_allocate!HISTORICAL_WATERBODIES_VARIATION_BY_REGION</vt:lpstr>
      <vt:lpstr>land_uses!HISTORICAL_WATERBODIES_VARIATION_BY_REGION</vt:lpstr>
      <vt:lpstr>Nutrition!HISTORICAL_WATERBODIES_VARIATION_BY_REGION</vt:lpstr>
      <vt:lpstr>croplands!HISTORICAL_WETLAND_BY_REGION</vt:lpstr>
      <vt:lpstr>Diet!HISTORICAL_WETLAND_BY_REGION</vt:lpstr>
      <vt:lpstr>Emissions!HISTORICAL_WETLAND_BY_REGION</vt:lpstr>
      <vt:lpstr>exogeneous_inputs!HISTORICAL_WETLAND_BY_REGION</vt:lpstr>
      <vt:lpstr>forest!HISTORICAL_WETLAND_BY_REGION</vt:lpstr>
      <vt:lpstr>Intermodule_global_allocate!HISTORICAL_WETLAND_BY_REGION</vt:lpstr>
      <vt:lpstr>land_uses!HISTORICAL_WETLAND_BY_REGION</vt:lpstr>
      <vt:lpstr>Nutrition!HISTORICAL_WETLAND_BY_REGION</vt:lpstr>
      <vt:lpstr>croplands!HISTORICAL_WETLAND_VARIATION_BY_REGION</vt:lpstr>
      <vt:lpstr>Diet!HISTORICAL_WETLAND_VARIATION_BY_REGION</vt:lpstr>
      <vt:lpstr>Emissions!HISTORICAL_WETLAND_VARIATION_BY_REGION</vt:lpstr>
      <vt:lpstr>exogeneous_inputs!HISTORICAL_WETLAND_VARIATION_BY_REGION</vt:lpstr>
      <vt:lpstr>forest!HISTORICAL_WETLAND_VARIATION_BY_REGION</vt:lpstr>
      <vt:lpstr>Intermodule_global_allocate!HISTORICAL_WETLAND_VARIATION_BY_REGION</vt:lpstr>
      <vt:lpstr>land_uses!HISTORICAL_WETLAND_VARIATION_BY_REGION</vt:lpstr>
      <vt:lpstr>Nutrition!HISTORICAL_WETLAND_VARIATION_BY_REGION</vt:lpstr>
      <vt:lpstr>croplands!HISTORICAL_YIELDS_FAO_BANI</vt:lpstr>
      <vt:lpstr>forest!HISTORICAL_YIELDS_FAO_BANI</vt:lpstr>
      <vt:lpstr>HISTORICAL_YIELDS_R</vt:lpstr>
      <vt:lpstr>croplands!HITORICAL_WETLAND_BY_REGION</vt:lpstr>
      <vt:lpstr>Diet!HITORICAL_WETLAND_BY_REGION</vt:lpstr>
      <vt:lpstr>Emissions!HITORICAL_WETLAND_BY_REGION</vt:lpstr>
      <vt:lpstr>exogeneous_inputs!HITORICAL_WETLAND_BY_REGION</vt:lpstr>
      <vt:lpstr>forest!HITORICAL_WETLAND_BY_REGION</vt:lpstr>
      <vt:lpstr>Intermodule_global_allocate!HITORICAL_WETLAND_BY_REGION</vt:lpstr>
      <vt:lpstr>land_uses!HITORICAL_WETLAND_BY_REGION</vt:lpstr>
      <vt:lpstr>Nutrition!HITORICAL_WETLAND_BY_REGION</vt:lpstr>
      <vt:lpstr>Diet!INDUSTRIAL_ROUNDWOOD</vt:lpstr>
      <vt:lpstr>energy!INI_CF_PERIODICAL_BIOMASS</vt:lpstr>
      <vt:lpstr>energy!INI_CF_PERIODICAL_HYDRO</vt:lpstr>
      <vt:lpstr>energy!INI_CF_PERIODICAL_PV</vt:lpstr>
      <vt:lpstr>energy!INI_CF_PERIODICAL_WIND</vt:lpstr>
      <vt:lpstr>energy!ini_construction</vt:lpstr>
      <vt:lpstr>ini_construction_biomass_pp</vt:lpstr>
      <vt:lpstr>ini_construction_hydro</vt:lpstr>
      <vt:lpstr>ini_construction_pv</vt:lpstr>
      <vt:lpstr>ini_construction_wind</vt:lpstr>
      <vt:lpstr>energy!ini_installed</vt:lpstr>
      <vt:lpstr>ini_installed_biomass_pp</vt:lpstr>
      <vt:lpstr>ini_installed_hydro</vt:lpstr>
      <vt:lpstr>ini_installed_pv</vt:lpstr>
      <vt:lpstr>ini_installed_wind</vt:lpstr>
      <vt:lpstr>energy!ini_potential</vt:lpstr>
      <vt:lpstr>energy!INITIAL_COAL_RESERVES</vt:lpstr>
      <vt:lpstr>forest!INITIAL_FOREST_ABOVE_GROUND_BIOMASS_STOCK</vt:lpstr>
      <vt:lpstr>forest!INITIAL_FOREST_BELOW_GROUND_BIOMASS_STOCK</vt:lpstr>
      <vt:lpstr>forest!INITIAL_FOREST_CARBON_IN_ABOVE_GROUND_BIOMASS_STOCK</vt:lpstr>
      <vt:lpstr>forest!INITIAL_FOREST_CARBON_IN_BELOW_GROUND_BIOMASS_STOCK</vt:lpstr>
      <vt:lpstr>forest!INITIAL_FOREST_VOLUME_STOCK</vt:lpstr>
      <vt:lpstr>croplands!INITIAL_LAND_BY_REGION_2015</vt:lpstr>
      <vt:lpstr>Diet!INITIAL_LAND_BY_REGION_2015</vt:lpstr>
      <vt:lpstr>Emissions!INITIAL_LAND_BY_REGION_2015</vt:lpstr>
      <vt:lpstr>exogeneous_inputs!INITIAL_LAND_BY_REGION_2015</vt:lpstr>
      <vt:lpstr>forest!INITIAL_LAND_BY_REGION_2015</vt:lpstr>
      <vt:lpstr>Intermodule_global_allocate!INITIAL_LAND_BY_REGION_2015</vt:lpstr>
      <vt:lpstr>land_uses!INITIAL_LAND_BY_REGION_2015</vt:lpstr>
      <vt:lpstr>Nutrition!INITIAL_LAND_BY_REGION_2015</vt:lpstr>
      <vt:lpstr>population!INITIAL_POPULATION</vt:lpstr>
      <vt:lpstr>croplands!INITIAL_SHARE_OF_AFFORESTATION_FROM_OTHERS_BY_REGION</vt:lpstr>
      <vt:lpstr>Diet!INITIAL_SHARE_OF_AFFORESTATION_FROM_OTHERS_BY_REGION</vt:lpstr>
      <vt:lpstr>Emissions!INITIAL_SHARE_OF_AFFORESTATION_FROM_OTHERS_BY_REGION</vt:lpstr>
      <vt:lpstr>exogeneous_inputs!INITIAL_SHARE_OF_AFFORESTATION_FROM_OTHERS_BY_REGION</vt:lpstr>
      <vt:lpstr>forest!INITIAL_SHARE_OF_AFFORESTATION_FROM_OTHERS_BY_REGION</vt:lpstr>
      <vt:lpstr>Intermodule_global_allocate!INITIAL_SHARE_OF_AFFORESTATION_FROM_OTHERS_BY_REGION</vt:lpstr>
      <vt:lpstr>land_uses!INITIAL_SHARE_OF_AFFORESTATION_FROM_OTHERS_BY_REGION</vt:lpstr>
      <vt:lpstr>Nutrition!INITIAL_SHARE_OF_AFFORESTATION_FROM_OTHERS_BY_REGION</vt:lpstr>
      <vt:lpstr>croplands!INITIAL_SHARE_OF_AFFORESTATION_FROM_OTHERS_DOWN</vt:lpstr>
      <vt:lpstr>Diet!INITIAL_SHARE_OF_AFFORESTATION_FROM_OTHERS_DOWN</vt:lpstr>
      <vt:lpstr>Emissions!INITIAL_SHARE_OF_AFFORESTATION_FROM_OTHERS_DOWN</vt:lpstr>
      <vt:lpstr>exogeneous_inputs!INITIAL_SHARE_OF_AFFORESTATION_FROM_OTHERS_DOWN</vt:lpstr>
      <vt:lpstr>forest!INITIAL_SHARE_OF_AFFORESTATION_FROM_OTHERS_DOWN</vt:lpstr>
      <vt:lpstr>Intermodule_global_allocate!INITIAL_SHARE_OF_AFFORESTATION_FROM_OTHERS_DOWN</vt:lpstr>
      <vt:lpstr>land_uses!INITIAL_SHARE_OF_AFFORESTATION_FROM_OTHERS_DOWN</vt:lpstr>
      <vt:lpstr>Nutrition!INITIAL_SHARE_OF_AFFORESTATION_FROM_OTHERS_DOWN</vt:lpstr>
      <vt:lpstr>croplands!INITIAL_SHARE_OF_CROPLAND_IRRIGATED_FROM_OTHERS_BY_REGION</vt:lpstr>
      <vt:lpstr>Diet!INITIAL_SHARE_OF_CROPLAND_IRRIGATED_FROM_OTHERS_BY_REGION</vt:lpstr>
      <vt:lpstr>Emissions!INITIAL_SHARE_OF_CROPLAND_IRRIGATED_FROM_OTHERS_BY_REGION</vt:lpstr>
      <vt:lpstr>exogeneous_inputs!INITIAL_SHARE_OF_CROPLAND_IRRIGATED_FROM_OTHERS_BY_REGION</vt:lpstr>
      <vt:lpstr>forest!INITIAL_SHARE_OF_CROPLAND_IRRIGATED_FROM_OTHERS_BY_REGION</vt:lpstr>
      <vt:lpstr>Intermodule_global_allocate!INITIAL_SHARE_OF_CROPLAND_IRRIGATED_FROM_OTHERS_BY_REGION</vt:lpstr>
      <vt:lpstr>land_uses!INITIAL_SHARE_OF_CROPLAND_IRRIGATED_FROM_OTHERS_BY_REGION</vt:lpstr>
      <vt:lpstr>Nutrition!INITIAL_SHARE_OF_CROPLAND_IRRIGATED_FROM_OTHERS_BY_REGION</vt:lpstr>
      <vt:lpstr>croplands!INITIAL_SHARE_OF_CROPLAND_RAINFED_FROM_OTHERS_BY_REGION</vt:lpstr>
      <vt:lpstr>Diet!INITIAL_SHARE_OF_CROPLAND_RAINFED_FROM_OTHERS_BY_REGION</vt:lpstr>
      <vt:lpstr>Emissions!INITIAL_SHARE_OF_CROPLAND_RAINFED_FROM_OTHERS_BY_REGION</vt:lpstr>
      <vt:lpstr>exogeneous_inputs!INITIAL_SHARE_OF_CROPLAND_RAINFED_FROM_OTHERS_BY_REGION</vt:lpstr>
      <vt:lpstr>forest!INITIAL_SHARE_OF_CROPLAND_RAINFED_FROM_OTHERS_BY_REGION</vt:lpstr>
      <vt:lpstr>Intermodule_global_allocate!INITIAL_SHARE_OF_CROPLAND_RAINFED_FROM_OTHERS_BY_REGION</vt:lpstr>
      <vt:lpstr>land_uses!INITIAL_SHARE_OF_CROPLAND_RAINFED_FROM_OTHERS_BY_REGION</vt:lpstr>
      <vt:lpstr>Nutrition!INITIAL_SHARE_OF_CROPLAND_RAINFED_FROM_OTHERS_BY_REGION</vt:lpstr>
      <vt:lpstr>croplands!INITIAL_SHARE_OF_CROPLAND_RAINFED_FROM_OTHERS_DOWN</vt:lpstr>
      <vt:lpstr>Diet!INITIAL_SHARE_OF_CROPLAND_RAINFED_FROM_OTHERS_DOWN</vt:lpstr>
      <vt:lpstr>Emissions!INITIAL_SHARE_OF_CROPLAND_RAINFED_FROM_OTHERS_DOWN</vt:lpstr>
      <vt:lpstr>exogeneous_inputs!INITIAL_SHARE_OF_CROPLAND_RAINFED_FROM_OTHERS_DOWN</vt:lpstr>
      <vt:lpstr>forest!INITIAL_SHARE_OF_CROPLAND_RAINFED_FROM_OTHERS_DOWN</vt:lpstr>
      <vt:lpstr>Intermodule_global_allocate!INITIAL_SHARE_OF_CROPLAND_RAINFED_FROM_OTHERS_DOWN</vt:lpstr>
      <vt:lpstr>land_uses!INITIAL_SHARE_OF_CROPLAND_RAINFED_FROM_OTHERS_DOWN</vt:lpstr>
      <vt:lpstr>Nutrition!INITIAL_SHARE_OF_CROPLAND_RAINFED_FROM_OTHERS_DOWN</vt:lpstr>
      <vt:lpstr>croplands!INITIAL_SHARE_OF_FOREST_PLANTATIONS_FROM_OTHERS_BY_REGION</vt:lpstr>
      <vt:lpstr>Diet!INITIAL_SHARE_OF_FOREST_PLANTATIONS_FROM_OTHERS_BY_REGION</vt:lpstr>
      <vt:lpstr>Emissions!INITIAL_SHARE_OF_FOREST_PLANTATIONS_FROM_OTHERS_BY_REGION</vt:lpstr>
      <vt:lpstr>exogeneous_inputs!INITIAL_SHARE_OF_FOREST_PLANTATIONS_FROM_OTHERS_BY_REGION</vt:lpstr>
      <vt:lpstr>forest!INITIAL_SHARE_OF_FOREST_PLANTATIONS_FROM_OTHERS_BY_REGION</vt:lpstr>
      <vt:lpstr>Intermodule_global_allocate!INITIAL_SHARE_OF_FOREST_PLANTATIONS_FROM_OTHERS_BY_REGION</vt:lpstr>
      <vt:lpstr>land_uses!INITIAL_SHARE_OF_FOREST_PLANTATIONS_FROM_OTHERS_BY_REGION</vt:lpstr>
      <vt:lpstr>Nutrition!INITIAL_SHARE_OF_FOREST_PLANTATIONS_FROM_OTHERS_BY_REGION</vt:lpstr>
      <vt:lpstr>croplands!INITIAL_SHARE_OF_GRASSLAND_FROM_OTHERS_BY_REGION</vt:lpstr>
      <vt:lpstr>Diet!INITIAL_SHARE_OF_GRASSLAND_FROM_OTHERS_BY_REGION</vt:lpstr>
      <vt:lpstr>Emissions!INITIAL_SHARE_OF_GRASSLAND_FROM_OTHERS_BY_REGION</vt:lpstr>
      <vt:lpstr>exogeneous_inputs!INITIAL_SHARE_OF_GRASSLAND_FROM_OTHERS_BY_REGION</vt:lpstr>
      <vt:lpstr>forest!INITIAL_SHARE_OF_GRASSLAND_FROM_OTHERS_BY_REGION</vt:lpstr>
      <vt:lpstr>Intermodule_global_allocate!INITIAL_SHARE_OF_GRASSLAND_FROM_OTHERS_BY_REGION</vt:lpstr>
      <vt:lpstr>land_uses!INITIAL_SHARE_OF_GRASSLAND_FROM_OTHERS_BY_REGION</vt:lpstr>
      <vt:lpstr>Nutrition!INITIAL_SHARE_OF_GRASSLAND_FROM_OTHERS_BY_REGION</vt:lpstr>
      <vt:lpstr>croplands!INITIAL_SHARE_OF_REGENERATIVE_AGRICULTURE</vt:lpstr>
      <vt:lpstr>forest!INITIAL_SHARE_OF_REGENERATIVE_AGRICULTURE</vt:lpstr>
      <vt:lpstr>croplands!INITIAL_SHARE_OF_TRADITIONAL_AGRICULTURE</vt:lpstr>
      <vt:lpstr>forest!INITIAL_SHARE_OF_TRADITIONAL_AGRICULTURE</vt:lpstr>
      <vt:lpstr>croplands!INITIAL_SHARE_OF_URBAN_LAND_FROM_OTHERS_BY_REGION</vt:lpstr>
      <vt:lpstr>Diet!INITIAL_SHARE_OF_URBAN_LAND_FROM_OTHERS_BY_REGION</vt:lpstr>
      <vt:lpstr>Emissions!INITIAL_SHARE_OF_URBAN_LAND_FROM_OTHERS_BY_REGION</vt:lpstr>
      <vt:lpstr>exogeneous_inputs!INITIAL_SHARE_OF_URBAN_LAND_FROM_OTHERS_BY_REGION</vt:lpstr>
      <vt:lpstr>forest!INITIAL_SHARE_OF_URBAN_LAND_FROM_OTHERS_BY_REGION</vt:lpstr>
      <vt:lpstr>Intermodule_global_allocate!INITIAL_SHARE_OF_URBAN_LAND_FROM_OTHERS_BY_REGION</vt:lpstr>
      <vt:lpstr>land_uses!INITIAL_SHARE_OF_URBAN_LAND_FROM_OTHERS_BY_REGION</vt:lpstr>
      <vt:lpstr>Nutrition!INITIAL_SHARE_OF_URBAN_LAND_FROM_OTHERS_BY_REGION</vt:lpstr>
      <vt:lpstr>croplands!INITIAL_SHARES_OF_CROPS</vt:lpstr>
      <vt:lpstr>croplands!INITIAL_SHARES_OF_IRRIGATED_CROPS</vt:lpstr>
      <vt:lpstr>croplands!INITIAL_SHARES_OF_RAINFED_CROPS</vt:lpstr>
      <vt:lpstr>constants!INITIAL_SIMULATION_YEAR</vt:lpstr>
      <vt:lpstr>INITIAL_TEMPERATURE_BY_REGION_AND_CLIMATE</vt:lpstr>
      <vt:lpstr>forest!INITIAL_VALUE_OF_MANAGED_STOCK</vt:lpstr>
      <vt:lpstr>croplands!INITIAL_YIELDS_ALL_MANAGEMENTS</vt:lpstr>
      <vt:lpstr>economy!INVESTMENT</vt:lpstr>
      <vt:lpstr>population!INVESTMENT</vt:lpstr>
      <vt:lpstr>KURT</vt:lpstr>
      <vt:lpstr>economy!LABOUR_SHARE</vt:lpstr>
      <vt:lpstr>population!LABOUR_SHARE</vt:lpstr>
      <vt:lpstr>croplands!LAND_AREA_ADJUST_COEFFICIENT</vt:lpstr>
      <vt:lpstr>forest!LAND_AREA_ADJUST_COEFFICIENT</vt:lpstr>
      <vt:lpstr>croplands!LAND_BY_REGION</vt:lpstr>
      <vt:lpstr>Diet!LAND_BY_REGION</vt:lpstr>
      <vt:lpstr>Emissions!LAND_BY_REGION</vt:lpstr>
      <vt:lpstr>exogeneous_inputs!LAND_BY_REGION</vt:lpstr>
      <vt:lpstr>forest!LAND_BY_REGION</vt:lpstr>
      <vt:lpstr>Intermodule_global_allocate!LAND_BY_REGION</vt:lpstr>
      <vt:lpstr>land_uses!LAND_BY_REGION</vt:lpstr>
      <vt:lpstr>Nutrition!LAND_BY_REGION</vt:lpstr>
      <vt:lpstr>energy!LAND_OCCUPATION_FACTOR_BY_POWER_PLANTS</vt:lpstr>
      <vt:lpstr>Diet!LAND_PRODUCTS_DISTRIBUTION_PERCENTAGES</vt:lpstr>
      <vt:lpstr>Diet!LAND_PRODUCTS_USED_FOR_ENERGY_PERCENTAGES</vt:lpstr>
      <vt:lpstr>Emissions!LAND_USE_CHANGE_EMISSIONS</vt:lpstr>
      <vt:lpstr>LAND_USE_CHANGE_SUITABILITY</vt:lpstr>
      <vt:lpstr>Diet!LEGUMES</vt:lpstr>
      <vt:lpstr>LIMITS_TO_LAND_USE_CHANGES_BANI</vt:lpstr>
      <vt:lpstr>Emissions!LOSS_FACTOR_LAND_PRODUCTS</vt:lpstr>
      <vt:lpstr>exogeneous_inputs!LOSS_FACTOR_LAND_PRODUCTS</vt:lpstr>
      <vt:lpstr>forest!LOSS_FACTOR_LAND_PRODUCTS</vt:lpstr>
      <vt:lpstr>Intermodule_global_allocate!LOSS_FACTOR_LAND_PRODUCTS</vt:lpstr>
      <vt:lpstr>Nutrition!LOSS_FACTOR_LAND_PRODUCTS</vt:lpstr>
      <vt:lpstr>energy!LOW_COAL_POWER_PLANTS_PHASE_OUT</vt:lpstr>
      <vt:lpstr>energy!LOW_DISTRIBUTION_ELECTRICITY_LOSSES</vt:lpstr>
      <vt:lpstr>Diet!MACADAMIA</vt:lpstr>
      <vt:lpstr>Diet!MACRONUTRIENT_TRANSLATION_MATRIX</vt:lpstr>
      <vt:lpstr>population!MALE_MORTALITY</vt:lpstr>
      <vt:lpstr>constants!mass_heat_cap_water</vt:lpstr>
      <vt:lpstr>constants!MATRIX_UNIT_PREFIXES</vt:lpstr>
      <vt:lpstr>energy!MAX_PERCENTAGE_OF_PV_IN_MIX</vt:lpstr>
      <vt:lpstr>energy!MAX_PERCENTAGE_OF_WIND_IN_MIX</vt:lpstr>
      <vt:lpstr>MAX_WATER_DEMAND</vt:lpstr>
      <vt:lpstr>forest!MAXIMUM_FOREST_STOCK_PER_AREA</vt:lpstr>
      <vt:lpstr>croplands!MAXIMUM_INCREASE_OF_LAND_SOURCE</vt:lpstr>
      <vt:lpstr>Diet!MAXIMUM_INCREASE_OF_LAND_SOURCE</vt:lpstr>
      <vt:lpstr>Emissions!MAXIMUM_INCREASE_OF_LAND_SOURCE</vt:lpstr>
      <vt:lpstr>exogeneous_inputs!MAXIMUM_INCREASE_OF_LAND_SOURCE</vt:lpstr>
      <vt:lpstr>forest!MAXIMUM_INCREASE_OF_LAND_SOURCE</vt:lpstr>
      <vt:lpstr>Intermodule_global_allocate!MAXIMUM_INCREASE_OF_LAND_SOURCE</vt:lpstr>
      <vt:lpstr>land_uses!MAXIMUM_INCREASE_OF_LAND_SOURCE</vt:lpstr>
      <vt:lpstr>Nutrition!MAXIMUM_INCREASE_OF_LAND_SOURCE</vt:lpstr>
      <vt:lpstr>Diet!MAXIMUM_INTAKE_FOR_HEALTHY_DIETS</vt:lpstr>
      <vt:lpstr>Diet!MAXIMUM_INTAKE_FOR_HEALTHY_DIETS_1</vt:lpstr>
      <vt:lpstr>forest!MAXIMUM_YIELDS_IRRIGATED_INDUSTRIAL</vt:lpstr>
      <vt:lpstr>forest!MAXIMUM_YIELDS_R_AND_I</vt:lpstr>
      <vt:lpstr>croplands!MAXIMUM_YIELDS_RAINFED_INDUSTRIAL</vt:lpstr>
      <vt:lpstr>Diet!MEAT_GRASSLANDS</vt:lpstr>
      <vt:lpstr>energy!MEDIUM_DISTRIBUTION_ELECTRICITY_LOSSES</vt:lpstr>
      <vt:lpstr>Emissions!METHANE_CONVERSION_FACTOR_BY_SYSTEM</vt:lpstr>
      <vt:lpstr>MIN_WATER_DEMAND</vt:lpstr>
      <vt:lpstr>Diet!MINIMUM_INTAKE_FOR_HEALTHY_DIETS</vt:lpstr>
      <vt:lpstr>Diet!MINIMUM_INTAKE_FOR_HEALTHY_DIETS_1</vt:lpstr>
      <vt:lpstr>croplands!MINIMUM_LAND_USES_BY_REGION</vt:lpstr>
      <vt:lpstr>Diet!MINIMUM_LAND_USES_BY_REGION</vt:lpstr>
      <vt:lpstr>Emissions!MINIMUM_LAND_USES_BY_REGION</vt:lpstr>
      <vt:lpstr>exogeneous_inputs!MINIMUM_LAND_USES_BY_REGION</vt:lpstr>
      <vt:lpstr>forest!MINIMUM_LAND_USES_BY_REGION</vt:lpstr>
      <vt:lpstr>Intermodule_global_allocate!MINIMUM_LAND_USES_BY_REGION</vt:lpstr>
      <vt:lpstr>land_uses!MINIMUM_LAND_USES_BY_REGION</vt:lpstr>
      <vt:lpstr>Nutrition!MINIMUM_LAND_USES_BY_REGION</vt:lpstr>
      <vt:lpstr>constants!MW_in_1_year_to_MJ</vt:lpstr>
      <vt:lpstr>economy!NET_EXPORTS</vt:lpstr>
      <vt:lpstr>population!NET_EXPORTS</vt:lpstr>
      <vt:lpstr>NEW_INSTALLED_CAPACITY_HIGH_RES_FINAL_YEAR_SP</vt:lpstr>
      <vt:lpstr>NEW_INSTALLED_CAPACITY_HIGH_RES_INITIAL_VALUE_SP</vt:lpstr>
      <vt:lpstr>NEW_INSTALLED_CAPACITY_HIGH_RES_INITIAL_YEAR_SP</vt:lpstr>
      <vt:lpstr>NEW_INSTALLED_CAPACITY_HIGH_RES_TARGET_VALUE_SP</vt:lpstr>
      <vt:lpstr>NEW_INSTALLED_CAPACITY_LOW_RES_FINAL_YEAR_SP</vt:lpstr>
      <vt:lpstr>NEW_INSTALLED_CAPACITY_LOW_RES_INITIAL_VALUE_SP</vt:lpstr>
      <vt:lpstr>NEW_INSTALLED_CAPACITY_LOW_RES_INITIAL_YEAR_SP</vt:lpstr>
      <vt:lpstr>NEW_INSTALLED_CAPACITY_LOW_RES_TARGET_VALUE_SP</vt:lpstr>
      <vt:lpstr>NEW_INSTALLED_CAPACITY_MEDIUM_RES_FINAL_YEAR_SP</vt:lpstr>
      <vt:lpstr>NEW_INSTALLED_CAPACITY_MEDIUM_RES_INITIAL_VALUE_SP</vt:lpstr>
      <vt:lpstr>NEW_INSTALLED_CAPACITY_MEDIUM_RES_INITIAL_YEAR_SP</vt:lpstr>
      <vt:lpstr>NEW_INSTALLED_CAPACITY_MEDIUM_RES_TARGET_VALUE_SP</vt:lpstr>
      <vt:lpstr>energy!NO_COAL_POWER_PLANTS_PHASE_OUT</vt:lpstr>
      <vt:lpstr>Emissions!NUMBER_ANIMALS_HISTORIC</vt:lpstr>
      <vt:lpstr>constants!NUMBER_OF_REGIONS</vt:lpstr>
      <vt:lpstr>Emissions!OTHER_CATTLE_MANURE_SYSTEM</vt:lpstr>
      <vt:lpstr>forest!OUTTURN_OF_WOOD_EXTRACTION</vt:lpstr>
      <vt:lpstr>forest!PARAMETER_OF_FOREST_EXPLOITATION</vt:lpstr>
      <vt:lpstr>energy!PARTIAL_COAL_POWER_PLANTS_PHASE_OUT</vt:lpstr>
      <vt:lpstr>constants!PE_ENERGY_DENSITY_MJ_kg</vt:lpstr>
      <vt:lpstr>POPULATION</vt:lpstr>
      <vt:lpstr>energy!POWER_DESIRE_BY_TECH_CURRENT_TRENDS</vt:lpstr>
      <vt:lpstr>energy!POWER_DESIRE_BY_TECH_RES_EXPANSION</vt:lpstr>
      <vt:lpstr>Diet!PULSES_NUTS</vt:lpstr>
      <vt:lpstr>constants!RADIANS_PER_ARCDEGREE</vt:lpstr>
      <vt:lpstr>energy!renewable_ini_lifetime</vt:lpstr>
      <vt:lpstr>renewable_ini_lifetime_biomass_pp</vt:lpstr>
      <vt:lpstr>renewable_ini_lifetime_hydro</vt:lpstr>
      <vt:lpstr>renewable_ini_lifetime_pv</vt:lpstr>
      <vt:lpstr>renewable_ini_lifetime_wind</vt:lpstr>
      <vt:lpstr>energy!renewable_ini_planned</vt:lpstr>
      <vt:lpstr>renewable_ini_planned_biomass_pp</vt:lpstr>
      <vt:lpstr>renewable_ini_planned_hydro</vt:lpstr>
      <vt:lpstr>renewable_ini_planned_pv</vt:lpstr>
      <vt:lpstr>renewable_ini_planned_wind</vt:lpstr>
      <vt:lpstr>energy!renewable_ini_time_construction</vt:lpstr>
      <vt:lpstr>renewable_ini_time_construction_biomass_pp</vt:lpstr>
      <vt:lpstr>renewable_ini_time_construction_hydro</vt:lpstr>
      <vt:lpstr>renewable_ini_time_construction_pv</vt:lpstr>
      <vt:lpstr>renewable_ini_time_construction_wind</vt:lpstr>
      <vt:lpstr>energy!renewable_ini_time_plan</vt:lpstr>
      <vt:lpstr>renewable_ini_time_plan_biomass_pp</vt:lpstr>
      <vt:lpstr>renewable_ini_time_plan_hydro</vt:lpstr>
      <vt:lpstr>renewable_ini_time_plan_pv</vt:lpstr>
      <vt:lpstr>renewable_ini_time_plan_wind</vt:lpstr>
      <vt:lpstr>energy!renewable_lifetime</vt:lpstr>
      <vt:lpstr>renewable_lifetime_biomass_pp</vt:lpstr>
      <vt:lpstr>renewable_lifetime_hydro</vt:lpstr>
      <vt:lpstr>renewable_lifetime_pv</vt:lpstr>
      <vt:lpstr>renewable_lifetime_wind</vt:lpstr>
      <vt:lpstr>Emissions!REST_ENTERIC_FERMENTATION_EMISSIONS</vt:lpstr>
      <vt:lpstr>Emissions!RICE_EMISSIONS_HISTORIC</vt:lpstr>
      <vt:lpstr>forest!ROOT_TO_SHOOT_RATIO_FOREST</vt:lpstr>
      <vt:lpstr>forest!ROUNDWOOD_TIME</vt:lpstr>
      <vt:lpstr>Emissions!SCALING_FACTOR_ORGANIC_AMENDMENT</vt:lpstr>
      <vt:lpstr>Emissions!SCALING_FACTOR_WATER_REGIME_PRESEASON</vt:lpstr>
      <vt:lpstr>Emissions!SCALING_FACTOR_WATER_REGIME_RICE_IRRIGATED</vt:lpstr>
      <vt:lpstr>Emissions!SCALING_FACTOR_WATER_REGIME_RICE_RAINFED</vt:lpstr>
      <vt:lpstr>economy!SECTOR_SHARE</vt:lpstr>
      <vt:lpstr>population!SECTOR_SHARE</vt:lpstr>
      <vt:lpstr>croplands!SHARE_OF_SHRUBLAND</vt:lpstr>
      <vt:lpstr>Diet!SHARE_OF_SHRUBLAND</vt:lpstr>
      <vt:lpstr>Emissions!SHARE_OF_SHRUBLAND</vt:lpstr>
      <vt:lpstr>exogeneous_inputs!SHARE_OF_SHRUBLAND</vt:lpstr>
      <vt:lpstr>forest!SHARE_OF_SHRUBLAND</vt:lpstr>
      <vt:lpstr>Intermodule_global_allocate!SHARE_OF_SHRUBLAND</vt:lpstr>
      <vt:lpstr>land_uses!SHARE_OF_SHRUBLAND</vt:lpstr>
      <vt:lpstr>Nutrition!SHARE_OF_SHRUBLAND</vt:lpstr>
      <vt:lpstr>forest!SHARE_OF_WOOD_EXTRACTION_BY_REGION</vt:lpstr>
      <vt:lpstr>Emissions!SHARE_REST_CH4_ENTERIC_FERMENTATION_EMISSIONS</vt:lpstr>
      <vt:lpstr>Emissions!SHARE_REST_CH4_MANURE_MANAGEMENT_EMISSIONS</vt:lpstr>
      <vt:lpstr>Emissions!SHARE_REST_N2O_MANURE_MANAGEMENT_EMISSIONS</vt:lpstr>
      <vt:lpstr>Emissions!SHARE_UPLAND_RICE_BY_REGION</vt:lpstr>
      <vt:lpstr>Emissions!SOIL_CARBON_DATA_REGIONSXLAND</vt:lpstr>
      <vt:lpstr>Diet!SORGHUM</vt:lpstr>
      <vt:lpstr>Diet!SOY</vt:lpstr>
      <vt:lpstr>constants!SPECIFIC_HEAT_CAPACITY_WATER</vt:lpstr>
      <vt:lpstr>SSP0_0</vt:lpstr>
      <vt:lpstr>SSP0_1</vt:lpstr>
      <vt:lpstr>SSP0_2</vt:lpstr>
      <vt:lpstr>SSP0_3</vt:lpstr>
      <vt:lpstr>SSP1_0</vt:lpstr>
      <vt:lpstr>SSP1_1</vt:lpstr>
      <vt:lpstr>SSP1_2</vt:lpstr>
      <vt:lpstr>SSP1_3</vt:lpstr>
      <vt:lpstr>population!SSP1_POPULATION</vt:lpstr>
      <vt:lpstr>SSP2_0</vt:lpstr>
      <vt:lpstr>SSP2_1</vt:lpstr>
      <vt:lpstr>SSP2_2</vt:lpstr>
      <vt:lpstr>SSP2_3</vt:lpstr>
      <vt:lpstr>population!SSP2_POPULATION</vt:lpstr>
      <vt:lpstr>SSP3_0</vt:lpstr>
      <vt:lpstr>SSP3_1</vt:lpstr>
      <vt:lpstr>SSP3_2</vt:lpstr>
      <vt:lpstr>SSP3_3</vt:lpstr>
      <vt:lpstr>population!SSP3_POPULATION</vt:lpstr>
      <vt:lpstr>population!SSP4_POPULATION</vt:lpstr>
      <vt:lpstr>population!SSP5_POPULATION</vt:lpstr>
      <vt:lpstr>Diet!SUGARS</vt:lpstr>
      <vt:lpstr>Diet!SUNFLOWER</vt:lpstr>
      <vt:lpstr>Emissions!SWINE_CATTLE_MANURE_SYSTEM</vt:lpstr>
      <vt:lpstr>exogeneous_inputs!SWITCH_LAW_EXOGENOUS_LAND_USE_DEMANDS</vt:lpstr>
      <vt:lpstr>exogeneous_inputs!SWITH_LAW_LIMITS_LAND_BY_SOURCE</vt:lpstr>
      <vt:lpstr>economy!TAXES_LESS_SUBSIDES_SHARE</vt:lpstr>
      <vt:lpstr>population!TAXES_LESS_SUBSIDES_SHARE</vt:lpstr>
      <vt:lpstr>energy!time_construction</vt:lpstr>
      <vt:lpstr>time_construction_biomass_pp</vt:lpstr>
      <vt:lpstr>time_construction_hydro</vt:lpstr>
      <vt:lpstr>time_construction_pv</vt:lpstr>
      <vt:lpstr>time_construction_wind</vt:lpstr>
      <vt:lpstr>croplands!TIME_CROPLANDS</vt:lpstr>
      <vt:lpstr>economy!TIME_ECO</vt:lpstr>
      <vt:lpstr>population!TIME_ECO</vt:lpstr>
      <vt:lpstr>Emissions!TIME_EXO_SIMULATION</vt:lpstr>
      <vt:lpstr>TIME_FORESTS</vt:lpstr>
      <vt:lpstr>Emissions!TIME_HISTORIC_DATA</vt:lpstr>
      <vt:lpstr>croplands!TIME_HISTORICAL_DATA_LAND_MODULE</vt:lpstr>
      <vt:lpstr>Diet!TIME_HISTORICAL_DATA_LAND_MODULE</vt:lpstr>
      <vt:lpstr>Emissions!TIME_HISTORICAL_DATA_LAND_MODULE</vt:lpstr>
      <vt:lpstr>exogeneous_inputs!TIME_HISTORICAL_DATA_LAND_MODULE</vt:lpstr>
      <vt:lpstr>forest!TIME_HISTORICAL_DATA_LAND_MODULE</vt:lpstr>
      <vt:lpstr>Intermodule_global_allocate!TIME_HISTORICAL_DATA_LAND_MODULE</vt:lpstr>
      <vt:lpstr>land_uses!TIME_HISTORICAL_DATA_LAND_MODULE</vt:lpstr>
      <vt:lpstr>Nutrition!TIME_HISTORICAL_DATA_LAND_MODULE</vt:lpstr>
      <vt:lpstr>croplands!TIME_LAND_USE</vt:lpstr>
      <vt:lpstr>Diet!TIME_LAND_USE</vt:lpstr>
      <vt:lpstr>Emissions!TIME_LAND_USE</vt:lpstr>
      <vt:lpstr>exogeneous_inputs!TIME_LAND_USE</vt:lpstr>
      <vt:lpstr>forest!TIME_LAND_USE</vt:lpstr>
      <vt:lpstr>Intermodule_global_allocate!TIME_LAND_USE</vt:lpstr>
      <vt:lpstr>land_uses!TIME_LAND_USE</vt:lpstr>
      <vt:lpstr>Nutrition!TIME_LAND_USE</vt:lpstr>
      <vt:lpstr>Diet!TIME_LP</vt:lpstr>
      <vt:lpstr>forest!TIME_MANAGED_STOCK</vt:lpstr>
      <vt:lpstr>Emissions!TIME_OTHER_GHG_EMISSIONS</vt:lpstr>
      <vt:lpstr>energy!TIME_PARAMETERS</vt:lpstr>
      <vt:lpstr>energy!time_plan</vt:lpstr>
      <vt:lpstr>time_plan_biomass_pp</vt:lpstr>
      <vt:lpstr>time_plan_hydro</vt:lpstr>
      <vt:lpstr>time_plan_pv</vt:lpstr>
      <vt:lpstr>time_plan_wind</vt:lpstr>
      <vt:lpstr>population!TIME_POP</vt:lpstr>
      <vt:lpstr>TIME_WEF_FOOD</vt:lpstr>
      <vt:lpstr>TIME_WEF_INDICATORS</vt:lpstr>
      <vt:lpstr>Diet!TIME_WOOD</vt:lpstr>
      <vt:lpstr>TOTAL_FOOD_PRODUCED</vt:lpstr>
      <vt:lpstr>forest!TRENDS_OF_FORESTS_EXPLOITATION</vt:lpstr>
      <vt:lpstr>TRENDS_OF_LAND_USE_DEMAND_BY_REGION</vt:lpstr>
      <vt:lpstr>croplands!TRENDS_OF_YIELD_CHANGE_R_AND_I</vt:lpstr>
      <vt:lpstr>forest!TRENDS_OF_YIELD_CHANGE_R_AND_I</vt:lpstr>
      <vt:lpstr>Diet!TUBERS</vt:lpstr>
      <vt:lpstr>constants!UNIT_CONVERSION_C_CO2</vt:lpstr>
      <vt:lpstr>constants!UNIT_CONVERSION_CH4_C</vt:lpstr>
      <vt:lpstr>constants!UNIT_CONVERSION_DAYS_YEAR</vt:lpstr>
      <vt:lpstr>constants!UNIT_CONVERSION_GtC_ppm</vt:lpstr>
      <vt:lpstr>constants!UNIT_CONVERSION_HOURS_YEAR</vt:lpstr>
      <vt:lpstr>constants!UNIT_CONVERSION_J_boe</vt:lpstr>
      <vt:lpstr>constants!UNIT_CONVERSION_J_m3_nat_gas</vt:lpstr>
      <vt:lpstr>constants!UNIT_CONVERSION_J_toe</vt:lpstr>
      <vt:lpstr>constants!UNIT_CONVERSION_J_Wh</vt:lpstr>
      <vt:lpstr>constants!UNIT_CONVERSION_km2_ha</vt:lpstr>
      <vt:lpstr>constants!UNIT_CONVERSION_kt_URANIUM_EJ</vt:lpstr>
      <vt:lpstr>constants!UNIT_CONVERSION_PERCENT_SHARE</vt:lpstr>
      <vt:lpstr>constants!UNIT_CONVERSION_ppt_MOL</vt:lpstr>
      <vt:lpstr>constants!UNIT_CONVERSION_ppt_ppb</vt:lpstr>
      <vt:lpstr>constants!UNIT_CONVERSION_SECONDS_DAY</vt:lpstr>
      <vt:lpstr>constants!UNIT_CONVERSION_SECONDS_HOUR</vt:lpstr>
      <vt:lpstr>constants!UNIT_CONVERSION_toe_m3</vt:lpstr>
      <vt:lpstr>constants!UNIT_CONVERSION_W_J_s</vt:lpstr>
      <vt:lpstr>constants!UNIT_CONVERSION_Wh_We</vt:lpstr>
      <vt:lpstr>croplands!URBAN_LAND_PER_PERSON</vt:lpstr>
      <vt:lpstr>Diet!URBAN_LAND_PER_PERSON</vt:lpstr>
      <vt:lpstr>Emissions!URBAN_LAND_PER_PERSON</vt:lpstr>
      <vt:lpstr>exogeneous_inputs!URBAN_LAND_PER_PERSON</vt:lpstr>
      <vt:lpstr>forest!URBAN_LAND_PER_PERSON</vt:lpstr>
      <vt:lpstr>Intermodule_global_allocate!URBAN_LAND_PER_PERSON</vt:lpstr>
      <vt:lpstr>land_uses!URBAN_LAND_PER_PERSON</vt:lpstr>
      <vt:lpstr>Nutrition!URBAN_LAND_PER_PERSON</vt:lpstr>
      <vt:lpstr>Diet!VEGETABLES_FRUITS</vt:lpstr>
      <vt:lpstr>Emissions!VEGETATION_CARBON_DATA_REGIONSXLAND</vt:lpstr>
      <vt:lpstr>constants!WATER_DENSITY</vt:lpstr>
      <vt:lpstr>energy!WATER_FACTORS</vt:lpstr>
      <vt:lpstr>croplands!WATERBODIES</vt:lpstr>
      <vt:lpstr>Diet!WATERBODIES</vt:lpstr>
      <vt:lpstr>Emissions!WATERBODIES</vt:lpstr>
      <vt:lpstr>exogeneous_inputs!WATERBODIES</vt:lpstr>
      <vt:lpstr>forest!WATERBODIES</vt:lpstr>
      <vt:lpstr>Intermodule_global_allocate!WATERBODIES</vt:lpstr>
      <vt:lpstr>land_uses!WATERBODIES</vt:lpstr>
      <vt:lpstr>Nutrition!WATERBODIES</vt:lpstr>
      <vt:lpstr>forest!WBS_PLUS_BIOMASS_EXANSION_FACTOR_FOREST</vt:lpstr>
      <vt:lpstr>croplands!WETLAND</vt:lpstr>
      <vt:lpstr>Diet!WETLAND</vt:lpstr>
      <vt:lpstr>Emissions!WETLAND</vt:lpstr>
      <vt:lpstr>exogeneous_inputs!WETLAND</vt:lpstr>
      <vt:lpstr>forest!WETLAND</vt:lpstr>
      <vt:lpstr>Intermodule_global_allocate!WETLAND</vt:lpstr>
      <vt:lpstr>land_uses!WETLAND</vt:lpstr>
      <vt:lpstr>Nutrition!WETLAND</vt:lpstr>
      <vt:lpstr>Diet!WHEAT</vt:lpstr>
      <vt:lpstr>Emissions!WHEAT_AREA_HISTORIC</vt:lpstr>
      <vt:lpstr>Emissions!WHEAT_EMISSIONS_CH4_HISTORIC_DATA</vt:lpstr>
      <vt:lpstr>Emissions!WHEAT_EMISSIONS_HISTORIC</vt:lpstr>
      <vt:lpstr>forest!WOOD_DENSITY_BY_REGION</vt:lpstr>
      <vt:lpstr>Diet!WOOD_FUEL</vt:lpstr>
      <vt:lpstr>Diet!WOOD_RESIDUES</vt:lpstr>
      <vt:lpstr>YEARS</vt:lpstr>
      <vt:lpstr>croplands!YIELDS_ALL_MANAGEMENTS_2019</vt:lpstr>
      <vt:lpstr>forest!YIELDS_ALL_MANAGEMENTS_2019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BARTOLOME QUEVEDO</dc:creator>
  <cp:lastModifiedBy>Adrián Mateo Martínez - CARTIF</cp:lastModifiedBy>
  <dcterms:created xsi:type="dcterms:W3CDTF">2024-04-30T06:19:38Z</dcterms:created>
  <dcterms:modified xsi:type="dcterms:W3CDTF">2026-03-13T07:27:54Z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0x010100AB98A57F6494AA44A4C08F6542D12081</vt:lpwstr>
  </property>
  <property fmtid="{D5CDD505-2E9C-101B-9397-08002B2CF9AE}" pid="3" name="MediaServiceImageTags">
    <vt:lpwstr/>
  </property>
</Properties>
</file>