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comments2.xml" ContentType="application/vnd.openxmlformats-officedocument.spreadsheetml.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4.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C:\Users\adrmat\Translation\Inkomati\"/>
    </mc:Choice>
  </mc:AlternateContent>
  <xr:revisionPtr revIDLastSave="0" documentId="13_ncr:1_{BD3C5DEA-A685-45B7-9244-B40F1FA643D6}" xr6:coauthVersionLast="36" xr6:coauthVersionMax="47" xr10:uidLastSave="{00000000-0000-0000-0000-000000000000}"/>
  <bookViews>
    <workbookView xWindow="0" yWindow="0" windowWidth="23040" windowHeight="9444" activeTab="2" xr2:uid="{DEB61CFA-533F-4792-910A-BAA35C142FF2}"/>
  </bookViews>
  <sheets>
    <sheet name="Readme" sheetId="3" r:id="rId1"/>
    <sheet name="constants" sheetId="6" r:id="rId2"/>
    <sheet name="energy" sheetId="1" r:id="rId3"/>
    <sheet name="economy" sheetId="4" r:id="rId4"/>
    <sheet name="population" sheetId="5" r:id="rId5"/>
    <sheet name="land" sheetId="7" r:id="rId6"/>
  </sheets>
  <definedNames>
    <definedName name="AGROFOOD_TRANSFORM_MATRIX">land!$B$178:$K$191</definedName>
    <definedName name="ANIMALS_DISTRIBUTION_REGIONS">land!$B$251:$F$251</definedName>
    <definedName name="base_efficiency">energy!$A$37:$D$37</definedName>
    <definedName name="BIRTH_RATIO">population!$C$326:$H$327</definedName>
    <definedName name="CHEMICAL_FERTILIZERS_PER_CROPLAND_AREA">land!$B$147</definedName>
    <definedName name="CO2_EMISSION_FACTORS">energy!$A$90:$H$90</definedName>
    <definedName name="COMPENSATION_OF_EMPLOYEES_CTE">economy!$E$37</definedName>
    <definedName name="CULTIVATION_PERIOD_RICE">land!$C$221</definedName>
    <definedName name="CURRENT_TRENDS_ELECTRICITY_LOSSES">energy!$B$272:$AK$272</definedName>
    <definedName name="DAIRY_CATTLE_MANURE_SYSTEM">land!$B$230:$L$230</definedName>
    <definedName name="DAIRY_GRASSLANDS">land!$C$199</definedName>
    <definedName name="DIETS_INITIAL">land!$B$195:$O$195</definedName>
    <definedName name="EF_N2O_direct_fertilizers">land!$C$255</definedName>
    <definedName name="EMISSION_FACTOR_ENTERIC_FERMENTATION">land!$B$272:$F$272</definedName>
    <definedName name="EMISSION_FACTOR_METHANE_MANURE_MANAGEMENT_BY_DEFAULT">land!$B$242:$F$242</definedName>
    <definedName name="EMISSION_FIRST_FACTOR_METHANE_MANURE_MANAGEMENT">land!$B$247:$F$247</definedName>
    <definedName name="EXOGENOUS_LAND_USE_DEMANDS">land!$B$294:$L$294</definedName>
    <definedName name="exponent_for_areas">constants!$B$50</definedName>
    <definedName name="exponent_for_volumes">constants!$B$51</definedName>
    <definedName name="FACTOR_EMISSIONS_BASELINE_WHEAT">land!$C$263</definedName>
    <definedName name="FE_INTENSITIES_HOUSEHOLDS_CURRENT_TRENDS">energy!$C$190:$AL$194</definedName>
    <definedName name="FE_INTENSITIES_HOUSEHOLDS_ELECTRIFICATION">energy!$C$163:$AL$167</definedName>
    <definedName name="FE_INTENSITIES_HOUSEHOLDS_LOW_ELECTRIFICATION">energy!$C$244:$AL$248</definedName>
    <definedName name="FE_INTENSITIES_HOUSEHOLDS_MEDIUM_ELECTRIFICATION">energy!$C$217:$AL$221</definedName>
    <definedName name="FE_INTENSITIES_PRODUCTIVE_SECTORS_CURRENT_TRENDS_AGRICULTURE">energy!$C$200:$AL$204</definedName>
    <definedName name="FE_INTENSITIES_PRODUCTIVE_SECTORS_CURRENT_TRENDS_COMMERCIAL">energy!$C$195:$AL$199</definedName>
    <definedName name="FE_INTENSITIES_PRODUCTIVE_SECTORS_CURRENT_TRENDS_INDUSTRY">energy!$C$180:$AL$184</definedName>
    <definedName name="FE_INTENSITIES_PRODUCTIVE_SECTORS_CURRENT_TRENDS_TRANSPORT">energy!$C$185:$AL$189</definedName>
    <definedName name="FE_INTENSITIES_PRODUCTIVE_SECTORS_ELECTRIFICATION_AGRICULTURE">energy!$C$173:$AL$177</definedName>
    <definedName name="FE_INTENSITIES_PRODUCTIVE_SECTORS_ELECTRIFICATION_COMMERCIAL">energy!$C$168:$AL$172</definedName>
    <definedName name="FE_INTENSITIES_PRODUCTIVE_SECTORS_ELECTRIFICATION_INDUSTRY">energy!$C$153:$AL$157</definedName>
    <definedName name="FE_INTENSITIES_PRODUCTIVE_SECTORS_ELECTRIFICATION_TRANSPORT">energy!$C$158:$AL$162</definedName>
    <definedName name="FE_INTENSITIES_PRODUCTIVE_SECTORS_LOW_ELECTRIFICATION_AGRICULTURE">energy!$C$254:$AL$258</definedName>
    <definedName name="FE_INTENSITIES_PRODUCTIVE_SECTORS_LOW_ELECTRIFICATION_COMMERCIAL">energy!$C$249:$AL$253</definedName>
    <definedName name="FE_INTENSITIES_PRODUCTIVE_SECTORS_LOW_ELECTRIFICATION_INDUSTRY">energy!$C$234:$AL$238</definedName>
    <definedName name="FE_INTENSITIES_PRODUCTIVE_SECTORS_LOW_ELECTRIFICATION_TRANSPORT">energy!$C$239:$AL$243</definedName>
    <definedName name="FE_INTENSITIES_PRODUCTIVE_SECTORS_MEDIUM_ELECTRIFICATION_AGRICULTURE">energy!$C$227:$AL$231</definedName>
    <definedName name="FE_INTENSITIES_PRODUCTIVE_SECTORS_MEDIUM_ELECTRIFICATION_COMMERCIAL">energy!$C$222:$AL$226</definedName>
    <definedName name="FE_INTENSITIES_PRODUCTIVE_SECTORS_MEDIUM_ELECTRIFICATION_INDUSTRY">energy!$C$207:$AL$211</definedName>
    <definedName name="FE_INTENSITIES_PRODUCTIVE_SECTORS_MEDIUM_ELECTRIFICATION_TRANSPORT">energy!$C$212:$AL$216</definedName>
    <definedName name="FEMALE_MORTALITY">population!$C$108:$H$208</definedName>
    <definedName name="FERTILITY_RATE">population!$C$3:$H$103</definedName>
    <definedName name="fossil_base_efficiency">energy!$A$78:$C$78</definedName>
    <definedName name="FOSSIL_CAPACITY_FACTOR">energy!$A$81:$C$81</definedName>
    <definedName name="fossil_ini_construction">energy!$A$72:$C$72</definedName>
    <definedName name="fossil_ini_construction_coal_pp">energy!$A$72</definedName>
    <definedName name="fossil_ini_construction_gas_pp">energy!$B$72</definedName>
    <definedName name="fossil_ini_construction_oil">energy!$C$72</definedName>
    <definedName name="fossil_ini_installed">energy!$A$69:$C$69</definedName>
    <definedName name="fossil_ini_lifetime">energy!$A$59:$C$59</definedName>
    <definedName name="fossil_ini_planned">energy!$A$75:$C$75</definedName>
    <definedName name="fossil_ini_planned_coal_pp">energy!$A$75</definedName>
    <definedName name="fossil_ini_planned_gas_pp">energy!$B$75</definedName>
    <definedName name="fossil_ini_planned_oil">energy!$C$75</definedName>
    <definedName name="fossil_ini_time_construction">energy!$A$53:$C$53</definedName>
    <definedName name="fossil_ini_time_construction_coal_pp">energy!$A$53</definedName>
    <definedName name="fossil_ini_time_construction_gas_pp">energy!$B$53</definedName>
    <definedName name="fossil_ini_time_construction_oil">energy!$C$53</definedName>
    <definedName name="fossil_ini_time_plan">energy!$A$65:$C$65</definedName>
    <definedName name="fossil_ini_time_plan_coal_pp">energy!$A$65</definedName>
    <definedName name="fossil_ini_time_plan_gas_pp">energy!$B$65</definedName>
    <definedName name="fossil_ini_time_plan_oil">energy!$C$65</definedName>
    <definedName name="fossil_lifetime">energy!$A$56:$C$56</definedName>
    <definedName name="fossil_lifetime_coal_pp">energy!$A$56</definedName>
    <definedName name="fossil_lifetime_gas_pp">energy!$B$56</definedName>
    <definedName name="fossil_lifetime_oil">energy!$C$56</definedName>
    <definedName name="fossil_time_construction">energy!$A$50:$C$50</definedName>
    <definedName name="fossil_time_construction_coal_pp">energy!$A$50</definedName>
    <definedName name="fossil_time_construction_gas_pp">energy!$B$50</definedName>
    <definedName name="fossil_time_construction_oil">energy!$C$50</definedName>
    <definedName name="fossil_time_plan">energy!$A$62:$C$62</definedName>
    <definedName name="fossil_time_plan_coal_pp">energy!$A$62</definedName>
    <definedName name="fossil_time_plan_gas_pp">energy!$B$62</definedName>
    <definedName name="fossil_time_plan_oil">energy!$C$62</definedName>
    <definedName name="FRACTION_VOLATILISES">land!$C$258</definedName>
    <definedName name="GDP_max">economy!$B$96:$AF$96</definedName>
    <definedName name="GDP_med">economy!$B$98:$AF$98</definedName>
    <definedName name="GDP_min">economy!$B$102:$AF$102</definedName>
    <definedName name="GOVERNMENT_EXPENDITURE">economy!$E$27:$J$27</definedName>
    <definedName name="HH_CONSUMPTION">economy!$E$28:$J$28</definedName>
    <definedName name="HIGH_COAL_POWER_PLANTS_PHASE_OUT">energy!$B$147:$AK$147</definedName>
    <definedName name="HIGH_DISTRIBUTION_ELECTRICITY_LOSSES">energy!$B$262:$AK$262</definedName>
    <definedName name="HISTORICAL_CROPLAND_IRRIGATED_BY_REGION">land!$C$115:$H$115</definedName>
    <definedName name="HISTORICAL_CROPLAND_IRRIGATED_VARIATION_BY_REGION">land!$C$131:$H$131</definedName>
    <definedName name="HISTORICAL_CROPLAND_RAINFED_BY_REGION">land!$C$114:$H$114</definedName>
    <definedName name="HISTORICAL_CROPLAND_RAINFED_VARIATION_BY_REGION">land!$C$130:$H$130</definedName>
    <definedName name="HISTORICAL_FOREST_MANAGED_BY_REGION">land!$C$116:$H$116</definedName>
    <definedName name="HISTORICAL_FOREST_MANAGED_VARIATION_BY_REGION">land!$C$132:$H$132</definedName>
    <definedName name="HISTORICAL_FOREST_PLANTATIONS_BY_REGION">land!$C$133:$H$133</definedName>
    <definedName name="HISTORICAL_FOREST_PLANTATIONS_VARIATION_BY_REGION">land!$C$134:$H$134</definedName>
    <definedName name="HISTORICAL_FOREST_PRIMARY_BY_REGION">land!$C$117:$H$117</definedName>
    <definedName name="HISTORICAL_FOREST_PRIMARY_VARIATION_BY_REGION">land!$C$133:$H$133</definedName>
    <definedName name="HISTORICAL_GRASSLAND_BY_REGION">land!$C$120:$H$120</definedName>
    <definedName name="HISTORICAL_GRASSLAND_VARIATION_BY_REGION">land!$C$136:$H$136</definedName>
    <definedName name="HISTORICAL_OTHER_LAND_BY_REGION">land!$C$124:$H$124</definedName>
    <definedName name="HISTORICAL_OTHER_LAND_VARIATION_BY_REGION">land!$C$140:$H$140</definedName>
    <definedName name="HISTORICAL_SHARE_OF_CROPLAND_RAINFED_FROM_OTHERS_BY_REGION">land!$B$91:$L$91</definedName>
    <definedName name="HISTORICAL_SHARE_OF_GRASSLAND_FROM_OTHERS_BY_REGION">land!$B$96:$L$96</definedName>
    <definedName name="HISTORICAL_SHRUBLAND_BY_REGION">land!$C$119:$H$119</definedName>
    <definedName name="HISTORICAL_SHRUBLAND_VARIATION_BY_REGION">land!$C$135:$H$135</definedName>
    <definedName name="HISTORICAL_TAXES_LESS_SUBSIDIES">economy!$E$13:$J$13</definedName>
    <definedName name="HISTORICAL_TRENDS_OF_LAND_USE_CHANGE_BY_REGION">land!$B$24:$L$24</definedName>
    <definedName name="HISTORICAL_URBAN_LAND_BY_REGION">land!$C$122:$H$122</definedName>
    <definedName name="HISTORICAL_URBAN_LAND_VARIATION_BY_REGION">land!$C$138:$H$138</definedName>
    <definedName name="HISTORICAL_WATERBODIES_BY_REGION">land!$C$123:$H$123</definedName>
    <definedName name="HISTORICAL_WATERBODIES_VARIATION_BY_REGION">land!$C$139:$H$139</definedName>
    <definedName name="HISTORICAL_WETLAND_BY_REGION">land!$C$121:$H$121</definedName>
    <definedName name="HISTORICAL_WETLAND_VARIATION_BY_REGION">land!$C$137:$H$137</definedName>
    <definedName name="HITORICAL_WETLAND_BY_REGION">land!$C$121:$H$121</definedName>
    <definedName name="INI_CF_PERIODICAL_BIOMASS">energy!$D$40</definedName>
    <definedName name="INI_CF_PERIODICAL_HYDRO">energy!$C$40</definedName>
    <definedName name="INI_CF_PERIODICAL_PV">energy!$A$40</definedName>
    <definedName name="INI_CF_PERIODICAL_WIND">energy!$B$40</definedName>
    <definedName name="ini_construction">energy!$A$28:$D$28</definedName>
    <definedName name="ini_construction_biomass_pp">energy!$D$28</definedName>
    <definedName name="ini_construction_hydro">energy!$C$28</definedName>
    <definedName name="ini_construction_pv">energy!$A$28</definedName>
    <definedName name="ini_construction_wind">energy!$B$28</definedName>
    <definedName name="ini_installed">energy!$A$25:$D$25</definedName>
    <definedName name="ini_installed_biomass_pp">energy!$D$25</definedName>
    <definedName name="ini_installed_hydro">energy!$C$25</definedName>
    <definedName name="ini_installed_pv">energy!$A$25</definedName>
    <definedName name="ini_installed_wind">energy!$B$25</definedName>
    <definedName name="ini_potential">energy!$A$34:$D$34</definedName>
    <definedName name="INITIAL_COAL_RESERVES">energy!$A$86</definedName>
    <definedName name="INITIAL_LAND_BY_REGION_2015">land!$B$9:$B$19</definedName>
    <definedName name="INITIAL_POPULATION">population!$D$339:$CZ$340</definedName>
    <definedName name="INITIAL_SHARE_OF_AFFORESTATION_FROM_OTHERS_BY_REGION">land!$B$44:$L$44</definedName>
    <definedName name="INITIAL_SHARE_OF_AFFORESTATION_FROM_OTHERS_DOWN">land!$B$73:$L$73</definedName>
    <definedName name="INITIAL_SHARE_OF_CROPLAND_IRRIGATED_FROM_OTHERS_BY_REGION">land!$B$40:$L$40</definedName>
    <definedName name="INITIAL_SHARE_OF_CROPLAND_RAINFED_FROM_OTHERS_BY_REGION">land!$B$36:$L$36</definedName>
    <definedName name="INITIAL_SHARE_OF_CROPLAND_RAINFED_FROM_OTHERS_DOWN">land!$B$69:$L$69</definedName>
    <definedName name="INITIAL_SHARE_OF_FOREST_PLANTATIONS_FROM_OTHERS_BY_REGION">land!$B$48:$L$48</definedName>
    <definedName name="INITIAL_SHARE_OF_GRASSLAND_FROM_OTHERS_BY_REGION">land!$B$52:$L$52</definedName>
    <definedName name="INITIAL_SHARE_OF_URBAN_LAND_FROM_OTHERS_BY_REGION">land!$B$56:$L$56</definedName>
    <definedName name="INITIAL_SIMULATION_YEAR">constants!$B$78</definedName>
    <definedName name="INITIAL_YIELDS_ALL_MANAGEMENTS">land!$B$151:$K$151</definedName>
    <definedName name="INVESTMENT">economy!$E$52:$J$52</definedName>
    <definedName name="LABOUR_SHARE">economy!$E$33:$J$33</definedName>
    <definedName name="LAND_AREA_ADJUST_COEFFICIENT">land!$B$155</definedName>
    <definedName name="LAND_BY_REGION">land!$B$20</definedName>
    <definedName name="LAND_LOSS_DUE_TO_FLOODING">land!$B$302</definedName>
    <definedName name="LAND_OCCUPATION_FACTOR_BY_POWER_PLANTS">energy!$A$94:$G$94</definedName>
    <definedName name="LIMITS_TO_LAND_USE_CHANGES_INKOMATI">land!$B$77:$L$87</definedName>
    <definedName name="LOSS_FACTOR_LAND_PRODUCTS">land!$B$205:$B$214</definedName>
    <definedName name="LOST_CROPLAND">land!$B$302</definedName>
    <definedName name="LOW_COAL_POWER_PLANTS_PHASE_OUT">energy!$B$150:$AK$150</definedName>
    <definedName name="LOW_DISTRIBUTION_ELECTRICITY_LOSSES">energy!$B$268:$AK$268</definedName>
    <definedName name="MALE_MORTALITY">population!$C$214:$H$314</definedName>
    <definedName name="mass_heat_cap_water">constants!$B$61</definedName>
    <definedName name="MATRIX_UNIT_PREFIXES">constants!$D$10:$S$25</definedName>
    <definedName name="MAX_PERCENTAGE_OF_PV_IN_MIX">energy!$A$43</definedName>
    <definedName name="MAX_PERCENTAGE_OF_WIND_IN_MIX">energy!$B$43</definedName>
    <definedName name="MAXIMUM_INCREASE_OF_LAND_SOURCE">land!$B$101:$L$101</definedName>
    <definedName name="MAXIMUM_YIELDS_IRRIGATED_INDUSTRIAL">land!$B$159:$K$159</definedName>
    <definedName name="MAXIMUM_YIELDS_R_AND_I">land!$B$171:$K$171</definedName>
    <definedName name="MAXIMUM_YIELDS_RAINFED_INDUSTRIAL">land!$B$163:$K$163</definedName>
    <definedName name="MEAT_GRASSLANDS">land!$B$199</definedName>
    <definedName name="MEDIUM_DISTRIBUTION_ELECTRICITY_LOSSES">energy!$B$265:$AK$265</definedName>
    <definedName name="METHANE_CONVERSION_FACTOR_BY_SYSTEM">land!$B$276:$L$276</definedName>
    <definedName name="MINIMUM_LAND_USES_BY_REGION">land!$B$105:$L$105</definedName>
    <definedName name="MW_in_1_year_to_MJ" localSheetId="1">constants!$B$35</definedName>
    <definedName name="NET_EXPORTS">economy!$E$76:$J$76</definedName>
    <definedName name="NO_COAL_POWER_PLANTS_PHASE_OUT">energy!$B$141:$AK$141</definedName>
    <definedName name="NUMBER_OF_REGIONS">constants!$B$72</definedName>
    <definedName name="OTHER_CATTLE_MANURE_SYSTEM">land!$B$234:$L$234</definedName>
    <definedName name="PARTIAL_COAL_POWER_PLANTS_PHASE_OUT">energy!$B$144:$AK$144</definedName>
    <definedName name="PE_ENERGY_DENSITY_MJ_kg">constants!$F$28:$F$39</definedName>
    <definedName name="POWER_DESIRE_BY_TECH_CURRENT_TRENDS">energy!$B$113:$AK$119</definedName>
    <definedName name="POWER_DESIRE_BY_TECH_LOW">energy!$B$104:$AK$110</definedName>
    <definedName name="POWER_DESIRE_BY_TECH_MED_RES">energy!$B$122:$AK$128</definedName>
    <definedName name="POWER_DESIRE_BY_TECH_RES_EXPANSION">energy!$B$131:$AK$137</definedName>
    <definedName name="RADIANS_PER_ARCDEGREE">constants!$B$81</definedName>
    <definedName name="renewable_ini_lifetime">energy!$A$15:$D$15</definedName>
    <definedName name="renewable_ini_lifetime_biomass_pp">energy!$D$15</definedName>
    <definedName name="renewable_ini_lifetime_hydro">energy!$C$15</definedName>
    <definedName name="renewable_ini_lifetime_pv">energy!$A$15</definedName>
    <definedName name="renewable_ini_lifetime_wind">energy!$B$15</definedName>
    <definedName name="renewable_ini_planned">energy!$A$31:$D$31</definedName>
    <definedName name="renewable_ini_planned_biomass_pp">energy!$D$31</definedName>
    <definedName name="renewable_ini_planned_hydro">energy!$C$31</definedName>
    <definedName name="renewable_ini_planned_pv">energy!$A$31</definedName>
    <definedName name="renewable_ini_planned_wind">energy!$B$31</definedName>
    <definedName name="renewable_ini_time_construction">energy!$A$9:$D$9</definedName>
    <definedName name="renewable_ini_time_construction_biomass_pp">energy!$D$9</definedName>
    <definedName name="renewable_ini_time_construction_hydro">energy!$C$9</definedName>
    <definedName name="renewable_ini_time_construction_pv">energy!$A$9</definedName>
    <definedName name="renewable_ini_time_construction_wind">energy!$B$9</definedName>
    <definedName name="renewable_ini_time_plan">energy!$A$21:$D$21</definedName>
    <definedName name="renewable_ini_time_plan_biomass_pp">energy!$D$21</definedName>
    <definedName name="renewable_ini_time_plan_hydro">energy!$C$21</definedName>
    <definedName name="renewable_ini_time_plan_pv">energy!$A$21</definedName>
    <definedName name="renewable_ini_time_plan_wind">energy!$B$21</definedName>
    <definedName name="renewable_lifetime">energy!$A$12:$D$12</definedName>
    <definedName name="renewable_lifetime_biomass_pp">energy!$D$12</definedName>
    <definedName name="renewable_lifetime_hydro">energy!$C$12</definedName>
    <definedName name="renewable_lifetime_pv">energy!$A$12</definedName>
    <definedName name="renewable_lifetime_wind">energy!$B$12</definedName>
    <definedName name="SCALING_FACTOR_ORGANIC_AMENDMENT">land!$C$268</definedName>
    <definedName name="SCALING_FACTOR_WATER_REGIME_PRESEASON">land!$C$267</definedName>
    <definedName name="SCALING_FACTOR_WATER_REGIME_WHEAT_IRRIGATED">land!$C$223</definedName>
    <definedName name="SCALING_FACTOR_WATER_REGIME_WHEAT_RAINFED">land!$C$222</definedName>
    <definedName name="SECTOR_SHARE">economy!$E$19:$J$22</definedName>
    <definedName name="SHARE_OF_SHRUBLAND">land!$B$109</definedName>
    <definedName name="SHARE_REST_CH4_ENTERIC_FERMENTATION_EMISSIONS">land!$G$279</definedName>
    <definedName name="SHARE_REST_CH4_MANURE_MANAGEMENT_EMISSIONS">land!$B$283</definedName>
    <definedName name="SHARE_REST_N2O_MANURE_MANAGEMENT_EMISSIONS">land!$B$284</definedName>
    <definedName name="SHARE_UPLAND_WHEAT_BY_REGION">land!$B$288</definedName>
    <definedName name="SPECIFIC_HEAT_CAPACITY_WATER">constants!$B$61</definedName>
    <definedName name="SSP1_POPULATION">population!$D$348:$AG$348</definedName>
    <definedName name="SSP2_POPULATION">population!$D$345:$AG$345</definedName>
    <definedName name="SSP3_POPULATION">population!$D$351:$AG$351</definedName>
    <definedName name="SSP4_POPULATION">population!$D$354:$AG$354</definedName>
    <definedName name="SSP5_POPULATION">population!$D$357:$AG$357</definedName>
    <definedName name="SWINE_CATTLE_MANURE_SYSTEM">land!$B$238:$L$238</definedName>
    <definedName name="SWITCH_LAW_EXOGENOUS_LAND_USE_DEMANDS">land!$B$291</definedName>
    <definedName name="SWITH_LAW_LIMITS_LAND_BY_SOURCE">land!$B$297</definedName>
    <definedName name="TAXES_LESS_SUBSIDES_SHARE">economy!$E$71:$J$71</definedName>
    <definedName name="time_construction">energy!$A$6:$D$6</definedName>
    <definedName name="time_construction_biomass_pp">energy!$D$6</definedName>
    <definedName name="time_construction_hydro">energy!$C$6</definedName>
    <definedName name="time_construction_pv">energy!$A$6</definedName>
    <definedName name="time_construction_wind">energy!$B$6</definedName>
    <definedName name="TIME_ECO">economy!$E$51:$J$51</definedName>
    <definedName name="time_GDP">economy!$B$94:$AF$94</definedName>
    <definedName name="TIME_HISTORICAL_DATA_LAND_MODULE">land!$B$5</definedName>
    <definedName name="TIME_LAND_USE">land!$C$112:$H$112</definedName>
    <definedName name="TIME_PARAMETERS">energy!$B$112:$AK$112</definedName>
    <definedName name="time_plan">energy!$A$18:$D$18</definedName>
    <definedName name="time_plan_biomass_pp">energy!$D$18</definedName>
    <definedName name="time_plan_hydro">energy!$C$18</definedName>
    <definedName name="time_plan_pv">energy!$A$18</definedName>
    <definedName name="time_plan_wind">energy!$B$18</definedName>
    <definedName name="TIME_POP">population!$C$213:$H$213</definedName>
    <definedName name="TRENDS_OF_LAND_USE_DEMAND">land!$B$28:$L$28</definedName>
    <definedName name="TRENDS_OF_YIELD_CHANGE_R_AND_I">land!$B$167:$K$167</definedName>
    <definedName name="UNIT_CONVERSION_C_CO2">constants!$B$62</definedName>
    <definedName name="UNIT_CONVERSION_CH4_C">constants!$B$63</definedName>
    <definedName name="UNIT_CONVERSION_DAYS_YEAR">constants!$B$44</definedName>
    <definedName name="UNIT_CONVERSION_GtC_ppm">constants!$B$67</definedName>
    <definedName name="UNIT_CONVERSION_HOURS_YEAR">constants!$B$47</definedName>
    <definedName name="UNIT_CONVERSION_J_boe">constants!$B$32</definedName>
    <definedName name="UNIT_CONVERSION_J_m3_nat_gas">constants!$B$36</definedName>
    <definedName name="UNIT_CONVERSION_J_toe">constants!$B$30</definedName>
    <definedName name="UNIT_CONVERSION_J_Wh">constants!$B$29</definedName>
    <definedName name="UNIT_CONVERSION_km2_ha">constants!$B$42</definedName>
    <definedName name="UNIT_CONVERSION_kt_URANIUM_EJ">constants!$B$34</definedName>
    <definedName name="UNIT_CONVERSION_PERCENT_SHARE">constants!$B$74</definedName>
    <definedName name="UNIT_CONVERSION_ppt_MOL">constants!$B$69</definedName>
    <definedName name="UNIT_CONVERSION_ppt_ppb">constants!$B$68</definedName>
    <definedName name="UNIT_CONVERSION_SECONDS_DAY">constants!$B$45</definedName>
    <definedName name="UNIT_CONVERSION_SECONDS_HOUR">constants!$B$46</definedName>
    <definedName name="UNIT_CONVERSION_toe_m3">constants!$B$37</definedName>
    <definedName name="UNIT_CONVERSION_W_J_s">constants!$B$33</definedName>
    <definedName name="UNIT_CONVERSION_Wh_We">constants!$B$31</definedName>
    <definedName name="URBAN_LAND_PER_PERSON">land!$B$31</definedName>
    <definedName name="WATER_DENSITY">constants!$B$60</definedName>
    <definedName name="WATER_FACTORS">energy!$A$98:$H$98</definedName>
    <definedName name="WATERBODIES">land!$C$123</definedName>
    <definedName name="WETLAND">land!$C$121</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F102" i="4" l="1"/>
  <c r="AE102" i="4"/>
  <c r="AD102" i="4"/>
  <c r="AC102" i="4"/>
  <c r="AB102" i="4"/>
  <c r="AA102" i="4"/>
  <c r="Z102" i="4"/>
  <c r="Y102" i="4"/>
  <c r="X102" i="4"/>
  <c r="W102" i="4"/>
  <c r="V102" i="4"/>
  <c r="U102" i="4"/>
  <c r="T102" i="4"/>
  <c r="S102" i="4"/>
  <c r="R102" i="4"/>
  <c r="Q102" i="4"/>
  <c r="P102" i="4"/>
  <c r="O102" i="4"/>
  <c r="N102" i="4"/>
  <c r="M102" i="4"/>
  <c r="L102" i="4"/>
  <c r="K102" i="4"/>
  <c r="J102" i="4"/>
  <c r="I102" i="4"/>
  <c r="H102" i="4"/>
  <c r="G102" i="4"/>
  <c r="F102" i="4"/>
  <c r="E102" i="4"/>
  <c r="D102" i="4"/>
  <c r="C102" i="4"/>
  <c r="B102" i="4"/>
  <c r="AF96" i="4"/>
  <c r="AE96" i="4"/>
  <c r="AD96" i="4"/>
  <c r="AC96" i="4"/>
  <c r="AB96" i="4"/>
  <c r="AA96" i="4"/>
  <c r="Z96" i="4"/>
  <c r="Y96" i="4"/>
  <c r="X96" i="4"/>
  <c r="W96" i="4"/>
  <c r="V96" i="4"/>
  <c r="U96" i="4"/>
  <c r="T96" i="4"/>
  <c r="S96" i="4"/>
  <c r="R96" i="4"/>
  <c r="Q96" i="4"/>
  <c r="P96" i="4"/>
  <c r="O96" i="4"/>
  <c r="N96" i="4"/>
  <c r="M96" i="4"/>
  <c r="L96" i="4"/>
  <c r="K96" i="4"/>
  <c r="J96" i="4"/>
  <c r="I96" i="4"/>
  <c r="H96" i="4"/>
  <c r="G96" i="4"/>
  <c r="F96" i="4"/>
  <c r="E96" i="4"/>
  <c r="D96" i="4"/>
  <c r="C96" i="4"/>
  <c r="B96" i="4"/>
  <c r="R104" i="1" l="1"/>
  <c r="S104" i="1"/>
  <c r="T104" i="1"/>
  <c r="U104" i="1"/>
  <c r="V104" i="1"/>
  <c r="W104" i="1"/>
  <c r="X104" i="1"/>
  <c r="Y104" i="1"/>
  <c r="Z104" i="1"/>
  <c r="AA104" i="1"/>
  <c r="AB104" i="1"/>
  <c r="AC104" i="1"/>
  <c r="AD104" i="1"/>
  <c r="AE104" i="1"/>
  <c r="AF104" i="1"/>
  <c r="AG104" i="1"/>
  <c r="AH104" i="1"/>
  <c r="AI104" i="1"/>
  <c r="AJ104" i="1"/>
  <c r="AK104" i="1"/>
  <c r="R105" i="1"/>
  <c r="S105" i="1"/>
  <c r="T105" i="1"/>
  <c r="U105" i="1"/>
  <c r="V105" i="1"/>
  <c r="W105" i="1"/>
  <c r="X105" i="1"/>
  <c r="Y105" i="1"/>
  <c r="Z105" i="1"/>
  <c r="AA105" i="1"/>
  <c r="AB105" i="1"/>
  <c r="AC105" i="1"/>
  <c r="AD105" i="1"/>
  <c r="AE105" i="1"/>
  <c r="AF105" i="1"/>
  <c r="AG105" i="1"/>
  <c r="AH105" i="1"/>
  <c r="AI105" i="1"/>
  <c r="AJ105" i="1"/>
  <c r="AK105" i="1"/>
  <c r="R106" i="1"/>
  <c r="S106" i="1"/>
  <c r="T106" i="1"/>
  <c r="U106" i="1"/>
  <c r="V106" i="1"/>
  <c r="W106" i="1"/>
  <c r="X106" i="1"/>
  <c r="Y106" i="1"/>
  <c r="Z106" i="1"/>
  <c r="AA106" i="1"/>
  <c r="AB106" i="1"/>
  <c r="AC106" i="1"/>
  <c r="AD106" i="1"/>
  <c r="AE106" i="1"/>
  <c r="AF106" i="1"/>
  <c r="AG106" i="1"/>
  <c r="AH106" i="1"/>
  <c r="AI106" i="1"/>
  <c r="AJ106" i="1"/>
  <c r="AK106" i="1"/>
  <c r="R107" i="1"/>
  <c r="S107" i="1"/>
  <c r="T107" i="1"/>
  <c r="U107" i="1"/>
  <c r="V107" i="1"/>
  <c r="W107" i="1"/>
  <c r="X107" i="1"/>
  <c r="Y107" i="1"/>
  <c r="Z107" i="1"/>
  <c r="AA107" i="1"/>
  <c r="AB107" i="1"/>
  <c r="AC107" i="1"/>
  <c r="AD107" i="1"/>
  <c r="AE107" i="1"/>
  <c r="AF107" i="1"/>
  <c r="AG107" i="1"/>
  <c r="AH107" i="1"/>
  <c r="AI107" i="1"/>
  <c r="AJ107" i="1"/>
  <c r="AK107" i="1"/>
  <c r="R108" i="1"/>
  <c r="S108" i="1"/>
  <c r="T108" i="1"/>
  <c r="U108" i="1"/>
  <c r="V108" i="1"/>
  <c r="W108" i="1"/>
  <c r="X108" i="1"/>
  <c r="Y108" i="1"/>
  <c r="Z108" i="1"/>
  <c r="AA108" i="1"/>
  <c r="AB108" i="1"/>
  <c r="AC108" i="1"/>
  <c r="AD108" i="1"/>
  <c r="AE108" i="1"/>
  <c r="AF108" i="1"/>
  <c r="AG108" i="1"/>
  <c r="AH108" i="1"/>
  <c r="AI108" i="1"/>
  <c r="AJ108" i="1"/>
  <c r="AK108" i="1"/>
  <c r="R109" i="1"/>
  <c r="S109" i="1"/>
  <c r="T109" i="1"/>
  <c r="U109" i="1"/>
  <c r="V109" i="1"/>
  <c r="W109" i="1"/>
  <c r="X109" i="1"/>
  <c r="Y109" i="1"/>
  <c r="Z109" i="1"/>
  <c r="AA109" i="1"/>
  <c r="AB109" i="1"/>
  <c r="AC109" i="1"/>
  <c r="AD109" i="1"/>
  <c r="AE109" i="1"/>
  <c r="AF109" i="1"/>
  <c r="AG109" i="1"/>
  <c r="AH109" i="1"/>
  <c r="AI109" i="1"/>
  <c r="AJ109" i="1"/>
  <c r="AK109" i="1"/>
  <c r="R110" i="1"/>
  <c r="S110" i="1"/>
  <c r="T110" i="1"/>
  <c r="U110" i="1"/>
  <c r="V110" i="1"/>
  <c r="W110" i="1"/>
  <c r="X110" i="1"/>
  <c r="Y110" i="1"/>
  <c r="Z110" i="1"/>
  <c r="AA110" i="1"/>
  <c r="AB110" i="1"/>
  <c r="AC110" i="1"/>
  <c r="AD110" i="1"/>
  <c r="AE110" i="1"/>
  <c r="AF110" i="1"/>
  <c r="AG110" i="1"/>
  <c r="AH110" i="1"/>
  <c r="AI110" i="1"/>
  <c r="AJ110" i="1"/>
  <c r="AK110" i="1"/>
  <c r="Q105" i="1"/>
  <c r="Q106" i="1"/>
  <c r="Q107" i="1"/>
  <c r="Q108" i="1"/>
  <c r="Q109" i="1"/>
  <c r="Q110" i="1"/>
  <c r="Q104" i="1"/>
  <c r="AB103" i="1"/>
  <c r="AC103" i="1" s="1"/>
  <c r="AD103" i="1" s="1"/>
  <c r="AE103" i="1" s="1"/>
  <c r="AF103" i="1" s="1"/>
  <c r="AG103" i="1" s="1"/>
  <c r="AH103" i="1" s="1"/>
  <c r="AI103" i="1" s="1"/>
  <c r="AJ103" i="1" s="1"/>
  <c r="AK103" i="1" s="1"/>
  <c r="R272" i="1" l="1"/>
  <c r="S272" i="1" s="1"/>
  <c r="T272" i="1" s="1"/>
  <c r="U272" i="1" s="1"/>
  <c r="V272" i="1" s="1"/>
  <c r="W272" i="1" s="1"/>
  <c r="X272" i="1" s="1"/>
  <c r="Y272" i="1" s="1"/>
  <c r="Z272" i="1" s="1"/>
  <c r="AA272" i="1" s="1"/>
  <c r="AB272" i="1" s="1"/>
  <c r="AC272" i="1" s="1"/>
  <c r="AD272" i="1" s="1"/>
  <c r="AE272" i="1" s="1"/>
  <c r="AF272" i="1" s="1"/>
  <c r="AG272" i="1" s="1"/>
  <c r="AH272" i="1" s="1"/>
  <c r="AI272" i="1" s="1"/>
  <c r="AJ272" i="1" s="1"/>
  <c r="AK272" i="1" s="1"/>
  <c r="M230" i="7" l="1"/>
  <c r="M234" i="7"/>
  <c r="M238" i="7"/>
  <c r="G279" i="7"/>
  <c r="C167" i="7"/>
  <c r="D167" i="7"/>
  <c r="E167" i="7"/>
  <c r="F167" i="7"/>
  <c r="G167" i="7"/>
  <c r="H167" i="7"/>
  <c r="I167" i="7"/>
  <c r="J167" i="7"/>
  <c r="K167" i="7"/>
  <c r="B167" i="7"/>
  <c r="B20" i="7" l="1"/>
  <c r="N36" i="7"/>
  <c r="N40" i="7"/>
  <c r="N44" i="7"/>
  <c r="N48" i="7"/>
  <c r="N52" i="7"/>
  <c r="N56" i="7"/>
  <c r="N60" i="7"/>
  <c r="N64" i="7"/>
  <c r="N67" i="7"/>
  <c r="N68" i="7"/>
  <c r="N69" i="7"/>
  <c r="N73" i="7"/>
  <c r="C125" i="7"/>
  <c r="D125" i="7"/>
  <c r="E125" i="7"/>
  <c r="F125" i="7"/>
  <c r="G125" i="7"/>
  <c r="H125" i="7"/>
  <c r="D130" i="7"/>
  <c r="E130" i="7"/>
  <c r="F130" i="7"/>
  <c r="G130" i="7"/>
  <c r="H130" i="7"/>
  <c r="D131" i="7"/>
  <c r="E131" i="7"/>
  <c r="F131" i="7"/>
  <c r="G131" i="7"/>
  <c r="H131" i="7"/>
  <c r="D132" i="7"/>
  <c r="E132" i="7"/>
  <c r="F132" i="7"/>
  <c r="G132" i="7"/>
  <c r="H132" i="7"/>
  <c r="D133" i="7"/>
  <c r="E133" i="7"/>
  <c r="F133" i="7"/>
  <c r="G133" i="7"/>
  <c r="H133" i="7"/>
  <c r="D134" i="7"/>
  <c r="E134" i="7"/>
  <c r="F134" i="7"/>
  <c r="G134" i="7"/>
  <c r="H134" i="7"/>
  <c r="D135" i="7"/>
  <c r="E135" i="7"/>
  <c r="F135" i="7"/>
  <c r="G135" i="7"/>
  <c r="H135" i="7"/>
  <c r="D136" i="7"/>
  <c r="E136" i="7"/>
  <c r="F136" i="7"/>
  <c r="G136" i="7"/>
  <c r="H136" i="7"/>
  <c r="D137" i="7"/>
  <c r="E137" i="7"/>
  <c r="F137" i="7"/>
  <c r="G137" i="7"/>
  <c r="H137" i="7"/>
  <c r="D138" i="7"/>
  <c r="E138" i="7"/>
  <c r="F138" i="7"/>
  <c r="G138" i="7"/>
  <c r="H138" i="7"/>
  <c r="D139" i="7"/>
  <c r="E139" i="7"/>
  <c r="F139" i="7"/>
  <c r="G139" i="7"/>
  <c r="H139" i="7"/>
  <c r="D140" i="7"/>
  <c r="E140" i="7"/>
  <c r="F140" i="7"/>
  <c r="G140" i="7"/>
  <c r="H140" i="7"/>
  <c r="D10" i="6"/>
  <c r="E10" i="6"/>
  <c r="F10" i="6"/>
  <c r="G10" i="6"/>
  <c r="H10" i="6"/>
  <c r="I10" i="6"/>
  <c r="K10" i="6"/>
  <c r="L10" i="6"/>
  <c r="M10" i="6"/>
  <c r="N10" i="6"/>
  <c r="O10" i="6"/>
  <c r="P10" i="6"/>
  <c r="Q10" i="6"/>
  <c r="R10" i="6"/>
  <c r="S10" i="6"/>
  <c r="D11" i="6"/>
  <c r="E11" i="6"/>
  <c r="F11" i="6"/>
  <c r="G11" i="6"/>
  <c r="H11" i="6"/>
  <c r="I11" i="6"/>
  <c r="K11" i="6"/>
  <c r="L11" i="6"/>
  <c r="M11" i="6"/>
  <c r="N11" i="6"/>
  <c r="O11" i="6"/>
  <c r="P11" i="6"/>
  <c r="Q11" i="6"/>
  <c r="R11" i="6"/>
  <c r="S11" i="6"/>
  <c r="D12" i="6"/>
  <c r="E12" i="6"/>
  <c r="F12" i="6"/>
  <c r="G12" i="6"/>
  <c r="H12" i="6"/>
  <c r="I12" i="6"/>
  <c r="K12" i="6"/>
  <c r="L12" i="6"/>
  <c r="M12" i="6"/>
  <c r="N12" i="6"/>
  <c r="O12" i="6"/>
  <c r="P12" i="6"/>
  <c r="Q12" i="6"/>
  <c r="R12" i="6"/>
  <c r="S12" i="6"/>
  <c r="D13" i="6"/>
  <c r="E13" i="6"/>
  <c r="F13" i="6"/>
  <c r="G13" i="6"/>
  <c r="H13" i="6"/>
  <c r="I13" i="6"/>
  <c r="K13" i="6"/>
  <c r="L13" i="6"/>
  <c r="M13" i="6"/>
  <c r="N13" i="6"/>
  <c r="O13" i="6"/>
  <c r="P13" i="6"/>
  <c r="Q13" i="6"/>
  <c r="R13" i="6"/>
  <c r="S13" i="6"/>
  <c r="D14" i="6"/>
  <c r="E14" i="6"/>
  <c r="F14" i="6"/>
  <c r="G14" i="6"/>
  <c r="H14" i="6"/>
  <c r="I14" i="6"/>
  <c r="K14" i="6"/>
  <c r="L14" i="6"/>
  <c r="M14" i="6"/>
  <c r="N14" i="6"/>
  <c r="O14" i="6"/>
  <c r="P14" i="6"/>
  <c r="Q14" i="6"/>
  <c r="R14" i="6"/>
  <c r="S14" i="6"/>
  <c r="D15" i="6"/>
  <c r="E15" i="6"/>
  <c r="F15" i="6"/>
  <c r="G15" i="6"/>
  <c r="H15" i="6"/>
  <c r="I15" i="6"/>
  <c r="K15" i="6"/>
  <c r="L15" i="6"/>
  <c r="M15" i="6"/>
  <c r="N15" i="6"/>
  <c r="O15" i="6"/>
  <c r="P15" i="6"/>
  <c r="Q15" i="6"/>
  <c r="R15" i="6"/>
  <c r="S15" i="6"/>
  <c r="D16" i="6"/>
  <c r="E16" i="6"/>
  <c r="F16" i="6"/>
  <c r="G16" i="6"/>
  <c r="H16" i="6"/>
  <c r="I16" i="6"/>
  <c r="K16" i="6"/>
  <c r="L16" i="6"/>
  <c r="M16" i="6"/>
  <c r="N16" i="6"/>
  <c r="O16" i="6"/>
  <c r="P16" i="6"/>
  <c r="Q16" i="6"/>
  <c r="R16" i="6"/>
  <c r="S16" i="6"/>
  <c r="D17" i="6"/>
  <c r="E17" i="6"/>
  <c r="F17" i="6"/>
  <c r="G17" i="6"/>
  <c r="H17" i="6"/>
  <c r="I17" i="6"/>
  <c r="K17" i="6"/>
  <c r="L17" i="6"/>
  <c r="M17" i="6"/>
  <c r="N17" i="6"/>
  <c r="O17" i="6"/>
  <c r="P17" i="6"/>
  <c r="Q17" i="6"/>
  <c r="R17" i="6"/>
  <c r="S17" i="6"/>
  <c r="D18" i="6"/>
  <c r="E18" i="6"/>
  <c r="F18" i="6"/>
  <c r="G18" i="6"/>
  <c r="H18" i="6"/>
  <c r="I18" i="6"/>
  <c r="K18" i="6"/>
  <c r="L18" i="6"/>
  <c r="M18" i="6"/>
  <c r="N18" i="6"/>
  <c r="O18" i="6"/>
  <c r="P18" i="6"/>
  <c r="Q18" i="6"/>
  <c r="R18" i="6"/>
  <c r="S18" i="6"/>
  <c r="D19" i="6"/>
  <c r="E19" i="6"/>
  <c r="F19" i="6"/>
  <c r="G19" i="6"/>
  <c r="H19" i="6"/>
  <c r="I19" i="6"/>
  <c r="K19" i="6"/>
  <c r="L19" i="6"/>
  <c r="M19" i="6"/>
  <c r="N19" i="6"/>
  <c r="O19" i="6"/>
  <c r="P19" i="6"/>
  <c r="Q19" i="6"/>
  <c r="R19" i="6"/>
  <c r="S19" i="6"/>
  <c r="D20" i="6"/>
  <c r="E20" i="6"/>
  <c r="F20" i="6"/>
  <c r="G20" i="6"/>
  <c r="H20" i="6"/>
  <c r="I20" i="6"/>
  <c r="K20" i="6"/>
  <c r="L20" i="6"/>
  <c r="M20" i="6"/>
  <c r="N20" i="6"/>
  <c r="O20" i="6"/>
  <c r="P20" i="6"/>
  <c r="Q20" i="6"/>
  <c r="R20" i="6"/>
  <c r="S20" i="6"/>
  <c r="D21" i="6"/>
  <c r="E21" i="6"/>
  <c r="F21" i="6"/>
  <c r="G21" i="6"/>
  <c r="H21" i="6"/>
  <c r="I21" i="6"/>
  <c r="K21" i="6"/>
  <c r="L21" i="6"/>
  <c r="M21" i="6"/>
  <c r="N21" i="6"/>
  <c r="O21" i="6"/>
  <c r="P21" i="6"/>
  <c r="Q21" i="6"/>
  <c r="R21" i="6"/>
  <c r="S21" i="6"/>
  <c r="D22" i="6"/>
  <c r="E22" i="6"/>
  <c r="F22" i="6"/>
  <c r="G22" i="6"/>
  <c r="H22" i="6"/>
  <c r="I22" i="6"/>
  <c r="K22" i="6"/>
  <c r="L22" i="6"/>
  <c r="M22" i="6"/>
  <c r="N22" i="6"/>
  <c r="O22" i="6"/>
  <c r="P22" i="6"/>
  <c r="Q22" i="6"/>
  <c r="R22" i="6"/>
  <c r="S22" i="6"/>
  <c r="D23" i="6"/>
  <c r="E23" i="6"/>
  <c r="F23" i="6"/>
  <c r="G23" i="6"/>
  <c r="H23" i="6"/>
  <c r="I23" i="6"/>
  <c r="K23" i="6"/>
  <c r="L23" i="6"/>
  <c r="M23" i="6"/>
  <c r="N23" i="6"/>
  <c r="O23" i="6"/>
  <c r="P23" i="6"/>
  <c r="Q23" i="6"/>
  <c r="R23" i="6"/>
  <c r="S23" i="6"/>
  <c r="D24" i="6"/>
  <c r="E24" i="6"/>
  <c r="F24" i="6"/>
  <c r="G24" i="6"/>
  <c r="H24" i="6"/>
  <c r="I24" i="6"/>
  <c r="K24" i="6"/>
  <c r="L24" i="6"/>
  <c r="M24" i="6"/>
  <c r="N24" i="6"/>
  <c r="O24" i="6"/>
  <c r="P24" i="6"/>
  <c r="Q24" i="6"/>
  <c r="R24" i="6"/>
  <c r="S24" i="6"/>
  <c r="D25" i="6"/>
  <c r="E25" i="6"/>
  <c r="F25" i="6"/>
  <c r="G25" i="6"/>
  <c r="H25" i="6"/>
  <c r="I25" i="6"/>
  <c r="K25" i="6"/>
  <c r="L25" i="6"/>
  <c r="M25" i="6"/>
  <c r="N25" i="6"/>
  <c r="O25" i="6"/>
  <c r="P25" i="6"/>
  <c r="Q25" i="6"/>
  <c r="R25" i="6"/>
  <c r="S25" i="6"/>
  <c r="B35" i="6"/>
  <c r="B45" i="6"/>
  <c r="B46" i="6"/>
  <c r="B63" i="6"/>
  <c r="B81" i="6"/>
  <c r="D345" i="5"/>
  <c r="E345" i="5"/>
  <c r="F345" i="5"/>
  <c r="G345" i="5"/>
  <c r="I345" i="5"/>
  <c r="J345" i="5"/>
  <c r="K345" i="5"/>
  <c r="L345" i="5"/>
  <c r="N345" i="5"/>
  <c r="O345" i="5"/>
  <c r="P345" i="5"/>
  <c r="Q345" i="5"/>
  <c r="S345" i="5"/>
  <c r="T345" i="5"/>
  <c r="U345" i="5"/>
  <c r="V345" i="5"/>
  <c r="X345" i="5"/>
  <c r="Y345" i="5"/>
  <c r="Z345" i="5"/>
  <c r="AA345" i="5"/>
  <c r="AC345" i="5"/>
  <c r="AD345" i="5"/>
  <c r="AE345" i="5"/>
  <c r="AF345" i="5"/>
  <c r="D348" i="5"/>
  <c r="E348" i="5"/>
  <c r="F348" i="5"/>
  <c r="G348" i="5"/>
  <c r="I348" i="5"/>
  <c r="J348" i="5"/>
  <c r="K348" i="5"/>
  <c r="L348" i="5"/>
  <c r="N348" i="5"/>
  <c r="O348" i="5"/>
  <c r="P348" i="5"/>
  <c r="Q348" i="5"/>
  <c r="S348" i="5"/>
  <c r="T348" i="5"/>
  <c r="U348" i="5"/>
  <c r="V348" i="5"/>
  <c r="X348" i="5"/>
  <c r="Y348" i="5"/>
  <c r="Z348" i="5"/>
  <c r="AA348" i="5"/>
  <c r="AC348" i="5"/>
  <c r="AD348" i="5"/>
  <c r="AE348" i="5"/>
  <c r="AF348" i="5"/>
  <c r="D351" i="5"/>
  <c r="E351" i="5"/>
  <c r="F351" i="5"/>
  <c r="G351" i="5"/>
  <c r="I351" i="5"/>
  <c r="J351" i="5"/>
  <c r="K351" i="5"/>
  <c r="L351" i="5"/>
  <c r="N351" i="5"/>
  <c r="O351" i="5"/>
  <c r="P351" i="5"/>
  <c r="Q351" i="5"/>
  <c r="S351" i="5"/>
  <c r="T351" i="5"/>
  <c r="U351" i="5"/>
  <c r="V351" i="5"/>
  <c r="X351" i="5"/>
  <c r="Y351" i="5"/>
  <c r="Z351" i="5"/>
  <c r="AA351" i="5"/>
  <c r="AC351" i="5"/>
  <c r="AD351" i="5"/>
  <c r="AE351" i="5"/>
  <c r="AF351" i="5"/>
  <c r="D354" i="5"/>
  <c r="E354" i="5"/>
  <c r="F354" i="5"/>
  <c r="G354" i="5"/>
  <c r="I354" i="5"/>
  <c r="J354" i="5"/>
  <c r="K354" i="5"/>
  <c r="L354" i="5"/>
  <c r="N354" i="5"/>
  <c r="O354" i="5"/>
  <c r="P354" i="5"/>
  <c r="Q354" i="5"/>
  <c r="S354" i="5"/>
  <c r="T354" i="5"/>
  <c r="U354" i="5"/>
  <c r="V354" i="5"/>
  <c r="X354" i="5"/>
  <c r="Y354" i="5"/>
  <c r="Z354" i="5"/>
  <c r="AA354" i="5"/>
  <c r="AC354" i="5"/>
  <c r="AD354" i="5"/>
  <c r="AE354" i="5"/>
  <c r="AF354" i="5"/>
  <c r="D357" i="5"/>
  <c r="E357" i="5"/>
  <c r="F357" i="5"/>
  <c r="G357" i="5"/>
  <c r="I357" i="5"/>
  <c r="J357" i="5"/>
  <c r="K357" i="5"/>
  <c r="L357" i="5"/>
  <c r="N357" i="5"/>
  <c r="O357" i="5"/>
  <c r="P357" i="5"/>
  <c r="Q357" i="5"/>
  <c r="S357" i="5"/>
  <c r="T357" i="5"/>
  <c r="U357" i="5"/>
  <c r="V357" i="5"/>
  <c r="X357" i="5"/>
  <c r="Y357" i="5"/>
  <c r="Z357" i="5"/>
  <c r="AA357" i="5"/>
  <c r="AC357" i="5"/>
  <c r="AD357" i="5"/>
  <c r="AE357" i="5"/>
  <c r="AF357" i="5"/>
  <c r="E3" i="4"/>
  <c r="F3" i="4"/>
  <c r="G3" i="4"/>
  <c r="H3" i="4"/>
  <c r="I3" i="4"/>
  <c r="J3" i="4"/>
  <c r="K3" i="4"/>
  <c r="L3" i="4"/>
  <c r="E14" i="4"/>
  <c r="E37" i="4" s="1"/>
  <c r="F14" i="4"/>
  <c r="F37" i="4" s="1"/>
  <c r="G14" i="4"/>
  <c r="G37" i="4" s="1"/>
  <c r="H14" i="4"/>
  <c r="H37" i="4" s="1"/>
  <c r="I14" i="4"/>
  <c r="I37" i="4" s="1"/>
  <c r="J14" i="4"/>
  <c r="J37" i="4" s="1"/>
  <c r="K14" i="4"/>
  <c r="K37" i="4" s="1"/>
  <c r="L14" i="4"/>
  <c r="L37" i="4" s="1"/>
  <c r="E19" i="4"/>
  <c r="F19" i="4"/>
  <c r="G19" i="4"/>
  <c r="H19" i="4"/>
  <c r="I19" i="4"/>
  <c r="J19" i="4"/>
  <c r="K19" i="4"/>
  <c r="L19" i="4"/>
  <c r="E20" i="4"/>
  <c r="F20" i="4"/>
  <c r="G20" i="4"/>
  <c r="H20" i="4"/>
  <c r="I20" i="4"/>
  <c r="J20" i="4"/>
  <c r="K20" i="4"/>
  <c r="L20" i="4"/>
  <c r="E21" i="4"/>
  <c r="F21" i="4"/>
  <c r="G21" i="4"/>
  <c r="H21" i="4"/>
  <c r="I21" i="4"/>
  <c r="J21" i="4"/>
  <c r="K21" i="4"/>
  <c r="L21" i="4"/>
  <c r="E22" i="4"/>
  <c r="F22" i="4"/>
  <c r="G22" i="4"/>
  <c r="H22" i="4"/>
  <c r="I22" i="4"/>
  <c r="J22" i="4"/>
  <c r="K22" i="4"/>
  <c r="L22" i="4"/>
  <c r="AB121" i="1" l="1"/>
  <c r="AC121" i="1" s="1"/>
  <c r="AD121" i="1" s="1"/>
  <c r="AE121" i="1" s="1"/>
  <c r="AF121" i="1" s="1"/>
  <c r="AG121" i="1" s="1"/>
  <c r="AH121" i="1" s="1"/>
  <c r="AI121" i="1" s="1"/>
  <c r="AJ121" i="1" s="1"/>
  <c r="AK121" i="1" s="1"/>
  <c r="G94" i="1" l="1"/>
  <c r="AK265" i="1" l="1"/>
  <c r="R265" i="1" s="1"/>
  <c r="S265" i="1" s="1"/>
  <c r="T265" i="1" s="1"/>
  <c r="U265" i="1" s="1"/>
  <c r="V265" i="1" s="1"/>
  <c r="W265" i="1" s="1"/>
  <c r="X265" i="1" s="1"/>
  <c r="Y265" i="1" s="1"/>
  <c r="Z265" i="1" s="1"/>
  <c r="AA265" i="1" s="1"/>
  <c r="AB265" i="1" s="1"/>
  <c r="AC265" i="1" s="1"/>
  <c r="AD265" i="1" s="1"/>
  <c r="AE265" i="1" s="1"/>
  <c r="AF265" i="1" s="1"/>
  <c r="AG265" i="1" s="1"/>
  <c r="AH265" i="1" s="1"/>
  <c r="AI265" i="1" s="1"/>
  <c r="AJ265" i="1" s="1"/>
  <c r="R268" i="1"/>
  <c r="S268" i="1" s="1"/>
  <c r="T268" i="1" s="1"/>
  <c r="U268" i="1" s="1"/>
  <c r="V268" i="1" s="1"/>
  <c r="W268" i="1" s="1"/>
  <c r="X268" i="1" s="1"/>
  <c r="Y268" i="1" s="1"/>
  <c r="Z268" i="1" s="1"/>
  <c r="AA268" i="1" s="1"/>
  <c r="AB268" i="1" s="1"/>
  <c r="AC268" i="1" s="1"/>
  <c r="AD268" i="1" s="1"/>
  <c r="AE268" i="1" s="1"/>
  <c r="AF268" i="1" s="1"/>
  <c r="AG268" i="1" s="1"/>
  <c r="AH268" i="1" s="1"/>
  <c r="AI268" i="1" s="1"/>
  <c r="AJ268" i="1" s="1"/>
  <c r="AB149" i="1" l="1"/>
  <c r="AC149" i="1" s="1"/>
  <c r="AD149" i="1" s="1"/>
  <c r="AE149" i="1" s="1"/>
  <c r="AF149" i="1" s="1"/>
  <c r="AG149" i="1" s="1"/>
  <c r="AH149" i="1" s="1"/>
  <c r="AI149" i="1" s="1"/>
  <c r="AJ149" i="1" s="1"/>
  <c r="AK149" i="1" s="1"/>
  <c r="AB140" i="1" l="1"/>
  <c r="AC140" i="1" s="1"/>
  <c r="AD140" i="1" s="1"/>
  <c r="AE140" i="1" s="1"/>
  <c r="AF140" i="1" s="1"/>
  <c r="AG140" i="1" s="1"/>
  <c r="AH140" i="1" s="1"/>
  <c r="AI140" i="1" s="1"/>
  <c r="AJ140" i="1" s="1"/>
  <c r="AK140" i="1" s="1"/>
  <c r="AB146" i="1"/>
  <c r="AC146" i="1" s="1"/>
  <c r="AD146" i="1" s="1"/>
  <c r="AE146" i="1" s="1"/>
  <c r="AF146" i="1" s="1"/>
  <c r="AG146" i="1" s="1"/>
  <c r="AH146" i="1" s="1"/>
  <c r="AI146" i="1" s="1"/>
  <c r="AJ146" i="1" s="1"/>
  <c r="AK146" i="1" s="1"/>
  <c r="AB143" i="1" l="1"/>
  <c r="AC143" i="1" s="1"/>
  <c r="AD143" i="1" s="1"/>
  <c r="AE143" i="1" s="1"/>
  <c r="AF143" i="1" s="1"/>
  <c r="AG143" i="1" s="1"/>
  <c r="AH143" i="1" s="1"/>
  <c r="AI143" i="1" s="1"/>
  <c r="AJ143" i="1" s="1"/>
  <c r="AK143" i="1" s="1"/>
  <c r="AB130" i="1" l="1"/>
  <c r="AC130" i="1" s="1"/>
  <c r="AD130" i="1" s="1"/>
  <c r="AE130" i="1" s="1"/>
  <c r="AF130" i="1" s="1"/>
  <c r="AG130" i="1" s="1"/>
  <c r="AH130" i="1" s="1"/>
  <c r="AI130" i="1" s="1"/>
  <c r="AJ130" i="1" s="1"/>
  <c r="AK130" i="1" s="1"/>
  <c r="AB112" i="1"/>
  <c r="AC112" i="1" s="1"/>
  <c r="AD112" i="1" s="1"/>
  <c r="AE112" i="1" s="1"/>
  <c r="AF112" i="1" s="1"/>
  <c r="AG112" i="1" s="1"/>
  <c r="AH112" i="1" s="1"/>
  <c r="AI112" i="1" s="1"/>
  <c r="AJ112" i="1" s="1"/>
  <c r="AK112" i="1" s="1"/>
  <c r="C94" i="1" l="1"/>
  <c r="A69" i="1" l="1"/>
  <c r="A94" i="1" l="1"/>
  <c r="D94" i="1"/>
  <c r="B94"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Iñigo</author>
  </authors>
  <commentList>
    <comment ref="B30" authorId="0" shapeId="0" xr:uid="{00000000-0006-0000-0000-000001000000}">
      <text>
        <r>
          <rPr>
            <b/>
            <sz val="9"/>
            <color indexed="81"/>
            <rFont val="Tahoma"/>
            <family val="2"/>
          </rPr>
          <t>Iñigo:</t>
        </r>
        <r>
          <rPr>
            <sz val="9"/>
            <color indexed="81"/>
            <rFont val="Tahoma"/>
            <family val="2"/>
          </rPr>
          <t xml:space="preserve">
IEA 
https://www.iea.org/reports/unit-converter-and-glossary#unit-converter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Adrián Mateo Martínez</author>
    <author>Public Link User</author>
  </authors>
  <commentList>
    <comment ref="A339" authorId="0" shapeId="0" xr:uid="{DA728EB1-53A5-49F0-9D94-DB02E777715C}">
      <text>
        <r>
          <rPr>
            <b/>
            <sz val="9"/>
            <color indexed="81"/>
            <rFont val="Tahoma"/>
            <family val="2"/>
          </rPr>
          <t>Adrián Mateo Martínez:</t>
        </r>
        <r>
          <rPr>
            <sz val="9"/>
            <color indexed="81"/>
            <rFont val="Tahoma"/>
            <family val="2"/>
          </rPr>
          <t xml:space="preserve">
</t>
        </r>
        <r>
          <rPr>
            <sz val="12"/>
            <color indexed="81"/>
            <rFont val="Tahoma"/>
            <family val="2"/>
          </rPr>
          <t>Based on national male-female ratio population by single age. The same ratios have been extrapolated to 2015 IUWMA total population.</t>
        </r>
      </text>
    </comment>
    <comment ref="A345" authorId="1" shapeId="0" xr:uid="{9158874D-1709-4925-8B3C-078917593EAA}">
      <text>
        <r>
          <rPr>
            <sz val="10"/>
            <rFont val="Calibri"/>
            <family val="2"/>
          </rPr>
          <t>We have downscaled SSP population projections to IUWMA level, adjusting the data to match 2020 values (initial point)</t>
        </r>
      </text>
    </comment>
    <comment ref="A348" authorId="1" shapeId="0" xr:uid="{0D67A18E-153C-4C0F-B1F1-E48A0D620479}">
      <text>
        <r>
          <rPr>
            <sz val="10"/>
            <rFont val="Calibri"/>
            <family val="2"/>
          </rPr>
          <t>We have downscaled SSP population projections to IUWMA level, adjusting the data to match 2020 values (initial point)</t>
        </r>
      </text>
    </comment>
    <comment ref="A351" authorId="1" shapeId="0" xr:uid="{4A55A6DC-0A35-48A2-9174-B09A0DD9FBCB}">
      <text>
        <r>
          <rPr>
            <sz val="10"/>
            <rFont val="Calibri"/>
            <family val="2"/>
          </rPr>
          <t>We have downscaled SSP population projections to IUWMA level, adjusting the data to match 2020 values (initial point)</t>
        </r>
      </text>
    </comment>
    <comment ref="A354" authorId="1" shapeId="0" xr:uid="{32D715AC-8DC0-41F0-9EF7-DCB602924EAC}">
      <text>
        <r>
          <rPr>
            <sz val="10"/>
            <rFont val="Calibri"/>
            <family val="2"/>
          </rPr>
          <t>We have downscaled SSP population projections to IUWMA level, adjusting the data to match 2020 values (initial point)</t>
        </r>
      </text>
    </comment>
    <comment ref="A357" authorId="1" shapeId="0" xr:uid="{3B694451-5A76-4491-934D-559F6344FD4E}">
      <text>
        <r>
          <rPr>
            <sz val="10"/>
            <rFont val="Calibri"/>
            <family val="2"/>
          </rPr>
          <t>We have downscaled SSP population projections to IUWMA level, adjusting the data to match 2020 values (initial point)</t>
        </r>
      </text>
    </comment>
  </commentList>
</comments>
</file>

<file path=xl/sharedStrings.xml><?xml version="1.0" encoding="utf-8"?>
<sst xmlns="http://schemas.openxmlformats.org/spreadsheetml/2006/main" count="1764" uniqueCount="479">
  <si>
    <t>PV</t>
  </si>
  <si>
    <t>WIND</t>
  </si>
  <si>
    <t>HYDRO</t>
  </si>
  <si>
    <t>TIME CONSTRUCTION [yr]</t>
  </si>
  <si>
    <t>LIFETIME [yr]</t>
  </si>
  <si>
    <t>TIME PLAN [yr]</t>
  </si>
  <si>
    <t>INITIAL INSTALLED [MW]</t>
  </si>
  <si>
    <t>INITIAL CONSTRUCTION [MW]</t>
  </si>
  <si>
    <t>INITIAL POTENTIAL [MW]</t>
  </si>
  <si>
    <t>BASE EFFICIENCY [dmnl]</t>
  </si>
  <si>
    <t>RENEWABLES TECHS</t>
  </si>
  <si>
    <t>FOSSIL TECHS</t>
  </si>
  <si>
    <t>COAL PP</t>
  </si>
  <si>
    <t>BIOMASS PP</t>
  </si>
  <si>
    <t>GAS PP</t>
  </si>
  <si>
    <t>TECNICAL PARAMETERS OF POWER STAGES</t>
  </si>
  <si>
    <t>INDUSTRY</t>
  </si>
  <si>
    <t>TRANSPORT</t>
  </si>
  <si>
    <t>HOUSEHOLDS</t>
  </si>
  <si>
    <t>COMMERCIAL</t>
  </si>
  <si>
    <t>AGRICULTURE</t>
  </si>
  <si>
    <t>ELEC</t>
  </si>
  <si>
    <t>LIQUIDS</t>
  </si>
  <si>
    <t>SOLIDS</t>
  </si>
  <si>
    <t>GAS</t>
  </si>
  <si>
    <t>BIOMASS</t>
  </si>
  <si>
    <t>IMPORTS</t>
  </si>
  <si>
    <t>CAPACITY FACTOR [dmnl]</t>
  </si>
  <si>
    <t>MW/yr</t>
  </si>
  <si>
    <t xml:space="preserve">TIME CONSTRUCTION [yr] for the initial value of the "construction stock" </t>
  </si>
  <si>
    <t>TIME PLAN[yr] for the initial value of the "plan stock"</t>
  </si>
  <si>
    <t>LIFETIME [yr] for the initial value of the "instalation stock"</t>
  </si>
  <si>
    <t>TIME CONSTRUCTION [yr] for the initial value of the "construction stock"</t>
  </si>
  <si>
    <t>INITIAL PLANNED [MW]</t>
  </si>
  <si>
    <t>INITIAL STOCK VALUES</t>
  </si>
  <si>
    <t>COAL_PP</t>
  </si>
  <si>
    <t>BIOMASS_PP</t>
  </si>
  <si>
    <t>GAS_PP</t>
  </si>
  <si>
    <t>OIL</t>
  </si>
  <si>
    <t>INKOMATI-USUTHU BASIN</t>
  </si>
  <si>
    <t>Technical limit for PV and Wind participation in the generation mix [per unit/yr] (number from 0 to 1)</t>
  </si>
  <si>
    <t>Initial coal reserves [MWh]</t>
  </si>
  <si>
    <t>CO2 emissions factors [kg/GJ]</t>
  </si>
  <si>
    <t>land occupation factor [km2/MW]</t>
  </si>
  <si>
    <t>water consumed by power plants [m3/MWh]</t>
  </si>
  <si>
    <t>📞 Contact</t>
  </si>
  <si>
    <r>
      <t xml:space="preserve">For more information please contact the </t>
    </r>
    <r>
      <rPr>
        <b/>
        <sz val="11"/>
        <color theme="1"/>
        <rFont val="Calibri"/>
        <family val="2"/>
        <scheme val="minor"/>
      </rPr>
      <t>Energy, Economy, and Systems Dynamics Group</t>
    </r>
    <r>
      <rPr>
        <sz val="11"/>
        <color theme="1"/>
        <rFont val="Calibri"/>
        <family val="2"/>
        <scheme val="minor"/>
      </rPr>
      <t xml:space="preserve"> at the </t>
    </r>
    <r>
      <rPr>
        <b/>
        <sz val="11"/>
        <color theme="1"/>
        <rFont val="Calibri"/>
        <family val="2"/>
        <scheme val="minor"/>
      </rPr>
      <t>University of Valladolid</t>
    </r>
    <r>
      <rPr>
        <sz val="11"/>
        <color theme="1"/>
        <rFont val="Calibri"/>
        <family val="2"/>
        <scheme val="minor"/>
      </rPr>
      <t>.</t>
    </r>
  </si>
  <si>
    <t>🏗 Development</t>
  </si>
  <si>
    <t xml:space="preserve">https://geeds.es/en/ </t>
  </si>
  <si>
    <t>Email:</t>
  </si>
  <si>
    <t>GEEDS website:</t>
  </si>
  <si>
    <t xml:space="preserve">ONEPLanET project website: </t>
  </si>
  <si>
    <t>https://oneplanetproject.eu/</t>
  </si>
  <si>
    <t>gir.geeds@uva.es</t>
  </si>
  <si>
    <t>Energy Module of the ONEPLanET's WEF Nexus Model</t>
  </si>
  <si>
    <t>📂 Contents</t>
  </si>
  <si>
    <t>This Excel includes:</t>
  </si>
  <si>
    <r>
      <t>Scenario configurations</t>
    </r>
    <r>
      <rPr>
        <sz val="11"/>
        <color theme="1"/>
        <rFont val="Calibri"/>
        <family val="2"/>
        <scheme val="minor"/>
      </rPr>
      <t xml:space="preserve"> applicable to different case studies.</t>
    </r>
  </si>
  <si>
    <r>
      <t>Characterization for the Inkomati-Usuthu Basin</t>
    </r>
    <r>
      <rPr>
        <sz val="11"/>
        <color theme="1"/>
        <rFont val="Calibri"/>
        <family val="2"/>
        <scheme val="minor"/>
      </rPr>
      <t>, South Africa.</t>
    </r>
  </si>
  <si>
    <t>🎯 Project Task Description</t>
  </si>
  <si>
    <r>
      <rPr>
        <b/>
        <sz val="11"/>
        <color theme="1"/>
        <rFont val="Calibri"/>
        <family val="2"/>
        <scheme val="minor"/>
      </rPr>
      <t>Subtask 3.1.1 Energy system</t>
    </r>
    <r>
      <rPr>
        <sz val="11"/>
        <color theme="1"/>
        <rFont val="Calibri"/>
        <family val="2"/>
        <scheme val="minor"/>
      </rPr>
      <t xml:space="preserve"> </t>
    </r>
    <r>
      <rPr>
        <i/>
        <sz val="11"/>
        <color theme="1"/>
        <rFont val="Calibri"/>
        <family val="2"/>
        <scheme val="minor"/>
      </rPr>
      <t>(UVa. Other partners: CARTIF, ECREEE, RINA-C)</t>
    </r>
    <r>
      <rPr>
        <sz val="11"/>
        <color theme="1"/>
        <rFont val="Calibri"/>
        <family val="2"/>
        <scheme val="minor"/>
      </rPr>
      <t xml:space="preserve"> This sub-task will develop the energy module. Main modelling tasks are related to non-renewable resources stocks and flows limitations (such as the available resources in the ground as well as their extraction rate), renewable sources for the generation of electricity and biofuels and energy technologies infrastructure of production and transportation. The approach will consist of estimating and allocating the energy production to the energy demand of different economic sectors. This allows to calculate energy availability and security. </t>
    </r>
  </si>
  <si>
    <r>
      <t xml:space="preserve">This energy model has been developed by the </t>
    </r>
    <r>
      <rPr>
        <b/>
        <sz val="11"/>
        <color theme="1"/>
        <rFont val="Calibri"/>
        <family val="2"/>
        <scheme val="minor"/>
      </rPr>
      <t xml:space="preserve"> Research Group of Energy, Economy, and Systems Dynamics (GEEDS)</t>
    </r>
    <r>
      <rPr>
        <sz val="11"/>
        <color theme="1"/>
        <rFont val="Calibri"/>
        <family val="2"/>
        <scheme val="minor"/>
      </rPr>
      <t xml:space="preserve"> at the </t>
    </r>
    <r>
      <rPr>
        <b/>
        <sz val="11"/>
        <color theme="1"/>
        <rFont val="Calibri"/>
        <family val="2"/>
        <scheme val="minor"/>
      </rPr>
      <t>University of Valladolid</t>
    </r>
    <r>
      <rPr>
        <sz val="11"/>
        <color theme="1"/>
        <rFont val="Calibri"/>
        <family val="2"/>
        <scheme val="minor"/>
      </rPr>
      <t xml:space="preserve">, as part of </t>
    </r>
    <r>
      <rPr>
        <b/>
        <sz val="11"/>
        <color theme="1"/>
        <rFont val="Calibri"/>
        <family val="2"/>
        <scheme val="minor"/>
      </rPr>
      <t>Work Package 3</t>
    </r>
    <r>
      <rPr>
        <sz val="11"/>
        <color theme="1"/>
        <rFont val="Calibri"/>
        <family val="2"/>
        <scheme val="minor"/>
      </rPr>
      <t xml:space="preserve"> of the ONEPLanET project.</t>
    </r>
  </si>
  <si>
    <t>*Coal reserves of the province</t>
  </si>
  <si>
    <r>
      <t xml:space="preserve">   Technical parameters</t>
    </r>
    <r>
      <rPr>
        <sz val="11"/>
        <color theme="1"/>
        <rFont val="Calibri"/>
        <family val="2"/>
        <scheme val="minor"/>
      </rPr>
      <t xml:space="preserve"> that the model reads from </t>
    </r>
    <r>
      <rPr>
        <b/>
        <sz val="11"/>
        <color theme="1"/>
        <rFont val="Calibri"/>
        <family val="2"/>
        <scheme val="minor"/>
      </rPr>
      <t>VENSIM DSS</t>
    </r>
    <r>
      <rPr>
        <sz val="11"/>
        <color theme="1"/>
        <rFont val="Calibri"/>
        <family val="2"/>
        <scheme val="minor"/>
      </rPr>
      <t xml:space="preserve">, the software in which the model has been programmed
</t>
    </r>
    <r>
      <rPr>
        <i/>
        <sz val="9"/>
        <color theme="1"/>
        <rFont val="Calibri"/>
        <family val="2"/>
        <scheme val="minor"/>
      </rPr>
      <t xml:space="preserve">    Acquisition of data from WP2 (Task 2.5 Database development to understand synergies, co-benefits and trade-offs.  Task leader: CARTIF.)</t>
    </r>
  </si>
  <si>
    <t>PREDEFINED SCENARIOS</t>
  </si>
  <si>
    <t>POWER_DESIRE_BY_TECH_RES_EXPANSION</t>
  </si>
  <si>
    <t>PARTIAL_COAL_POWER_PLANTS_PHASE_OUT</t>
  </si>
  <si>
    <t>HIGH_COAL_POWER_PLANTS_PHASE_OUT</t>
  </si>
  <si>
    <t>NO_COAL_POWER_PLANTS_PHASE_OUT</t>
  </si>
  <si>
    <t>FE_INTENSITIES_SECTORS_CURRENT_TRENDS</t>
  </si>
  <si>
    <t>FE_INTENSITIES_SECTORS_HIGH_ELECTRIFICATION</t>
  </si>
  <si>
    <t>FE_INTENSITIES_SECTORS_MEDIUM_ELECTRIFICATION</t>
  </si>
  <si>
    <t>FE_INTENSITIES_SECTORS_LOW_ELECTRIFICATION</t>
  </si>
  <si>
    <t>LOW_COAL_POWER_PLANTS_PHASE_OUT</t>
  </si>
  <si>
    <t>ELECTRICITY DISTRIBUTION AND TRASMSSION LOSSES</t>
  </si>
  <si>
    <t>HIGH_ELECTRICITY_DISTRIBUTION_AND_TRASMSSION_LOSSES</t>
  </si>
  <si>
    <t>MEDIUM_ELECTRICITY_DISTRIBUTION_AND_TRASMSSION_LOSSES</t>
  </si>
  <si>
    <t>LOW_ELECTRICITY_DISTRIBUTION_AND_TRASMSSION_LOSSES</t>
  </si>
  <si>
    <t>dmnl/yr</t>
  </si>
  <si>
    <t>*Electricity imports are assigned an emission factor relative to that of the area from which the electricity comes. Its parameters can be modified in the ‘scenario’ sheet.</t>
  </si>
  <si>
    <t>IMPORTS *</t>
  </si>
  <si>
    <t>*There is no data on biomass potential, so unlimited potential is assumed, assigning a very high value.</t>
  </si>
  <si>
    <t>BIOMASS PP*</t>
  </si>
  <si>
    <t>* If the value for electricity losses in the tables below is for example 0.8, this means that there is a 20% loss in the grids.</t>
  </si>
  <si>
    <t>POWER_DESIRE_BY_TECH_MED_RES</t>
  </si>
  <si>
    <t>dmnl</t>
  </si>
  <si>
    <t>IMF Investment and Capital Stock Dataset, 1960-2019</t>
  </si>
  <si>
    <t>DEPRECIATION RATE</t>
  </si>
  <si>
    <t>Units</t>
  </si>
  <si>
    <t>Description</t>
  </si>
  <si>
    <t>Sources</t>
  </si>
  <si>
    <t>depreciation rate</t>
  </si>
  <si>
    <t>milion dólar</t>
  </si>
  <si>
    <t>GROSS OPERATIONAL SURPLUS</t>
  </si>
  <si>
    <t>Capital STOCK GROWTH RATE</t>
  </si>
  <si>
    <t>The United Republic of Tanzania NATIONAL BUREAU OF STATISTICS TANZANIA.</t>
  </si>
  <si>
    <t>NET EXPORTS</t>
  </si>
  <si>
    <t>World Bank Taxes less subsidies on products (constant LCU) - Tanzania</t>
  </si>
  <si>
    <t>TAXES LESS SUBSIDIES ON PRODUCT SHARE</t>
  </si>
  <si>
    <t>million dólar</t>
  </si>
  <si>
    <t xml:space="preserve">TAXES LESS SUBSIDIES ON PRODUCT </t>
  </si>
  <si>
    <t>TAXES LESS SUBSIDIES ON PRODUCT</t>
  </si>
  <si>
    <t>This data represents the depreciation rate of capital stock in Tanzania. It was sourced from the IMF Investment and Capital Stock Dataset, covering the period from 1960 to 2019.</t>
  </si>
  <si>
    <t>CAPITAL STOCK</t>
  </si>
  <si>
    <t>The investment data, originally in USD constant 2017 from the International Monetary Fund (IMF), was converted to USD constant 2015 by applying a conversion factor of 0.843137255. This conversion factor was derived from Tanzania's cumulative inflation rate between 2015 and 2017, obtained from the World Bank. This adjusted data now provides a consistent measure of investment across the years, enabling meaningful comparisons and analysis.</t>
  </si>
  <si>
    <t>CAPITAL FORMATION (INVESTMENT)</t>
  </si>
  <si>
    <t>This data represents the share of GDP allocated to capital compensation. It was calculated by subtracting the labour share of GDP (as defined in the previous column) from the total GDP.</t>
  </si>
  <si>
    <t>ILO - Modelled Estimates</t>
  </si>
  <si>
    <t>CAPITAL COMPENSATION</t>
  </si>
  <si>
    <t>This data represents the labour share of GDP, measured as the percentage of GDP attributable to labour income. The data was sourced from SDG indicator 10.4.1 - Labour income share as a percent of GDP (%) from the ILO's Modelled Estimates.</t>
  </si>
  <si>
    <t>Compensation of Employees</t>
  </si>
  <si>
    <t>LABOUR SHARE</t>
  </si>
  <si>
    <t>Household final consumption</t>
  </si>
  <si>
    <t>This data represents consumption figures for Tanzania, sourced and converted using the same methods as the GDP by sector data. Originally in millions of Tanzanian Shillings (TZS) and expressed in constant 2015 prices, the data was converted to US dollars using the average annual exchange rate from the International Financial Statistics website.</t>
  </si>
  <si>
    <t>Government final consumption</t>
  </si>
  <si>
    <t>CONSUMPTION DATA</t>
  </si>
  <si>
    <t>AGRICULTURE FORESTRY FISHING</t>
  </si>
  <si>
    <t>See downscaling data</t>
  </si>
  <si>
    <t>SECTOR SHARES</t>
  </si>
  <si>
    <t>GDP</t>
  </si>
  <si>
    <t>TAXES LESS SUBSIDES ON PRODUCTS</t>
  </si>
  <si>
    <t>Desecalado cartif (commercial excluido transporte</t>
  </si>
  <si>
    <t>Basin Real RVA by sector
IUWMA (rough proxy)</t>
  </si>
  <si>
    <t>RVA BY ECONOMIC ACTIVITIES</t>
  </si>
  <si>
    <t>People</t>
  </si>
  <si>
    <t>SSP5 Population</t>
  </si>
  <si>
    <t>Variable</t>
  </si>
  <si>
    <t>SSP4 Population</t>
  </si>
  <si>
    <t>SSP3 Population</t>
  </si>
  <si>
    <t>SSP1 Population</t>
  </si>
  <si>
    <t xml:space="preserve">Wang et al.2022 </t>
  </si>
  <si>
    <t>SSP2 Population</t>
  </si>
  <si>
    <t>https://figshare.com/articles/dataset/Projecting_1_km-grid_population_distributions_from_2020_to_2100_globally_under_shared_socioeconomic_pathways/19608594/2</t>
  </si>
  <si>
    <t>Female population</t>
  </si>
  <si>
    <t>Male population</t>
  </si>
  <si>
    <t>Initial Population (2015) by sex and single age</t>
  </si>
  <si>
    <t>IUWMA Population</t>
  </si>
  <si>
    <t>female</t>
  </si>
  <si>
    <t>male</t>
  </si>
  <si>
    <t>Sex ratio at Birth</t>
  </si>
  <si>
    <t>National Male Mortality Rate single age
People per 1000 population</t>
  </si>
  <si>
    <t>National Female Mortality Rate single age
People per 1000 population</t>
  </si>
  <si>
    <t>Age-specific fertility rates by single age
 (births per 1,000 women)</t>
  </si>
  <si>
    <t>model_parameters.xlsx</t>
  </si>
  <si>
    <t>economy</t>
  </si>
  <si>
    <t>population</t>
  </si>
  <si>
    <t>radians/arcdegree</t>
  </si>
  <si>
    <t>RADIANS_PER_ARCDEGREE</t>
  </si>
  <si>
    <t>Geometry</t>
  </si>
  <si>
    <t>year</t>
  </si>
  <si>
    <t>Initial simulation year</t>
  </si>
  <si>
    <t>Dmnl</t>
  </si>
  <si>
    <t>percent to share</t>
  </si>
  <si>
    <t>to be deleted before releasing WILIAM</t>
  </si>
  <si>
    <t>number or regions</t>
  </si>
  <si>
    <t>ppt/mol</t>
  </si>
  <si>
    <t>ppt per mol</t>
  </si>
  <si>
    <t>ppt/ppb</t>
  </si>
  <si>
    <t>ppt per ppb</t>
  </si>
  <si>
    <t>GtC/ppm</t>
  </si>
  <si>
    <t>GtC per ppm</t>
  </si>
  <si>
    <t>Concentrations</t>
  </si>
  <si>
    <t>gCH4/gtC</t>
  </si>
  <si>
    <t>CH4 per C</t>
  </si>
  <si>
    <t>gC/gCO2</t>
  </si>
  <si>
    <t>C PER CO2</t>
  </si>
  <si>
    <t>J/kg/DegreesC</t>
  </si>
  <si>
    <t>specific_heat_capacity_water</t>
  </si>
  <si>
    <t>kg/m3</t>
  </si>
  <si>
    <t>water density</t>
  </si>
  <si>
    <t>Properties of compounds</t>
  </si>
  <si>
    <t>g/ton</t>
  </si>
  <si>
    <t>g per ton</t>
  </si>
  <si>
    <t>Mass</t>
  </si>
  <si>
    <t>exponent for volumes</t>
  </si>
  <si>
    <t>exponent for areas</t>
  </si>
  <si>
    <t>Convert to areas and volumes</t>
  </si>
  <si>
    <t>h/year</t>
  </si>
  <si>
    <t>HOURS_PER_YEAR</t>
  </si>
  <si>
    <t>s/h</t>
  </si>
  <si>
    <t>seconds per hour</t>
  </si>
  <si>
    <t>s/d</t>
  </si>
  <si>
    <t>seconds per day</t>
  </si>
  <si>
    <t>days/year</t>
  </si>
  <si>
    <t>days per year</t>
  </si>
  <si>
    <t>Time</t>
  </si>
  <si>
    <t>km2/ha</t>
  </si>
  <si>
    <t>Km2 per ha</t>
  </si>
  <si>
    <t>m2/ha</t>
  </si>
  <si>
    <t>m2 per ha</t>
  </si>
  <si>
    <t>areas</t>
  </si>
  <si>
    <t>Not found</t>
  </si>
  <si>
    <t>PE_wind</t>
  </si>
  <si>
    <t>https://www.scirp.org/journal/paperinformation.aspx?paperid=46450 --&gt; David E. Dirkse. https://davdata.nl/math/energy.html</t>
  </si>
  <si>
    <t>PE_waste</t>
  </si>
  <si>
    <t>PE_solar</t>
  </si>
  <si>
    <t>toe/m3</t>
  </si>
  <si>
    <t>toe per m3 oil</t>
  </si>
  <si>
    <t>PE_oceanic</t>
  </si>
  <si>
    <t>J/m3</t>
  </si>
  <si>
    <t>J per m3 nat gas</t>
  </si>
  <si>
    <t>https://www.google.com/url?sa=t&amp;rct=j&amp;q=&amp;esrc=s&amp;source=web&amp;cd=&amp;cad=rja&amp;uact=8&amp;ved=2ahUKEwiAvri1lej_AhXOUaQEHe6EBN0QFnoECBUQAw&amp;url=https%3A%2F%2Fenergyeducation.ca%2Fencyclopedia%2FEnergy_density&amp;usg=AOvVaw0YxA8ppwyKRXMXikbRCSHn&amp;opi=89978449</t>
  </si>
  <si>
    <t>PE_nuclear</t>
  </si>
  <si>
    <t>MW/year/MJ</t>
  </si>
  <si>
    <t>MW in 1 year to MJ</t>
  </si>
  <si>
    <t>https://energyeducation.ca/encyclopedia/Energy_density</t>
  </si>
  <si>
    <t>PE_natural_gas</t>
  </si>
  <si>
    <t>kt/EJ</t>
  </si>
  <si>
    <t>kt uranium per EJ</t>
  </si>
  <si>
    <t>PE_hydropower</t>
  </si>
  <si>
    <t>watt/(J/s)</t>
  </si>
  <si>
    <t>watt per J s</t>
  </si>
  <si>
    <t>PE_geothermal</t>
  </si>
  <si>
    <t>J/boe</t>
  </si>
  <si>
    <t>J per boe</t>
  </si>
  <si>
    <t>Value of Wood Pellets (10% of moisture content) in https://wood-energy.extension.org/energy-basics/</t>
  </si>
  <si>
    <t>PE_forestry_products</t>
  </si>
  <si>
    <t>Wh/We</t>
  </si>
  <si>
    <t>Wh per We</t>
  </si>
  <si>
    <t>PE_oil</t>
  </si>
  <si>
    <t>J/toe</t>
  </si>
  <si>
    <t>J per toe</t>
  </si>
  <si>
    <t>Fisher, Juliya (2003). "Energy Density of Coal". The Physics Factbook. Archived from the original on 7 November 2006. Retrieved 25 August 2006. https://hypertextbook.com/facts/2003/JuliyaFisher.shtml</t>
  </si>
  <si>
    <t>PE_coal</t>
  </si>
  <si>
    <t>J/Wh</t>
  </si>
  <si>
    <t>J per Wh</t>
  </si>
  <si>
    <t>table 2 of Conijn, S. , Corré, W. , Langeveld, H. and Davies, J. (2014) Evaluation of the Effect of Agricultural Management on Energy Yield and Greenhouse Gas Emission Reduction of Bioenergy Production Chains. Natural Resources, 5, 322-335. doi: 10.4236/nr.2014.57030.</t>
  </si>
  <si>
    <t>PE_agriculture_products</t>
  </si>
  <si>
    <t>Energy</t>
  </si>
  <si>
    <t>Source</t>
  </si>
  <si>
    <t>[MJ/kg]</t>
  </si>
  <si>
    <t>PE_Energy densities</t>
  </si>
  <si>
    <t>Base units</t>
  </si>
  <si>
    <t>zetta</t>
  </si>
  <si>
    <t>Z</t>
  </si>
  <si>
    <r>
      <t>10</t>
    </r>
    <r>
      <rPr>
        <b/>
        <vertAlign val="superscript"/>
        <sz val="11"/>
        <rFont val="Calibri"/>
        <family val="2"/>
        <scheme val="minor"/>
      </rPr>
      <t>21</t>
    </r>
  </si>
  <si>
    <t>exa</t>
  </si>
  <si>
    <t>E</t>
  </si>
  <si>
    <r>
      <t>10</t>
    </r>
    <r>
      <rPr>
        <b/>
        <vertAlign val="superscript"/>
        <sz val="11"/>
        <rFont val="Calibri"/>
        <family val="2"/>
        <scheme val="minor"/>
      </rPr>
      <t>18</t>
    </r>
  </si>
  <si>
    <t>peta</t>
  </si>
  <si>
    <t>P</t>
  </si>
  <si>
    <r>
      <t>10</t>
    </r>
    <r>
      <rPr>
        <b/>
        <vertAlign val="superscript"/>
        <sz val="11"/>
        <rFont val="Calibri"/>
        <family val="2"/>
        <scheme val="minor"/>
      </rPr>
      <t>15</t>
    </r>
  </si>
  <si>
    <t>tera</t>
  </si>
  <si>
    <t>T</t>
  </si>
  <si>
    <r>
      <t>10</t>
    </r>
    <r>
      <rPr>
        <b/>
        <vertAlign val="superscript"/>
        <sz val="11"/>
        <rFont val="Calibri"/>
        <family val="2"/>
        <scheme val="minor"/>
      </rPr>
      <t>12</t>
    </r>
  </si>
  <si>
    <t>giga</t>
  </si>
  <si>
    <t>G</t>
  </si>
  <si>
    <r>
      <t>10</t>
    </r>
    <r>
      <rPr>
        <b/>
        <vertAlign val="superscript"/>
        <sz val="11"/>
        <rFont val="Calibri"/>
        <family val="2"/>
        <scheme val="minor"/>
      </rPr>
      <t>9</t>
    </r>
  </si>
  <si>
    <t>mega, million</t>
  </si>
  <si>
    <t>M</t>
  </si>
  <si>
    <r>
      <t>10</t>
    </r>
    <r>
      <rPr>
        <b/>
        <vertAlign val="superscript"/>
        <sz val="11"/>
        <rFont val="Calibri"/>
        <family val="2"/>
        <scheme val="minor"/>
      </rPr>
      <t>6</t>
    </r>
  </si>
  <si>
    <t>kilo</t>
  </si>
  <si>
    <t>k</t>
  </si>
  <si>
    <r>
      <t>10</t>
    </r>
    <r>
      <rPr>
        <b/>
        <vertAlign val="superscript"/>
        <sz val="11"/>
        <rFont val="Calibri"/>
        <family val="2"/>
        <scheme val="minor"/>
      </rPr>
      <t>3</t>
    </r>
  </si>
  <si>
    <t>hecto</t>
  </si>
  <si>
    <t>h</t>
  </si>
  <si>
    <r>
      <t>10</t>
    </r>
    <r>
      <rPr>
        <b/>
        <vertAlign val="superscript"/>
        <sz val="11"/>
        <rFont val="Calibri"/>
        <family val="2"/>
        <scheme val="minor"/>
      </rPr>
      <t>2</t>
    </r>
  </si>
  <si>
    <t>deca</t>
  </si>
  <si>
    <t>da</t>
  </si>
  <si>
    <r>
      <t>10</t>
    </r>
    <r>
      <rPr>
        <b/>
        <vertAlign val="superscript"/>
        <sz val="11"/>
        <rFont val="Calibri"/>
        <family val="2"/>
        <scheme val="minor"/>
      </rPr>
      <t>1</t>
    </r>
  </si>
  <si>
    <t>deci</t>
  </si>
  <si>
    <t>d</t>
  </si>
  <si>
    <r>
      <t>10</t>
    </r>
    <r>
      <rPr>
        <b/>
        <vertAlign val="superscript"/>
        <sz val="11"/>
        <rFont val="Calibri"/>
        <family val="2"/>
        <scheme val="minor"/>
      </rPr>
      <t>−1</t>
    </r>
  </si>
  <si>
    <t>centi</t>
  </si>
  <si>
    <t>c</t>
  </si>
  <si>
    <r>
      <t>10</t>
    </r>
    <r>
      <rPr>
        <b/>
        <vertAlign val="superscript"/>
        <sz val="11"/>
        <rFont val="Calibri"/>
        <family val="2"/>
        <scheme val="minor"/>
      </rPr>
      <t>−2</t>
    </r>
  </si>
  <si>
    <t>mili</t>
  </si>
  <si>
    <t>m</t>
  </si>
  <si>
    <r>
      <t>10</t>
    </r>
    <r>
      <rPr>
        <b/>
        <vertAlign val="superscript"/>
        <sz val="11"/>
        <rFont val="Calibri"/>
        <family val="2"/>
        <scheme val="minor"/>
      </rPr>
      <t>−3</t>
    </r>
  </si>
  <si>
    <t>micro</t>
  </si>
  <si>
    <t>µ</t>
  </si>
  <si>
    <r>
      <t>10</t>
    </r>
    <r>
      <rPr>
        <b/>
        <vertAlign val="superscript"/>
        <sz val="11"/>
        <rFont val="Calibri"/>
        <family val="2"/>
        <scheme val="minor"/>
      </rPr>
      <t>−6</t>
    </r>
  </si>
  <si>
    <t>nano</t>
  </si>
  <si>
    <t>n</t>
  </si>
  <si>
    <r>
      <t>10</t>
    </r>
    <r>
      <rPr>
        <b/>
        <vertAlign val="superscript"/>
        <sz val="11"/>
        <rFont val="Calibri"/>
        <family val="2"/>
        <scheme val="minor"/>
      </rPr>
      <t>−9</t>
    </r>
  </si>
  <si>
    <t>pico</t>
  </si>
  <si>
    <t>p</t>
  </si>
  <si>
    <r>
      <t>10</t>
    </r>
    <r>
      <rPr>
        <b/>
        <vertAlign val="superscript"/>
        <sz val="11"/>
        <rFont val="Calibri"/>
        <family val="2"/>
        <scheme val="minor"/>
      </rPr>
      <t>−12</t>
    </r>
  </si>
  <si>
    <r>
      <t>For areas and volumes, elevate to potencial 2 and 3 respectively; e.g., 1 km</t>
    </r>
    <r>
      <rPr>
        <i/>
        <vertAlign val="superscript"/>
        <sz val="11"/>
        <color theme="1"/>
        <rFont val="Calibri"/>
        <family val="2"/>
        <scheme val="minor"/>
      </rPr>
      <t>2</t>
    </r>
    <r>
      <rPr>
        <i/>
        <sz val="11"/>
        <color theme="1"/>
        <rFont val="Calibri"/>
        <family val="2"/>
        <scheme val="minor"/>
      </rPr>
      <t xml:space="preserve"> = (1000)</t>
    </r>
    <r>
      <rPr>
        <i/>
        <vertAlign val="superscript"/>
        <sz val="11"/>
        <color theme="1"/>
        <rFont val="Calibri"/>
        <family val="2"/>
        <scheme val="minor"/>
      </rPr>
      <t>2</t>
    </r>
    <r>
      <rPr>
        <i/>
        <sz val="11"/>
        <color theme="1"/>
        <rFont val="Calibri"/>
        <family val="2"/>
        <scheme val="minor"/>
      </rPr>
      <t xml:space="preserve"> m</t>
    </r>
    <r>
      <rPr>
        <i/>
        <vertAlign val="superscript"/>
        <sz val="11"/>
        <color theme="1"/>
        <rFont val="Calibri"/>
        <family val="2"/>
        <scheme val="minor"/>
      </rPr>
      <t>2</t>
    </r>
    <r>
      <rPr>
        <i/>
        <sz val="11"/>
        <color theme="1"/>
        <rFont val="Calibri"/>
        <family val="2"/>
        <scheme val="minor"/>
      </rPr>
      <t>; 1 km</t>
    </r>
    <r>
      <rPr>
        <i/>
        <vertAlign val="superscript"/>
        <sz val="11"/>
        <color theme="1"/>
        <rFont val="Calibri"/>
        <family val="2"/>
        <scheme val="minor"/>
      </rPr>
      <t>3</t>
    </r>
    <r>
      <rPr>
        <i/>
        <sz val="11"/>
        <color theme="1"/>
        <rFont val="Calibri"/>
        <family val="2"/>
        <scheme val="minor"/>
      </rPr>
      <t xml:space="preserve"> = (1000)</t>
    </r>
    <r>
      <rPr>
        <i/>
        <vertAlign val="superscript"/>
        <sz val="11"/>
        <color theme="1"/>
        <rFont val="Calibri"/>
        <family val="2"/>
        <scheme val="minor"/>
      </rPr>
      <t>3</t>
    </r>
    <r>
      <rPr>
        <i/>
        <sz val="11"/>
        <color theme="1"/>
        <rFont val="Calibri"/>
        <family val="2"/>
        <scheme val="minor"/>
      </rPr>
      <t xml:space="preserve"> m</t>
    </r>
    <r>
      <rPr>
        <i/>
        <vertAlign val="superscript"/>
        <sz val="11"/>
        <color theme="1"/>
        <rFont val="Calibri"/>
        <family val="2"/>
        <scheme val="minor"/>
      </rPr>
      <t>3</t>
    </r>
    <r>
      <rPr>
        <i/>
        <sz val="11"/>
        <color theme="1"/>
        <rFont val="Calibri"/>
        <family val="2"/>
        <scheme val="minor"/>
      </rPr>
      <t>.</t>
    </r>
  </si>
  <si>
    <t>Read by lines: e.g., 1 kg = 1000 gr</t>
  </si>
  <si>
    <t>Prefix units</t>
  </si>
  <si>
    <t>Favourite units in SI.</t>
  </si>
  <si>
    <t>Constants and units change.</t>
  </si>
  <si>
    <t>CONSTANTS</t>
  </si>
  <si>
    <t>INKOMATI</t>
  </si>
  <si>
    <t>OTHER_LAND</t>
  </si>
  <si>
    <t>WATERBODIES</t>
  </si>
  <si>
    <t>URBAN LAND</t>
  </si>
  <si>
    <t>WETLAND</t>
  </si>
  <si>
    <t>GRASSLAND</t>
  </si>
  <si>
    <t>SHRUBLAND</t>
  </si>
  <si>
    <t>PLANTANTIONS</t>
  </si>
  <si>
    <t>FOREST PRIMARY</t>
  </si>
  <si>
    <t>FOREST MANAGED</t>
  </si>
  <si>
    <t>IRRIGATED</t>
  </si>
  <si>
    <t>RAINFED</t>
  </si>
  <si>
    <t>[ha/year]</t>
  </si>
  <si>
    <t xml:space="preserve">REGIONS_I </t>
  </si>
  <si>
    <t>Year</t>
  </si>
  <si>
    <t>LANDS_I</t>
  </si>
  <si>
    <t>[ha]</t>
  </si>
  <si>
    <t>_VALUE</t>
  </si>
  <si>
    <t>SOLAR</t>
  </si>
  <si>
    <t>URBAN</t>
  </si>
  <si>
    <t>FOREST_PLANTATIONS</t>
  </si>
  <si>
    <t>FOREST_PRIMARY</t>
  </si>
  <si>
    <t>FOREST_MANAGED</t>
  </si>
  <si>
    <t>TIME_HISTORICAL_DATA_LAND_MODULE [YEAR]</t>
  </si>
  <si>
    <t>REGION_I|[DMNL]</t>
  </si>
  <si>
    <t>SHARE OF SHRUBLAND FROM OTHER+SHRUBLAND</t>
  </si>
  <si>
    <t>LANDS_I  (from use )|LANDS_I (to use --&gt;)</t>
  </si>
  <si>
    <t>[Km2]</t>
  </si>
  <si>
    <t>REGIONS_I|LANDS_I</t>
  </si>
  <si>
    <t xml:space="preserve">MINIMUM_LAND_USES_BY_REGION </t>
  </si>
  <si>
    <t>MAXIMUM INCREASE_LAND_USES_BY_REGION (LIMITS PROPORTIONAL TO DEMAND LAND USE)</t>
  </si>
  <si>
    <t>[%]</t>
  </si>
  <si>
    <t xml:space="preserve">HISTORICAL_SHARE_OF_GRASSLAND_FORM_OTHER_LANDS_BY_REGION </t>
  </si>
  <si>
    <t xml:space="preserve"> HISTORICAL_SHARE_OF_CROPLAND_RAINFED_FORM_OTHER_LANDS_BY_REGION </t>
  </si>
  <si>
    <t>[DMNL]</t>
  </si>
  <si>
    <t>LIMITS_TO_LAND_USE_CHANGES_INKOMATI</t>
  </si>
  <si>
    <t>GOTLAND1</t>
  </si>
  <si>
    <t>SHARE_OF_AFFORESTATION_FROM_OTHER_LANDS_BY_REGION</t>
  </si>
  <si>
    <t>SHARE_OF_CROPLAND_RAINFED_LOSS TO_OTHER_LANDS</t>
  </si>
  <si>
    <t xml:space="preserve">SHARE_OF_NEW_LAND_FORM_OTHER_LANDS_BY_REGION </t>
  </si>
  <si>
    <t xml:space="preserve">SHARE_OF_OTHER_LAND_FROM_FOREST_DESTRUCTION_INKOMATI </t>
  </si>
  <si>
    <t>SHARE_OF_NEW_SOLAR_FORM_OTHER_LANDS_BY_REGION (REGIONS_I,LANDS_I)</t>
  </si>
  <si>
    <t>SHARE_OF_NEW_URBAN_FORM_OTHER_LANDS_BY_REGION (REGIONS_I,LANDS_I)</t>
  </si>
  <si>
    <t>SHARE_OF_GRASSLAND_FORM_OTHER_LANDS_BY_REGION (REGIONS_I,LANDS_I)</t>
  </si>
  <si>
    <t>SHARE_OF_FOREST_PLANTATIONS_FORM_OTHER_LANDS_BY_REGION</t>
  </si>
  <si>
    <t>SHARE_OF_AFFORESTATION_FROM_OTHER_LANDS_BY_REGION (REGIONS_I,LANDS_I)</t>
  </si>
  <si>
    <t>SHARE_OF_CROPLAND_IRRIGATED_FROM_OTHER_LANDS_BY_REGION</t>
  </si>
  <si>
    <t>SHARE_OF_CROPLAND_RAINFED_FORM_OTHER_LANDS_BY_REGION</t>
  </si>
  <si>
    <t>URBAN LAND PER PERSON</t>
  </si>
  <si>
    <t>[ha/Year]</t>
  </si>
  <si>
    <t xml:space="preserve">TRENDS OF FUTURE LAND DEMAND BY REGION </t>
  </si>
  <si>
    <t xml:space="preserve">TRENDS OF HISTORICAL LAND USE DEMAND BY REGION </t>
  </si>
  <si>
    <t>total</t>
  </si>
  <si>
    <t>CROPLAND IRRIGATED</t>
  </si>
  <si>
    <t>CROPLAND RAINFED</t>
  </si>
  <si>
    <t>INITIAL_LAND_BY_REGION (2015)</t>
  </si>
  <si>
    <t>Not used</t>
  </si>
  <si>
    <t>References</t>
  </si>
  <si>
    <t> Enteric methane emission</t>
  </si>
  <si>
    <t>https://www.mdpi.com/2073-4433/8/5/69#:~:text=Dairy%20cattle%20data%20was%20collected,categories%20%5B8%2C27%5D.</t>
  </si>
  <si>
    <t>CHEMICAL_FERTILIZERS_PER_CROPLAND_AREA</t>
  </si>
  <si>
    <t>REGIONS_I</t>
  </si>
  <si>
    <t>[ton/ha]</t>
  </si>
  <si>
    <t>CROPLANDS</t>
  </si>
  <si>
    <t>INITIAL_YIELDS_ALL MANAGEMENT</t>
  </si>
  <si>
    <t>CORN</t>
  </si>
  <si>
    <t>WHEAT</t>
  </si>
  <si>
    <t>SORGHUM</t>
  </si>
  <si>
    <t>TUBERS</t>
  </si>
  <si>
    <t>SOY</t>
  </si>
  <si>
    <t>LEGUMES</t>
  </si>
  <si>
    <t>SUNFLOWER</t>
  </si>
  <si>
    <t>FRUITS_VEGETABLES</t>
  </si>
  <si>
    <t>SUGAR_CROPS</t>
  </si>
  <si>
    <t>MACADAMIA</t>
  </si>
  <si>
    <t>REGIONS_I|LAND_PRODUCTS_I</t>
  </si>
  <si>
    <t>[t/ha/year]</t>
  </si>
  <si>
    <t>LAND AREA ADJUST COEFFICIENT</t>
  </si>
  <si>
    <t>MAXIMUM_YIELDS_RAINFED_INDUSTRIAL (2015)</t>
  </si>
  <si>
    <t>[ton/ha/year]</t>
  </si>
  <si>
    <t>MAXIMUM_YIELDS_IRRIGATED_INDUSTRIAL (2015)</t>
  </si>
  <si>
    <t>TRENDS OF YIELD CHANGE RAINFED AND IRRIGATED</t>
  </si>
  <si>
    <t>[ton/ha/year/year]</t>
  </si>
  <si>
    <t>MAXIMUM_YIELDS_RAINFED_AND_IRRIGATED_INDUSTRIAL</t>
  </si>
  <si>
    <t>Review, what is this?</t>
  </si>
  <si>
    <t>DIETS</t>
  </si>
  <si>
    <t>AGROFOOD_TRANSFORM_MATRIX</t>
  </si>
  <si>
    <t>OTHER_CROPS</t>
  </si>
  <si>
    <t>WOOD</t>
  </si>
  <si>
    <t>RESIDUES</t>
  </si>
  <si>
    <t>Total</t>
  </si>
  <si>
    <t>DIET  PRODUCTS|LAND_PRODUCTS</t>
  </si>
  <si>
    <t>CEREALS_DIET</t>
  </si>
  <si>
    <t>TUBERS_DIET</t>
  </si>
  <si>
    <t>PULSES_LEGUMES_NUTS</t>
  </si>
  <si>
    <t>FRUITS_VEGETABLES_DIET</t>
  </si>
  <si>
    <t>FATS_VEGETAL</t>
  </si>
  <si>
    <t>FATS_ANIMAL</t>
  </si>
  <si>
    <t>DAIRY</t>
  </si>
  <si>
    <t>EGGS</t>
  </si>
  <si>
    <t>MEAT_RUMINANTS</t>
  </si>
  <si>
    <t>MEAT_MONOGASTRIC</t>
  </si>
  <si>
    <t>FISH</t>
  </si>
  <si>
    <t>SUGARS</t>
  </si>
  <si>
    <t>BEVERAGES</t>
  </si>
  <si>
    <t>STIMULANTS</t>
  </si>
  <si>
    <t>DIETS_INITIAL</t>
  </si>
  <si>
    <t>[kg/(Year*person)]</t>
  </si>
  <si>
    <t>MEAT AND DAIRY PRODUCTION FROM GRASSLANDS</t>
  </si>
  <si>
    <t xml:space="preserve">meat_obtained_from_grasslands </t>
  </si>
  <si>
    <t xml:space="preserve">dairy_obtained_from_grasslands </t>
  </si>
  <si>
    <t xml:space="preserve">Percentages </t>
  </si>
  <si>
    <t>[ton/Year]</t>
  </si>
  <si>
    <t>LOSS_FACTOR_FOR_LAND_PRODUCTS</t>
  </si>
  <si>
    <t>Factors</t>
  </si>
  <si>
    <t>LAND_PRODUCTS_I</t>
  </si>
  <si>
    <t>INTERMODULE</t>
  </si>
  <si>
    <t>RICE CULTIVATION</t>
  </si>
  <si>
    <t>PARAMETERS_I</t>
  </si>
  <si>
    <t>_UNIT</t>
  </si>
  <si>
    <t>FACTOR_EMISSIONS_BASELINE_WHEAT</t>
  </si>
  <si>
    <t>[kgCH4/(ha*day)]</t>
  </si>
  <si>
    <t>CULTIVATION_PERIOD_WHEAT</t>
  </si>
  <si>
    <t>days/Year</t>
  </si>
  <si>
    <t>SCALING_FACTOR_WATER_REGIME_WHEAT_RAINFED</t>
  </si>
  <si>
    <t>Dnml</t>
  </si>
  <si>
    <t>SCALING_FACTOR_WATER_REGIME_WHEAT_IRRIGATED</t>
  </si>
  <si>
    <t>SCALING_FACTOR_WATER_REGIME_PRESEASON</t>
  </si>
  <si>
    <t>SCALING_FACTOR_ORGANIC_AMENDMENT</t>
  </si>
  <si>
    <t>EMISSIONS</t>
  </si>
  <si>
    <t>MANURE MANAGEMENT SYSTEM_BY_DEFAULT</t>
  </si>
  <si>
    <t>DAIRY CATTLE</t>
  </si>
  <si>
    <t>REGIONS_I│Dmnl</t>
  </si>
  <si>
    <t>Lagoon</t>
  </si>
  <si>
    <t xml:space="preserve">Liquid/Slurry </t>
  </si>
  <si>
    <t>Solid storage</t>
  </si>
  <si>
    <t xml:space="preserve">Dry lot </t>
  </si>
  <si>
    <t xml:space="preserve">Pasture/Range/ Paddock </t>
  </si>
  <si>
    <t xml:space="preserve">Daily spread </t>
  </si>
  <si>
    <t>Digester</t>
  </si>
  <si>
    <t>Burned for fuel</t>
  </si>
  <si>
    <t>PIT &lt; 1 month</t>
  </si>
  <si>
    <t>PIT &gt; 1 month</t>
  </si>
  <si>
    <t>other</t>
  </si>
  <si>
    <t>EMISSION_FACTOR_METHANE_MANURE_MANAGEMENT_BY_DEFAULT</t>
  </si>
  <si>
    <t>OTHER CATTLE</t>
  </si>
  <si>
    <t>SHEEP</t>
  </si>
  <si>
    <t>CHICKEN</t>
  </si>
  <si>
    <t>SWINE</t>
  </si>
  <si>
    <t>REGIONS_I|ANIMALS_TYPE_I|kgCH4/(number_animals*year)</t>
  </si>
  <si>
    <t xml:space="preserve">MANURE_MANAGEMENT_EMISSIONS </t>
  </si>
  <si>
    <t>EMISSION_FIRST_FACTOR_METHANE_MANURE_MANAGEMENT</t>
  </si>
  <si>
    <t>NUMBER OF ANIMALS</t>
  </si>
  <si>
    <t>REGIONS_I|ANIMALS_TYPE_I|number_animals</t>
  </si>
  <si>
    <t>Review, repeated in scenario_parameters.xlsx/water?</t>
  </si>
  <si>
    <t>SYNTHETIC FERTILIZERS</t>
  </si>
  <si>
    <t>[kgN2O-N/kgN]</t>
  </si>
  <si>
    <t>DIRECT EMISSION FACTORS</t>
  </si>
  <si>
    <t>INDIRECT EMISSION FACTORS</t>
  </si>
  <si>
    <t>FRACTION THAT VOLATILISES</t>
  </si>
  <si>
    <t>[(kg NH3–N + NOx–N) (kg N applied) ]</t>
  </si>
  <si>
    <t>INDIRECT EMISSION FACTOR</t>
  </si>
  <si>
    <t>[kg_N2ON/kg NH3–N + NOX–N volatilised]</t>
  </si>
  <si>
    <t>EMISSION_FACTOR_ENTERIC_FERMENTATION</t>
  </si>
  <si>
    <t>METHANE_CONVERSION_FACTOR_BY_SYSTEM (MFC)</t>
  </si>
  <si>
    <t>REGIONS_I|ANIMALS_TYPE_I|%</t>
  </si>
  <si>
    <t>% RESPECT TO THE TOTAL</t>
  </si>
  <si>
    <t>SHARE_REST_CH4_ENTERIC_FERMENTATION_EMISSIONS</t>
  </si>
  <si>
    <t>Average</t>
  </si>
  <si>
    <t xml:space="preserve">REST_MANURE_MANAGEMENT_EMISSIONS </t>
  </si>
  <si>
    <t xml:space="preserve">REST_METHANE_MANURE_MANAGEMENT_EMISSIONS </t>
  </si>
  <si>
    <t xml:space="preserve">REST_N2O_MANURE_MANAGEMENT_EMISSIONS </t>
  </si>
  <si>
    <t>SHARE_UPLAND_WHEAT_BY_REGION</t>
  </si>
  <si>
    <t>HISTORICAL_LAND_USE</t>
  </si>
  <si>
    <t>HISTORICAL_LAND_USE_CHANGE</t>
  </si>
  <si>
    <t>EXOGENOUS_LAND_USE_DEMANDS</t>
  </si>
  <si>
    <t>OTHER</t>
  </si>
  <si>
    <t>SWITCH_LAW_EXOGENOUS_LAND_USE_DEMANDS</t>
  </si>
  <si>
    <t>=0: demand exogenous
=1: demand endogenous</t>
  </si>
  <si>
    <t>operational</t>
  </si>
  <si>
    <t>EXOGENOUS CHECKS / SWITCHES</t>
  </si>
  <si>
    <t>SWITH_LAW_LIMITS_LAND_BY_SOURCE</t>
  </si>
  <si>
    <t>=1 The limits to expansion drive by the land type that gives the land
=0 limites give by the land use that receives</t>
  </si>
  <si>
    <t>[people/ha]</t>
  </si>
  <si>
    <t>Flooded land</t>
  </si>
  <si>
    <t>INKOMATI_I|LOSS_OF_LAND_DUE_TO_FLOOD</t>
  </si>
  <si>
    <t>ha</t>
  </si>
  <si>
    <t>LOST CROPLAND</t>
  </si>
  <si>
    <t>CURRENT_TRENDS_ELECTRICITY_DISTRIBUTION_AND_TRASMSSION_LOSSES</t>
  </si>
  <si>
    <t>POWER_DESIRE_BY_TECH_CUR_TRE</t>
  </si>
  <si>
    <t>POWER_DESIRE_BY_TECH_LOW</t>
  </si>
  <si>
    <t>Time (Year)</t>
  </si>
  <si>
    <t>GDP per capita : 2</t>
  </si>
  <si>
    <t>GDP per capita : 1</t>
  </si>
  <si>
    <t>GDP per capita : 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</si>
</sst>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164" formatCode="#,##0.000"/>
    <numFmt numFmtId="165" formatCode="0.0000"/>
    <numFmt numFmtId="166" formatCode="0.000"/>
    <numFmt numFmtId="167" formatCode="_-* #,##0.00\ _X_D_R_-;\-* #,##0.00\ _X_D_R_-;_-* &quot;-&quot;??\ _X_D_R_-;_-@_-"/>
    <numFmt numFmtId="168" formatCode="0.000000"/>
    <numFmt numFmtId="169" formatCode="0.E+00"/>
    <numFmt numFmtId="170" formatCode="0.0000000"/>
    <numFmt numFmtId="171" formatCode="#,##0.00\ _€"/>
    <numFmt numFmtId="172" formatCode="0.0"/>
    <numFmt numFmtId="173" formatCode="#,##0.00;\-#,##0.00;\-"/>
    <numFmt numFmtId="174" formatCode="0.000000000"/>
  </numFmts>
  <fonts count="36" x14ac:knownFonts="1">
    <font>
      <sz val="11"/>
      <color theme="1"/>
      <name val="Calibri"/>
      <family val="2"/>
      <scheme val="minor"/>
    </font>
    <font>
      <b/>
      <sz val="11"/>
      <color theme="1"/>
      <name val="Calibri"/>
      <family val="2"/>
      <scheme val="minor"/>
    </font>
    <font>
      <b/>
      <sz val="11"/>
      <color theme="0"/>
      <name val="Calibri"/>
      <family val="2"/>
      <scheme val="minor"/>
    </font>
    <font>
      <sz val="11"/>
      <name val="Calibri"/>
      <family val="2"/>
      <scheme val="minor"/>
    </font>
    <font>
      <b/>
      <u/>
      <sz val="26"/>
      <color theme="9" tint="-0.249977111117893"/>
      <name val="Calibri"/>
      <family val="2"/>
      <scheme val="minor"/>
    </font>
    <font>
      <b/>
      <u/>
      <sz val="26"/>
      <color rgb="FF0070C0"/>
      <name val="Calibri"/>
      <family val="2"/>
      <scheme val="minor"/>
    </font>
    <font>
      <sz val="11"/>
      <color rgb="FF000000"/>
      <name val="Calibri"/>
      <family val="2"/>
    </font>
    <font>
      <sz val="11"/>
      <color rgb="FFFF0000"/>
      <name val="Calibri"/>
      <family val="2"/>
      <scheme val="minor"/>
    </font>
    <font>
      <u/>
      <sz val="11"/>
      <color theme="10"/>
      <name val="Calibri"/>
      <family val="2"/>
      <scheme val="minor"/>
    </font>
    <font>
      <i/>
      <sz val="11"/>
      <color theme="1"/>
      <name val="Calibri"/>
      <family val="2"/>
      <scheme val="minor"/>
    </font>
    <font>
      <b/>
      <sz val="18"/>
      <color theme="4"/>
      <name val="Calibri"/>
      <family val="2"/>
      <scheme val="minor"/>
    </font>
    <font>
      <i/>
      <sz val="9"/>
      <color theme="1"/>
      <name val="Calibri"/>
      <family val="2"/>
      <scheme val="minor"/>
    </font>
    <font>
      <b/>
      <u/>
      <sz val="18"/>
      <color theme="1"/>
      <name val="Calibri"/>
      <family val="2"/>
      <scheme val="minor"/>
    </font>
    <font>
      <b/>
      <sz val="11"/>
      <name val="Calibri"/>
      <family val="2"/>
      <scheme val="minor"/>
    </font>
    <font>
      <b/>
      <sz val="11"/>
      <color theme="9" tint="-0.499984740745262"/>
      <name val="Calibri"/>
      <family val="2"/>
      <scheme val="minor"/>
    </font>
    <font>
      <sz val="11"/>
      <name val="Calibri"/>
      <family val="2"/>
    </font>
    <font>
      <sz val="11"/>
      <color theme="0"/>
      <name val="Calibri"/>
      <family val="2"/>
      <scheme val="minor"/>
    </font>
    <font>
      <sz val="11"/>
      <color rgb="FF000000"/>
      <name val="Calibri"/>
      <family val="2"/>
      <charset val="1"/>
    </font>
    <font>
      <sz val="11"/>
      <color rgb="FF000000"/>
      <name val="Calibri"/>
      <family val="2"/>
      <scheme val="minor"/>
    </font>
    <font>
      <b/>
      <sz val="9"/>
      <color theme="1"/>
      <name val="Arial"/>
      <family val="2"/>
    </font>
    <font>
      <sz val="9"/>
      <color theme="1"/>
      <name val="Arial"/>
      <family val="2"/>
    </font>
    <font>
      <sz val="10"/>
      <name val="Calibri"/>
      <family val="2"/>
    </font>
    <font>
      <b/>
      <sz val="9"/>
      <color indexed="81"/>
      <name val="Tahoma"/>
      <family val="2"/>
    </font>
    <font>
      <sz val="9"/>
      <color indexed="81"/>
      <name val="Tahoma"/>
      <family val="2"/>
    </font>
    <font>
      <sz val="12"/>
      <color indexed="81"/>
      <name val="Tahoma"/>
      <family val="2"/>
    </font>
    <font>
      <sz val="11"/>
      <color theme="1"/>
      <name val="Calibri"/>
      <family val="2"/>
      <scheme val="minor"/>
    </font>
    <font>
      <sz val="10"/>
      <name val="Arial"/>
      <family val="2"/>
    </font>
    <font>
      <b/>
      <vertAlign val="superscript"/>
      <sz val="11"/>
      <name val="Calibri"/>
      <family val="2"/>
      <scheme val="minor"/>
    </font>
    <font>
      <i/>
      <vertAlign val="superscript"/>
      <sz val="11"/>
      <color theme="1"/>
      <name val="Calibri"/>
      <family val="2"/>
      <scheme val="minor"/>
    </font>
    <font>
      <sz val="24"/>
      <color theme="1"/>
      <name val="Calibri"/>
      <family val="2"/>
      <scheme val="minor"/>
    </font>
    <font>
      <b/>
      <sz val="10"/>
      <color theme="0"/>
      <name val="Calibri"/>
      <family val="2"/>
      <scheme val="minor"/>
    </font>
    <font>
      <sz val="11"/>
      <color theme="1"/>
      <name val="Calibri"/>
      <family val="2"/>
    </font>
    <font>
      <sz val="11"/>
      <color rgb="FFFF0000"/>
      <name val="Calibri"/>
      <family val="2"/>
    </font>
    <font>
      <sz val="10"/>
      <color rgb="FF000000"/>
      <name val="Calibri"/>
      <family val="2"/>
    </font>
    <font>
      <sz val="9"/>
      <color rgb="FF000000"/>
      <name val="Calibri"/>
      <family val="2"/>
    </font>
    <font>
      <sz val="10"/>
      <color rgb="FFFF0000"/>
      <name val="Calibri"/>
      <family val="2"/>
      <scheme val="minor"/>
    </font>
  </fonts>
  <fills count="29">
    <fill>
      <patternFill patternType="none"/>
    </fill>
    <fill>
      <patternFill patternType="gray125"/>
    </fill>
    <fill>
      <patternFill patternType="solid">
        <fgColor theme="0"/>
        <bgColor indexed="64"/>
      </patternFill>
    </fill>
    <fill>
      <patternFill patternType="solid">
        <fgColor theme="9" tint="-0.249977111117893"/>
        <bgColor indexed="64"/>
      </patternFill>
    </fill>
    <fill>
      <patternFill patternType="solid">
        <fgColor rgb="FFFF00FF"/>
        <bgColor indexed="64"/>
      </patternFill>
    </fill>
    <fill>
      <patternFill patternType="solid">
        <fgColor theme="9" tint="0.79998168889431442"/>
        <bgColor indexed="64"/>
      </patternFill>
    </fill>
    <fill>
      <patternFill patternType="solid">
        <fgColor rgb="FF00CC99"/>
        <bgColor indexed="64"/>
      </patternFill>
    </fill>
    <fill>
      <patternFill patternType="solid">
        <fgColor rgb="FF0070C0"/>
        <bgColor indexed="64"/>
      </patternFill>
    </fill>
    <fill>
      <patternFill patternType="solid">
        <fgColor rgb="FF66FF33"/>
        <bgColor indexed="64"/>
      </patternFill>
    </fill>
    <fill>
      <patternFill patternType="solid">
        <fgColor rgb="FFFFFF00"/>
        <bgColor indexed="64"/>
      </patternFill>
    </fill>
    <fill>
      <patternFill patternType="solid">
        <fgColor theme="4" tint="0.39997558519241921"/>
        <bgColor indexed="64"/>
      </patternFill>
    </fill>
    <fill>
      <patternFill patternType="solid">
        <fgColor rgb="FFFFE699"/>
        <bgColor rgb="FFFFFF99"/>
      </patternFill>
    </fill>
    <fill>
      <patternFill patternType="solid">
        <fgColor indexed="44"/>
        <bgColor indexed="64"/>
      </patternFill>
    </fill>
    <fill>
      <patternFill patternType="solid">
        <fgColor rgb="FFFFE699"/>
        <bgColor indexed="64"/>
      </patternFill>
    </fill>
    <fill>
      <patternFill patternType="solid">
        <fgColor rgb="FF00B0F0"/>
        <bgColor indexed="64"/>
      </patternFill>
    </fill>
    <fill>
      <patternFill patternType="solid">
        <fgColor rgb="FF99FF99"/>
        <bgColor indexed="64"/>
      </patternFill>
    </fill>
    <fill>
      <patternFill patternType="solid">
        <fgColor rgb="FF00B050"/>
        <bgColor indexed="64"/>
      </patternFill>
    </fill>
    <fill>
      <patternFill patternType="solid">
        <fgColor theme="7" tint="0.59999389629810485"/>
        <bgColor indexed="64"/>
      </patternFill>
    </fill>
    <fill>
      <patternFill patternType="solid">
        <fgColor rgb="FF00FF00"/>
        <bgColor indexed="64"/>
      </patternFill>
    </fill>
    <fill>
      <patternFill patternType="solid">
        <fgColor theme="1"/>
        <bgColor indexed="64"/>
      </patternFill>
    </fill>
    <fill>
      <patternFill patternType="solid">
        <fgColor rgb="FFFFFF00"/>
        <bgColor rgb="FF000000"/>
      </patternFill>
    </fill>
    <fill>
      <patternFill patternType="solid">
        <fgColor rgb="FFC6E0B4"/>
        <bgColor rgb="FF000000"/>
      </patternFill>
    </fill>
    <fill>
      <patternFill patternType="solid">
        <fgColor rgb="FF92D050"/>
        <bgColor rgb="FF000000"/>
      </patternFill>
    </fill>
    <fill>
      <patternFill patternType="solid">
        <fgColor rgb="FF009999"/>
        <bgColor indexed="64"/>
      </patternFill>
    </fill>
    <fill>
      <patternFill patternType="solid">
        <fgColor rgb="FF66FF33"/>
        <bgColor rgb="FF000000"/>
      </patternFill>
    </fill>
    <fill>
      <patternFill patternType="solid">
        <fgColor rgb="FF00FF00"/>
        <bgColor rgb="FF000000"/>
      </patternFill>
    </fill>
    <fill>
      <patternFill patternType="solid">
        <fgColor rgb="FFFFE699"/>
        <bgColor rgb="FF000000"/>
      </patternFill>
    </fill>
    <fill>
      <patternFill patternType="solid">
        <fgColor rgb="FF00B050"/>
        <bgColor rgb="FF000000"/>
      </patternFill>
    </fill>
    <fill>
      <patternFill patternType="solid">
        <fgColor rgb="FF00DE64"/>
        <bgColor rgb="FF000000"/>
      </patternFill>
    </fill>
  </fills>
  <borders count="30">
    <border>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right style="medium">
        <color indexed="64"/>
      </right>
      <top style="medium">
        <color indexed="64"/>
      </top>
      <bottom/>
      <diagonal/>
    </border>
    <border>
      <left/>
      <right/>
      <top style="medium">
        <color indexed="64"/>
      </top>
      <bottom/>
      <diagonal/>
    </border>
    <border>
      <left style="medium">
        <color indexed="64"/>
      </left>
      <right/>
      <top style="medium">
        <color indexed="64"/>
      </top>
      <bottom/>
      <diagonal/>
    </border>
    <border>
      <left style="thin">
        <color auto="1"/>
      </left>
      <right style="thin">
        <color auto="1"/>
      </right>
      <top/>
      <bottom style="thin">
        <color auto="1"/>
      </bottom>
      <diagonal/>
    </border>
    <border>
      <left style="thin">
        <color indexed="64"/>
      </left>
      <right style="thin">
        <color indexed="64"/>
      </right>
      <top/>
      <bottom/>
      <diagonal/>
    </border>
    <border>
      <left style="hair">
        <color auto="1"/>
      </left>
      <right style="hair">
        <color auto="1"/>
      </right>
      <top style="hair">
        <color auto="1"/>
      </top>
      <bottom style="hair">
        <color auto="1"/>
      </bottom>
      <diagonal/>
    </border>
    <border>
      <left/>
      <right style="thin">
        <color indexed="64"/>
      </right>
      <top/>
      <bottom/>
      <diagonal/>
    </border>
    <border>
      <left style="medium">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diagonal/>
    </border>
    <border>
      <left style="thin">
        <color indexed="64"/>
      </left>
      <right style="medium">
        <color indexed="64"/>
      </right>
      <top/>
      <bottom style="medium">
        <color indexed="64"/>
      </bottom>
      <diagonal/>
    </border>
    <border>
      <left/>
      <right/>
      <top/>
      <bottom style="medium">
        <color indexed="64"/>
      </bottom>
      <diagonal/>
    </border>
    <border>
      <left style="medium">
        <color indexed="64"/>
      </left>
      <right style="thin">
        <color indexed="64"/>
      </right>
      <top/>
      <bottom style="medium">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medium">
        <color indexed="64"/>
      </left>
      <right/>
      <top/>
      <bottom/>
      <diagonal/>
    </border>
    <border>
      <left style="thin">
        <color indexed="64"/>
      </left>
      <right/>
      <top style="double">
        <color rgb="FF3F3F3F"/>
      </top>
      <bottom style="thin">
        <color indexed="64"/>
      </bottom>
      <diagonal/>
    </border>
    <border>
      <left/>
      <right/>
      <top style="double">
        <color rgb="FF3F3F3F"/>
      </top>
      <bottom style="thin">
        <color indexed="64"/>
      </bottom>
      <diagonal/>
    </border>
  </borders>
  <cellStyleXfs count="7">
    <xf numFmtId="0" fontId="0" fillId="0" borderId="0"/>
    <xf numFmtId="0" fontId="6" fillId="0" borderId="0" applyNumberFormat="0" applyBorder="0" applyAlignment="0"/>
    <xf numFmtId="0" fontId="8" fillId="0" borderId="0" applyNumberFormat="0" applyFill="0" applyBorder="0" applyAlignment="0" applyProtection="0"/>
    <xf numFmtId="0" fontId="26" fillId="0" borderId="0"/>
    <xf numFmtId="167" fontId="25" fillId="0" borderId="0" applyFont="0" applyFill="0" applyBorder="0" applyAlignment="0" applyProtection="0"/>
    <xf numFmtId="9" fontId="25" fillId="0" borderId="0" applyFont="0" applyFill="0" applyBorder="0" applyAlignment="0" applyProtection="0"/>
    <xf numFmtId="0" fontId="30" fillId="19" borderId="1" applyNumberFormat="0">
      <alignment horizontal="center" vertical="center"/>
    </xf>
  </cellStyleXfs>
  <cellXfs count="303">
    <xf numFmtId="0" fontId="0" fillId="0" borderId="0" xfId="0"/>
    <xf numFmtId="0" fontId="0" fillId="2" borderId="0" xfId="0" applyFill="1"/>
    <xf numFmtId="0" fontId="0" fillId="3" borderId="0" xfId="0" applyFill="1"/>
    <xf numFmtId="0" fontId="0" fillId="2" borderId="1" xfId="0" applyFill="1" applyBorder="1" applyAlignment="1">
      <alignment horizontal="center"/>
    </xf>
    <xf numFmtId="0" fontId="0" fillId="4" borderId="0" xfId="0" applyFill="1"/>
    <xf numFmtId="0" fontId="2" fillId="4" borderId="0" xfId="0" applyFont="1" applyFill="1"/>
    <xf numFmtId="0" fontId="0" fillId="0" borderId="1" xfId="0" applyBorder="1" applyAlignment="1">
      <alignment horizontal="center"/>
    </xf>
    <xf numFmtId="0" fontId="3" fillId="0" borderId="1" xfId="0" applyFont="1" applyBorder="1" applyAlignment="1">
      <alignment horizontal="center"/>
    </xf>
    <xf numFmtId="0" fontId="0" fillId="2" borderId="0" xfId="0" applyFill="1" applyAlignment="1">
      <alignment horizontal="center"/>
    </xf>
    <xf numFmtId="0" fontId="1" fillId="5" borderId="0" xfId="0" applyFont="1" applyFill="1" applyAlignment="1">
      <alignment horizontal="left"/>
    </xf>
    <xf numFmtId="0" fontId="1" fillId="5" borderId="0" xfId="0" applyFont="1" applyFill="1" applyAlignment="1">
      <alignment horizontal="center"/>
    </xf>
    <xf numFmtId="0" fontId="1" fillId="5" borderId="0" xfId="0" applyFont="1" applyFill="1"/>
    <xf numFmtId="0" fontId="0" fillId="5" borderId="0" xfId="0" applyFill="1"/>
    <xf numFmtId="0" fontId="0" fillId="5" borderId="0" xfId="0" applyFill="1" applyAlignment="1">
      <alignment horizontal="center"/>
    </xf>
    <xf numFmtId="0" fontId="0" fillId="5" borderId="0" xfId="0" applyFill="1" applyAlignment="1">
      <alignment horizontal="left"/>
    </xf>
    <xf numFmtId="0" fontId="2" fillId="3" borderId="0" xfId="0" applyFont="1" applyFill="1"/>
    <xf numFmtId="0" fontId="1" fillId="6" borderId="1" xfId="0" applyFont="1" applyFill="1" applyBorder="1" applyAlignment="1">
      <alignment horizontal="center"/>
    </xf>
    <xf numFmtId="0" fontId="2" fillId="7" borderId="0" xfId="0" applyFont="1" applyFill="1" applyAlignment="1">
      <alignment horizontal="left"/>
    </xf>
    <xf numFmtId="0" fontId="0" fillId="7" borderId="0" xfId="0" applyFill="1" applyAlignment="1">
      <alignment horizontal="center"/>
    </xf>
    <xf numFmtId="0" fontId="0" fillId="7" borderId="0" xfId="0" applyFill="1"/>
    <xf numFmtId="0" fontId="1" fillId="6" borderId="1" xfId="0" applyFont="1" applyFill="1" applyBorder="1"/>
    <xf numFmtId="0" fontId="1" fillId="6" borderId="1" xfId="0" applyFont="1" applyFill="1" applyBorder="1" applyAlignment="1">
      <alignment horizontal="center" wrapText="1"/>
    </xf>
    <xf numFmtId="0" fontId="0" fillId="6" borderId="3" xfId="0" applyFill="1" applyBorder="1"/>
    <xf numFmtId="0" fontId="1" fillId="6" borderId="1" xfId="0" applyFont="1" applyFill="1" applyBorder="1" applyAlignment="1">
      <alignment horizontal="left"/>
    </xf>
    <xf numFmtId="0" fontId="1" fillId="6" borderId="6" xfId="0" applyFont="1" applyFill="1" applyBorder="1" applyAlignment="1">
      <alignment horizontal="center"/>
    </xf>
    <xf numFmtId="0" fontId="2" fillId="4" borderId="0" xfId="0" applyFont="1" applyFill="1" applyAlignment="1">
      <alignment horizontal="left"/>
    </xf>
    <xf numFmtId="0" fontId="1" fillId="2" borderId="0" xfId="0" applyFont="1" applyFill="1" applyAlignment="1">
      <alignment horizontal="center"/>
    </xf>
    <xf numFmtId="0" fontId="1" fillId="6" borderId="7" xfId="0" applyFont="1" applyFill="1" applyBorder="1" applyAlignment="1">
      <alignment horizontal="center"/>
    </xf>
    <xf numFmtId="0" fontId="2" fillId="2" borderId="0" xfId="0" applyFont="1" applyFill="1"/>
    <xf numFmtId="0" fontId="1" fillId="8" borderId="0" xfId="0" applyFont="1" applyFill="1" applyAlignment="1">
      <alignment horizontal="left"/>
    </xf>
    <xf numFmtId="0" fontId="0" fillId="8" borderId="0" xfId="0" applyFill="1" applyAlignment="1">
      <alignment horizontal="center"/>
    </xf>
    <xf numFmtId="0" fontId="0" fillId="8" borderId="0" xfId="0" applyFill="1"/>
    <xf numFmtId="0" fontId="0" fillId="0" borderId="0" xfId="0" applyAlignment="1">
      <alignment horizontal="left"/>
    </xf>
    <xf numFmtId="0" fontId="8" fillId="2" borderId="0" xfId="2" applyFill="1"/>
    <xf numFmtId="0" fontId="8" fillId="0" borderId="0" xfId="2"/>
    <xf numFmtId="0" fontId="1" fillId="2" borderId="0" xfId="0" applyFont="1" applyFill="1" applyAlignment="1">
      <alignment horizontal="left" vertical="center" indent="1"/>
    </xf>
    <xf numFmtId="0" fontId="7" fillId="2" borderId="0" xfId="0" applyFont="1" applyFill="1"/>
    <xf numFmtId="0" fontId="10" fillId="2" borderId="0" xfId="0" applyFont="1" applyFill="1" applyAlignment="1">
      <alignment vertical="center"/>
    </xf>
    <xf numFmtId="0" fontId="12" fillId="2" borderId="0" xfId="0" applyFont="1" applyFill="1" applyAlignment="1">
      <alignment vertical="center"/>
    </xf>
    <xf numFmtId="3" fontId="0" fillId="2" borderId="0" xfId="0" applyNumberFormat="1" applyFill="1"/>
    <xf numFmtId="0" fontId="3" fillId="0" borderId="0" xfId="0" applyFont="1" applyAlignment="1">
      <alignment horizontal="left"/>
    </xf>
    <xf numFmtId="0" fontId="15" fillId="0" borderId="0" xfId="1" applyFont="1" applyAlignment="1">
      <alignment horizontal="left"/>
    </xf>
    <xf numFmtId="11" fontId="3" fillId="0" borderId="0" xfId="0" applyNumberFormat="1" applyFont="1" applyAlignment="1">
      <alignment horizontal="left"/>
    </xf>
    <xf numFmtId="0" fontId="13" fillId="0" borderId="1" xfId="0" applyFont="1" applyBorder="1" applyAlignment="1">
      <alignment horizontal="center"/>
    </xf>
    <xf numFmtId="0" fontId="1" fillId="4" borderId="0" xfId="0" applyFont="1" applyFill="1"/>
    <xf numFmtId="0" fontId="1" fillId="4" borderId="0" xfId="0" applyFont="1" applyFill="1" applyAlignment="1">
      <alignment horizontal="center"/>
    </xf>
    <xf numFmtId="1" fontId="3" fillId="0" borderId="0" xfId="0" applyNumberFormat="1" applyFont="1" applyAlignment="1">
      <alignment horizontal="left"/>
    </xf>
    <xf numFmtId="0" fontId="3" fillId="9" borderId="0" xfId="0" applyFont="1" applyFill="1" applyAlignment="1">
      <alignment horizontal="left"/>
    </xf>
    <xf numFmtId="1" fontId="6" fillId="0" borderId="0" xfId="1" applyNumberFormat="1" applyAlignment="1">
      <alignment horizontal="left"/>
    </xf>
    <xf numFmtId="0" fontId="14" fillId="2" borderId="0" xfId="0" applyFont="1" applyFill="1"/>
    <xf numFmtId="0" fontId="3" fillId="2" borderId="1" xfId="0" applyFont="1" applyFill="1" applyBorder="1" applyAlignment="1">
      <alignment horizontal="center"/>
    </xf>
    <xf numFmtId="0" fontId="16" fillId="4" borderId="0" xfId="0" applyFont="1" applyFill="1" applyAlignment="1">
      <alignment horizontal="left"/>
    </xf>
    <xf numFmtId="0" fontId="0" fillId="9" borderId="1" xfId="0" applyFill="1" applyBorder="1" applyAlignment="1">
      <alignment horizontal="center"/>
    </xf>
    <xf numFmtId="0" fontId="0" fillId="2" borderId="0" xfId="0" applyFill="1" applyAlignment="1">
      <alignment vertical="center" wrapText="1"/>
    </xf>
    <xf numFmtId="164" fontId="0" fillId="2" borderId="1" xfId="0" applyNumberFormat="1" applyFill="1" applyBorder="1"/>
    <xf numFmtId="4" fontId="0" fillId="2" borderId="1" xfId="0" applyNumberFormat="1" applyFill="1" applyBorder="1"/>
    <xf numFmtId="0" fontId="0" fillId="2" borderId="1" xfId="0" applyFill="1" applyBorder="1" applyAlignment="1">
      <alignment horizontal="center" vertical="center"/>
    </xf>
    <xf numFmtId="0" fontId="0" fillId="2" borderId="1" xfId="0" applyFill="1" applyBorder="1" applyAlignment="1">
      <alignment vertical="center" wrapText="1"/>
    </xf>
    <xf numFmtId="0" fontId="1" fillId="2" borderId="1" xfId="0" applyFont="1" applyFill="1" applyBorder="1" applyAlignment="1">
      <alignment vertical="center" wrapText="1"/>
    </xf>
    <xf numFmtId="0" fontId="1" fillId="10" borderId="8" xfId="0" applyFont="1" applyFill="1" applyBorder="1" applyAlignment="1">
      <alignment horizontal="center" vertical="center"/>
    </xf>
    <xf numFmtId="0" fontId="1" fillId="10" borderId="9" xfId="0" applyFont="1" applyFill="1" applyBorder="1" applyAlignment="1">
      <alignment horizontal="center" vertical="center"/>
    </xf>
    <xf numFmtId="0" fontId="1" fillId="10" borderId="10" xfId="0" applyFont="1" applyFill="1" applyBorder="1" applyAlignment="1">
      <alignment horizontal="center" vertical="center"/>
    </xf>
    <xf numFmtId="0" fontId="1" fillId="2" borderId="1" xfId="0" applyFont="1" applyFill="1" applyBorder="1" applyAlignment="1">
      <alignment horizontal="center" vertical="center" wrapText="1"/>
    </xf>
    <xf numFmtId="0" fontId="1" fillId="2" borderId="1" xfId="0" applyFont="1" applyFill="1" applyBorder="1" applyAlignment="1">
      <alignment vertical="center"/>
    </xf>
    <xf numFmtId="0" fontId="0" fillId="2" borderId="1" xfId="0" applyFill="1" applyBorder="1"/>
    <xf numFmtId="0" fontId="1" fillId="0" borderId="1" xfId="0" applyFont="1" applyBorder="1"/>
    <xf numFmtId="0" fontId="1" fillId="0" borderId="0" xfId="0" applyFont="1"/>
    <xf numFmtId="0" fontId="0" fillId="2" borderId="0" xfId="0" applyFill="1" applyAlignment="1">
      <alignment horizontal="center" vertical="center"/>
    </xf>
    <xf numFmtId="0" fontId="1" fillId="2" borderId="0" xfId="0" applyFont="1" applyFill="1" applyAlignment="1">
      <alignment vertical="center"/>
    </xf>
    <xf numFmtId="165" fontId="0" fillId="2" borderId="1" xfId="0" applyNumberFormat="1" applyFill="1" applyBorder="1"/>
    <xf numFmtId="0" fontId="1" fillId="2" borderId="0" xfId="0" applyFont="1" applyFill="1"/>
    <xf numFmtId="4" fontId="0" fillId="2" borderId="11" xfId="0" applyNumberFormat="1" applyFill="1" applyBorder="1"/>
    <xf numFmtId="0" fontId="0" fillId="2" borderId="11" xfId="0" applyFill="1" applyBorder="1" applyAlignment="1">
      <alignment horizontal="center" vertical="center"/>
    </xf>
    <xf numFmtId="0" fontId="1" fillId="2" borderId="11" xfId="0" applyFont="1" applyFill="1" applyBorder="1" applyAlignment="1">
      <alignment vertical="center" wrapText="1"/>
    </xf>
    <xf numFmtId="0" fontId="1" fillId="2" borderId="11" xfId="0" applyFont="1" applyFill="1" applyBorder="1" applyAlignment="1">
      <alignment vertical="center"/>
    </xf>
    <xf numFmtId="0" fontId="0" fillId="2" borderId="4" xfId="0" applyFill="1" applyBorder="1"/>
    <xf numFmtId="0" fontId="0" fillId="0" borderId="4" xfId="0" applyBorder="1"/>
    <xf numFmtId="4" fontId="0" fillId="0" borderId="0" xfId="0" applyNumberFormat="1"/>
    <xf numFmtId="0" fontId="0" fillId="2" borderId="1" xfId="0" applyFill="1" applyBorder="1" applyAlignment="1">
      <alignment horizontal="center" vertical="center" wrapText="1"/>
    </xf>
    <xf numFmtId="0" fontId="0" fillId="0" borderId="0" xfId="0" applyAlignment="1">
      <alignment wrapText="1"/>
    </xf>
    <xf numFmtId="0" fontId="0" fillId="0" borderId="13" xfId="0" applyBorder="1" applyAlignment="1">
      <alignment horizontal="center"/>
    </xf>
    <xf numFmtId="0" fontId="17" fillId="11" borderId="13" xfId="0" applyFont="1" applyFill="1" applyBorder="1" applyAlignment="1">
      <alignment horizontal="center"/>
    </xf>
    <xf numFmtId="166" fontId="0" fillId="0" borderId="0" xfId="0" applyNumberFormat="1"/>
    <xf numFmtId="166" fontId="0" fillId="0" borderId="1" xfId="0" applyNumberFormat="1" applyBorder="1" applyAlignment="1">
      <alignment horizontal="center"/>
    </xf>
    <xf numFmtId="0" fontId="18" fillId="0" borderId="1" xfId="0" applyFont="1" applyBorder="1" applyAlignment="1">
      <alignment horizontal="center" wrapText="1"/>
    </xf>
    <xf numFmtId="0" fontId="0" fillId="0" borderId="1" xfId="0" applyBorder="1" applyAlignment="1">
      <alignment horizontal="center" vertical="center"/>
    </xf>
    <xf numFmtId="0" fontId="19" fillId="12" borderId="1" xfId="0" applyFont="1" applyFill="1" applyBorder="1" applyAlignment="1">
      <alignment horizontal="center" vertical="center" wrapText="1"/>
    </xf>
    <xf numFmtId="0" fontId="0" fillId="0" borderId="1" xfId="0" applyBorder="1"/>
    <xf numFmtId="0" fontId="18" fillId="13" borderId="7" xfId="0" applyFont="1" applyFill="1" applyBorder="1" applyAlignment="1">
      <alignment horizontal="center" wrapText="1"/>
    </xf>
    <xf numFmtId="0" fontId="17" fillId="11" borderId="7" xfId="0" applyFont="1" applyFill="1" applyBorder="1" applyAlignment="1">
      <alignment horizontal="center"/>
    </xf>
    <xf numFmtId="0" fontId="17" fillId="0" borderId="4" xfId="0" applyFont="1" applyBorder="1" applyAlignment="1">
      <alignment horizontal="center" vertical="center"/>
    </xf>
    <xf numFmtId="0" fontId="17" fillId="11" borderId="6" xfId="0" applyFont="1" applyFill="1" applyBorder="1" applyAlignment="1">
      <alignment horizontal="center"/>
    </xf>
    <xf numFmtId="0" fontId="17" fillId="11" borderId="1" xfId="0" applyFont="1" applyFill="1" applyBorder="1" applyAlignment="1">
      <alignment horizontal="center"/>
    </xf>
    <xf numFmtId="165" fontId="0" fillId="0" borderId="0" xfId="0" applyNumberFormat="1"/>
    <xf numFmtId="0" fontId="20" fillId="0" borderId="0" xfId="0" applyFont="1" applyAlignment="1">
      <alignment horizontal="center"/>
    </xf>
    <xf numFmtId="0" fontId="0" fillId="0" borderId="0" xfId="0" applyAlignment="1">
      <alignment horizontal="center" vertical="center"/>
    </xf>
    <xf numFmtId="0" fontId="0" fillId="0" borderId="0" xfId="0" applyAlignment="1">
      <alignment horizontal="center"/>
    </xf>
    <xf numFmtId="4" fontId="20" fillId="0" borderId="0" xfId="0" applyNumberFormat="1" applyFont="1" applyAlignment="1">
      <alignment horizontal="right"/>
    </xf>
    <xf numFmtId="0" fontId="0" fillId="0" borderId="0" xfId="0" applyAlignment="1">
      <alignment horizontal="center" vertical="center"/>
    </xf>
    <xf numFmtId="0" fontId="0" fillId="0" borderId="0" xfId="0" applyAlignment="1">
      <alignment horizontal="center"/>
    </xf>
    <xf numFmtId="0" fontId="3" fillId="0" borderId="1" xfId="0" applyFont="1" applyBorder="1"/>
    <xf numFmtId="0" fontId="3" fillId="0" borderId="1" xfId="0" applyFont="1" applyBorder="1" applyAlignment="1">
      <alignment horizontal="left"/>
    </xf>
    <xf numFmtId="0" fontId="1" fillId="14" borderId="0" xfId="0" applyFont="1" applyFill="1"/>
    <xf numFmtId="0" fontId="26" fillId="10" borderId="1" xfId="3" applyFill="1" applyBorder="1" applyAlignment="1">
      <alignment horizontal="left"/>
    </xf>
    <xf numFmtId="11" fontId="3" fillId="0" borderId="1" xfId="0" applyNumberFormat="1" applyFont="1" applyBorder="1" applyAlignment="1">
      <alignment horizontal="center"/>
    </xf>
    <xf numFmtId="0" fontId="3" fillId="0" borderId="15" xfId="0" applyFont="1" applyBorder="1" applyAlignment="1">
      <alignment horizontal="left"/>
    </xf>
    <xf numFmtId="0" fontId="3" fillId="0" borderId="0" xfId="0" applyFont="1"/>
    <xf numFmtId="0" fontId="7" fillId="0" borderId="0" xfId="0" applyFont="1"/>
    <xf numFmtId="11" fontId="3" fillId="0" borderId="1" xfId="4" applyNumberFormat="1" applyFont="1" applyFill="1" applyBorder="1" applyAlignment="1">
      <alignment horizontal="center"/>
    </xf>
    <xf numFmtId="3" fontId="3" fillId="0" borderId="1" xfId="4" applyNumberFormat="1" applyFont="1" applyFill="1" applyBorder="1" applyAlignment="1">
      <alignment horizontal="center"/>
    </xf>
    <xf numFmtId="168" fontId="3" fillId="0" borderId="1" xfId="0" applyNumberFormat="1" applyFont="1" applyBorder="1" applyAlignment="1">
      <alignment horizontal="center"/>
    </xf>
    <xf numFmtId="0" fontId="3" fillId="0" borderId="0" xfId="0" applyFont="1" applyAlignment="1">
      <alignment horizontal="center"/>
    </xf>
    <xf numFmtId="2" fontId="0" fillId="0" borderId="1" xfId="0" applyNumberFormat="1" applyBorder="1"/>
    <xf numFmtId="0" fontId="3" fillId="0" borderId="16" xfId="0" applyFont="1" applyBorder="1"/>
    <xf numFmtId="0" fontId="0" fillId="0" borderId="16" xfId="0" applyBorder="1"/>
    <xf numFmtId="1" fontId="3" fillId="0" borderId="1" xfId="0" applyNumberFormat="1" applyFont="1" applyBorder="1" applyAlignment="1">
      <alignment horizontal="right"/>
    </xf>
    <xf numFmtId="0" fontId="0" fillId="0" borderId="17" xfId="0" applyBorder="1"/>
    <xf numFmtId="0" fontId="0" fillId="0" borderId="18" xfId="0" applyBorder="1"/>
    <xf numFmtId="0" fontId="0" fillId="0" borderId="19" xfId="0" applyBorder="1"/>
    <xf numFmtId="0" fontId="3" fillId="0" borderId="20" xfId="0" applyFont="1" applyBorder="1" applyAlignment="1">
      <alignment horizontal="left"/>
    </xf>
    <xf numFmtId="0" fontId="3" fillId="0" borderId="21" xfId="0" applyFont="1" applyBorder="1" applyAlignment="1">
      <alignment horizontal="center"/>
    </xf>
    <xf numFmtId="0" fontId="0" fillId="0" borderId="21" xfId="0" applyBorder="1"/>
    <xf numFmtId="11" fontId="0" fillId="0" borderId="1" xfId="0" applyNumberFormat="1" applyBorder="1"/>
    <xf numFmtId="0" fontId="0" fillId="0" borderId="15" xfId="0" applyBorder="1"/>
    <xf numFmtId="1" fontId="0" fillId="0" borderId="0" xfId="0" applyNumberFormat="1"/>
    <xf numFmtId="0" fontId="0" fillId="0" borderId="22" xfId="0" applyBorder="1"/>
    <xf numFmtId="0" fontId="0" fillId="0" borderId="23" xfId="0" applyBorder="1"/>
    <xf numFmtId="0" fontId="0" fillId="0" borderId="24" xfId="0" applyBorder="1"/>
    <xf numFmtId="0" fontId="13" fillId="14" borderId="0" xfId="0" applyFont="1" applyFill="1"/>
    <xf numFmtId="0" fontId="13" fillId="9" borderId="0" xfId="0" applyFont="1" applyFill="1"/>
    <xf numFmtId="0" fontId="7" fillId="0" borderId="0" xfId="0" quotePrefix="1" applyFont="1"/>
    <xf numFmtId="169" fontId="3" fillId="0" borderId="1" xfId="0" applyNumberFormat="1" applyFont="1" applyBorder="1"/>
    <xf numFmtId="169" fontId="1" fillId="0" borderId="1" xfId="0" applyNumberFormat="1" applyFont="1" applyBorder="1"/>
    <xf numFmtId="0" fontId="13" fillId="0" borderId="6" xfId="0" applyFont="1" applyBorder="1"/>
    <xf numFmtId="0" fontId="13" fillId="0" borderId="1" xfId="0" quotePrefix="1" applyFont="1" applyBorder="1"/>
    <xf numFmtId="168" fontId="0" fillId="0" borderId="0" xfId="0" applyNumberFormat="1" applyAlignment="1">
      <alignment horizontal="center"/>
    </xf>
    <xf numFmtId="0" fontId="0" fillId="0" borderId="0" xfId="0" quotePrefix="1" applyAlignment="1">
      <alignment horizontal="center"/>
    </xf>
    <xf numFmtId="0" fontId="1" fillId="0" borderId="0" xfId="0" applyFont="1" applyAlignment="1">
      <alignment horizontal="center"/>
    </xf>
    <xf numFmtId="168" fontId="1" fillId="0" borderId="0" xfId="0" applyNumberFormat="1" applyFont="1" applyAlignment="1">
      <alignment horizontal="center"/>
    </xf>
    <xf numFmtId="169" fontId="13" fillId="0" borderId="1" xfId="0" applyNumberFormat="1" applyFont="1" applyBorder="1"/>
    <xf numFmtId="0" fontId="13" fillId="0" borderId="6" xfId="0" applyFont="1" applyBorder="1" applyAlignment="1">
      <alignment horizontal="left"/>
    </xf>
    <xf numFmtId="0" fontId="13" fillId="0" borderId="1" xfId="0" applyFont="1" applyBorder="1"/>
    <xf numFmtId="0" fontId="13" fillId="0" borderId="1" xfId="0" quotePrefix="1" applyFont="1" applyBorder="1" applyAlignment="1">
      <alignment horizontal="center"/>
    </xf>
    <xf numFmtId="0" fontId="13" fillId="0" borderId="0" xfId="0" applyFont="1" applyAlignment="1">
      <alignment horizontal="center"/>
    </xf>
    <xf numFmtId="0" fontId="9" fillId="0" borderId="0" xfId="0" applyFont="1"/>
    <xf numFmtId="0" fontId="1" fillId="9" borderId="0" xfId="0" applyFont="1" applyFill="1"/>
    <xf numFmtId="0" fontId="0" fillId="15" borderId="0" xfId="0" applyFill="1"/>
    <xf numFmtId="0" fontId="0" fillId="16" borderId="0" xfId="0" applyFill="1"/>
    <xf numFmtId="0" fontId="29" fillId="16" borderId="0" xfId="0" applyFont="1" applyFill="1"/>
    <xf numFmtId="0" fontId="3" fillId="0" borderId="0" xfId="0" quotePrefix="1" applyFont="1" applyAlignment="1">
      <alignment horizontal="center" vertical="center" wrapText="1"/>
    </xf>
    <xf numFmtId="0" fontId="7" fillId="0" borderId="0" xfId="0" applyFont="1" applyAlignment="1">
      <alignment horizontal="center" vertical="center"/>
    </xf>
    <xf numFmtId="170" fontId="0" fillId="0" borderId="0" xfId="0" applyNumberFormat="1"/>
    <xf numFmtId="2" fontId="7" fillId="0" borderId="0" xfId="0" applyNumberFormat="1" applyFont="1" applyAlignment="1">
      <alignment horizontal="center" vertical="center"/>
    </xf>
    <xf numFmtId="4" fontId="0" fillId="0" borderId="0" xfId="0" applyNumberFormat="1" applyAlignment="1">
      <alignment horizontal="center" vertical="center"/>
    </xf>
    <xf numFmtId="171" fontId="7" fillId="0" borderId="0" xfId="0" applyNumberFormat="1" applyFont="1" applyAlignment="1">
      <alignment horizontal="center"/>
    </xf>
    <xf numFmtId="4" fontId="7" fillId="0" borderId="0" xfId="0" applyNumberFormat="1" applyFont="1" applyAlignment="1">
      <alignment horizontal="center" vertical="center"/>
    </xf>
    <xf numFmtId="0" fontId="3" fillId="8" borderId="1" xfId="0" quotePrefix="1" applyFont="1" applyFill="1" applyBorder="1" applyAlignment="1">
      <alignment horizontal="center" vertical="center" wrapText="1"/>
    </xf>
    <xf numFmtId="2" fontId="0" fillId="0" borderId="0" xfId="0" applyNumberFormat="1"/>
    <xf numFmtId="2" fontId="3" fillId="0" borderId="0" xfId="0" quotePrefix="1" applyNumberFormat="1" applyFont="1" applyAlignment="1">
      <alignment horizontal="center" vertical="center" wrapText="1"/>
    </xf>
    <xf numFmtId="0" fontId="3" fillId="8" borderId="7" xfId="0" quotePrefix="1" applyFont="1" applyFill="1" applyBorder="1" applyAlignment="1">
      <alignment horizontal="center" vertical="center" wrapText="1"/>
    </xf>
    <xf numFmtId="2" fontId="0" fillId="0" borderId="0" xfId="0" applyNumberFormat="1" applyAlignment="1">
      <alignment horizontal="center"/>
    </xf>
    <xf numFmtId="2" fontId="0" fillId="0" borderId="0" xfId="0" applyNumberFormat="1" applyAlignment="1">
      <alignment horizontal="center" vertical="center"/>
    </xf>
    <xf numFmtId="2" fontId="7" fillId="0" borderId="0" xfId="0" applyNumberFormat="1" applyFont="1" applyAlignment="1">
      <alignment horizontal="center"/>
    </xf>
    <xf numFmtId="2" fontId="7" fillId="17" borderId="1" xfId="0" applyNumberFormat="1" applyFont="1" applyFill="1" applyBorder="1" applyAlignment="1">
      <alignment horizontal="center" vertical="center"/>
    </xf>
    <xf numFmtId="0" fontId="3" fillId="8" borderId="1" xfId="0" quotePrefix="1" applyFont="1" applyFill="1" applyBorder="1" applyAlignment="1">
      <alignment horizontal="left" vertical="center" wrapText="1"/>
    </xf>
    <xf numFmtId="0" fontId="0" fillId="0" borderId="1" xfId="0" applyBorder="1" applyAlignment="1">
      <alignment horizontal="left" vertical="center"/>
    </xf>
    <xf numFmtId="0" fontId="0" fillId="8" borderId="1" xfId="0" quotePrefix="1" applyFill="1" applyBorder="1" applyAlignment="1">
      <alignment horizontal="center" vertical="center" wrapText="1"/>
    </xf>
    <xf numFmtId="0" fontId="0" fillId="17" borderId="1" xfId="0" applyFill="1" applyBorder="1" applyAlignment="1">
      <alignment horizontal="center"/>
    </xf>
    <xf numFmtId="10" fontId="0" fillId="0" borderId="0" xfId="0" applyNumberFormat="1" applyAlignment="1">
      <alignment horizontal="center" vertical="center"/>
    </xf>
    <xf numFmtId="1" fontId="0" fillId="13" borderId="1" xfId="0" applyNumberFormat="1" applyFill="1" applyBorder="1" applyAlignment="1">
      <alignment horizontal="center" vertical="center"/>
    </xf>
    <xf numFmtId="0" fontId="3" fillId="18" borderId="1" xfId="0" quotePrefix="1" applyFont="1" applyFill="1" applyBorder="1" applyAlignment="1">
      <alignment horizontal="center" vertical="center" wrapText="1"/>
    </xf>
    <xf numFmtId="2" fontId="0" fillId="17" borderId="1" xfId="0" applyNumberFormat="1" applyFill="1" applyBorder="1" applyAlignment="1">
      <alignment horizontal="center" vertical="center"/>
    </xf>
    <xf numFmtId="10" fontId="0" fillId="0" borderId="0" xfId="5" applyNumberFormat="1" applyFont="1" applyFill="1" applyBorder="1" applyAlignment="1">
      <alignment horizontal="center" vertical="center"/>
    </xf>
    <xf numFmtId="4" fontId="0" fillId="0" borderId="1" xfId="0" applyNumberFormat="1" applyBorder="1" applyAlignment="1">
      <alignment horizontal="left" vertical="center"/>
    </xf>
    <xf numFmtId="0" fontId="3" fillId="8" borderId="6" xfId="0" quotePrefix="1" applyFont="1" applyFill="1" applyBorder="1" applyAlignment="1">
      <alignment horizontal="center" vertical="center" wrapText="1"/>
    </xf>
    <xf numFmtId="0" fontId="0" fillId="0" borderId="14" xfId="0" applyBorder="1"/>
    <xf numFmtId="10" fontId="0" fillId="0" borderId="1" xfId="0" applyNumberFormat="1" applyBorder="1" applyAlignment="1">
      <alignment horizontal="center" vertical="center"/>
    </xf>
    <xf numFmtId="2" fontId="0" fillId="0" borderId="14" xfId="0" applyNumberFormat="1" applyBorder="1" applyAlignment="1">
      <alignment horizontal="center" vertical="center"/>
    </xf>
    <xf numFmtId="0" fontId="3" fillId="0" borderId="25" xfId="0" quotePrefix="1" applyFont="1" applyBorder="1" applyAlignment="1">
      <alignment horizontal="left" vertical="center" wrapText="1"/>
    </xf>
    <xf numFmtId="0" fontId="3" fillId="18" borderId="1" xfId="0" quotePrefix="1" applyFont="1" applyFill="1" applyBorder="1" applyAlignment="1">
      <alignment horizontal="left" vertical="center" wrapText="1"/>
    </xf>
    <xf numFmtId="0" fontId="3" fillId="18" borderId="6" xfId="0" quotePrefix="1" applyFont="1" applyFill="1" applyBorder="1" applyAlignment="1">
      <alignment horizontal="center" vertical="center" wrapText="1"/>
    </xf>
    <xf numFmtId="4" fontId="0" fillId="17" borderId="6" xfId="0" applyNumberFormat="1" applyFill="1" applyBorder="1" applyAlignment="1">
      <alignment horizontal="center" vertical="center"/>
    </xf>
    <xf numFmtId="173" fontId="30" fillId="19" borderId="1" xfId="6" applyNumberFormat="1" applyAlignment="1">
      <alignment horizontal="center" vertical="center" wrapText="1"/>
    </xf>
    <xf numFmtId="4" fontId="0" fillId="17" borderId="1" xfId="0" applyNumberFormat="1" applyFill="1" applyBorder="1" applyAlignment="1">
      <alignment horizontal="center" vertical="center"/>
    </xf>
    <xf numFmtId="0" fontId="0" fillId="0" borderId="6" xfId="0" applyBorder="1" applyAlignment="1">
      <alignment horizontal="center" vertical="center"/>
    </xf>
    <xf numFmtId="2" fontId="7" fillId="17" borderId="6" xfId="0" applyNumberFormat="1" applyFont="1" applyFill="1" applyBorder="1" applyAlignment="1">
      <alignment horizontal="center" vertical="center"/>
    </xf>
    <xf numFmtId="10" fontId="0" fillId="0" borderId="6" xfId="0" applyNumberFormat="1" applyBorder="1" applyAlignment="1">
      <alignment horizontal="center" vertical="center"/>
    </xf>
    <xf numFmtId="0" fontId="3" fillId="16" borderId="1" xfId="0" quotePrefix="1" applyFont="1" applyFill="1" applyBorder="1" applyAlignment="1">
      <alignment horizontal="center" vertical="center" wrapText="1"/>
    </xf>
    <xf numFmtId="0" fontId="7" fillId="0" borderId="0" xfId="0" applyFont="1" applyAlignment="1">
      <alignment horizontal="center"/>
    </xf>
    <xf numFmtId="0" fontId="3" fillId="0" borderId="0" xfId="0" quotePrefix="1" applyFont="1" applyAlignment="1">
      <alignment horizontal="left" vertical="center" wrapText="1"/>
    </xf>
    <xf numFmtId="166" fontId="0" fillId="0" borderId="0" xfId="0" applyNumberFormat="1" applyAlignment="1">
      <alignment horizontal="center" vertical="center"/>
    </xf>
    <xf numFmtId="166" fontId="0" fillId="0" borderId="1" xfId="0" applyNumberFormat="1" applyBorder="1" applyAlignment="1">
      <alignment horizontal="center" vertical="center"/>
    </xf>
    <xf numFmtId="0" fontId="0" fillId="0" borderId="0" xfId="0" applyAlignment="1">
      <alignment vertical="top"/>
    </xf>
    <xf numFmtId="0" fontId="3" fillId="0" borderId="0" xfId="0" quotePrefix="1" applyFont="1" applyAlignment="1">
      <alignment horizontal="center" vertical="top" wrapText="1"/>
    </xf>
    <xf numFmtId="0" fontId="3" fillId="8" borderId="6" xfId="0" quotePrefix="1" applyFont="1" applyFill="1" applyBorder="1" applyAlignment="1">
      <alignment horizontal="center" vertical="top" wrapText="1"/>
    </xf>
    <xf numFmtId="0" fontId="3" fillId="16" borderId="6" xfId="0" quotePrefix="1" applyFont="1" applyFill="1" applyBorder="1" applyAlignment="1">
      <alignment horizontal="center" vertical="center" wrapText="1"/>
    </xf>
    <xf numFmtId="4" fontId="0" fillId="2" borderId="1" xfId="0" applyNumberFormat="1" applyFill="1" applyBorder="1" applyAlignment="1">
      <alignment horizontal="left" vertical="center"/>
    </xf>
    <xf numFmtId="4" fontId="0" fillId="0" borderId="0" xfId="0" applyNumberFormat="1" applyAlignment="1">
      <alignment horizontal="center"/>
    </xf>
    <xf numFmtId="165" fontId="0" fillId="0" borderId="0" xfId="0" applyNumberFormat="1" applyAlignment="1">
      <alignment horizontal="center" vertical="center"/>
    </xf>
    <xf numFmtId="165" fontId="0" fillId="17" borderId="1" xfId="0" applyNumberFormat="1" applyFill="1" applyBorder="1" applyAlignment="1">
      <alignment horizontal="center" vertical="center"/>
    </xf>
    <xf numFmtId="0" fontId="0" fillId="16" borderId="0" xfId="0" quotePrefix="1" applyFill="1"/>
    <xf numFmtId="4" fontId="0" fillId="0" borderId="1" xfId="0" applyNumberFormat="1" applyBorder="1" applyAlignment="1">
      <alignment horizontal="center" vertical="center"/>
    </xf>
    <xf numFmtId="2" fontId="3" fillId="17" borderId="1" xfId="0" applyNumberFormat="1" applyFont="1" applyFill="1" applyBorder="1" applyAlignment="1">
      <alignment horizontal="center" vertical="center"/>
    </xf>
    <xf numFmtId="0" fontId="3" fillId="13" borderId="1" xfId="0" applyFont="1" applyFill="1" applyBorder="1" applyAlignment="1">
      <alignment horizontal="center"/>
    </xf>
    <xf numFmtId="172" fontId="3" fillId="17" borderId="1" xfId="0" applyNumberFormat="1" applyFont="1" applyFill="1" applyBorder="1" applyAlignment="1">
      <alignment horizontal="center"/>
    </xf>
    <xf numFmtId="2" fontId="3" fillId="13" borderId="1" xfId="0" applyNumberFormat="1" applyFont="1" applyFill="1" applyBorder="1" applyAlignment="1">
      <alignment horizontal="center" vertical="center"/>
    </xf>
    <xf numFmtId="2" fontId="3" fillId="17" borderId="6" xfId="0" applyNumberFormat="1" applyFont="1" applyFill="1" applyBorder="1" applyAlignment="1">
      <alignment horizontal="center"/>
    </xf>
    <xf numFmtId="2" fontId="3" fillId="17" borderId="1" xfId="0" applyNumberFormat="1" applyFont="1" applyFill="1" applyBorder="1" applyAlignment="1">
      <alignment horizontal="center"/>
    </xf>
    <xf numFmtId="4" fontId="3" fillId="17" borderId="1" xfId="0" applyNumberFormat="1" applyFont="1" applyFill="1" applyBorder="1" applyAlignment="1">
      <alignment horizontal="center" vertical="center"/>
    </xf>
    <xf numFmtId="0" fontId="31" fillId="20" borderId="6" xfId="0" applyFont="1" applyFill="1" applyBorder="1" applyAlignment="1">
      <alignment horizontal="center" vertical="center" wrapText="1"/>
    </xf>
    <xf numFmtId="0" fontId="15" fillId="20" borderId="16" xfId="0" applyFont="1" applyFill="1" applyBorder="1" applyAlignment="1">
      <alignment horizontal="center" vertical="center" wrapText="1"/>
    </xf>
    <xf numFmtId="4" fontId="31" fillId="21" borderId="1" xfId="0" applyNumberFormat="1" applyFont="1" applyFill="1" applyBorder="1" applyAlignment="1">
      <alignment horizontal="center" vertical="center"/>
    </xf>
    <xf numFmtId="10" fontId="15" fillId="22" borderId="1" xfId="0" applyNumberFormat="1" applyFont="1" applyFill="1" applyBorder="1" applyAlignment="1">
      <alignment horizontal="center" vertical="center"/>
    </xf>
    <xf numFmtId="0" fontId="31" fillId="0" borderId="0" xfId="0" applyFont="1"/>
    <xf numFmtId="0" fontId="15" fillId="0" borderId="1" xfId="0" applyFont="1" applyBorder="1" applyAlignment="1">
      <alignment horizontal="center"/>
    </xf>
    <xf numFmtId="166" fontId="15" fillId="0" borderId="1" xfId="0" applyNumberFormat="1" applyFont="1" applyBorder="1" applyAlignment="1">
      <alignment horizontal="center"/>
    </xf>
    <xf numFmtId="0" fontId="15" fillId="24" borderId="1" xfId="0" quotePrefix="1" applyFont="1" applyFill="1" applyBorder="1" applyAlignment="1">
      <alignment horizontal="center" vertical="center" wrapText="1"/>
    </xf>
    <xf numFmtId="0" fontId="15" fillId="25" borderId="1" xfId="0" quotePrefix="1" applyFont="1" applyFill="1" applyBorder="1" applyAlignment="1">
      <alignment horizontal="center" vertical="center" wrapText="1"/>
    </xf>
    <xf numFmtId="0" fontId="31" fillId="0" borderId="1" xfId="0" applyFont="1" applyBorder="1"/>
    <xf numFmtId="0" fontId="31" fillId="0" borderId="1" xfId="0" applyFont="1" applyBorder="1" applyAlignment="1">
      <alignment horizontal="center"/>
    </xf>
    <xf numFmtId="0" fontId="15" fillId="24" borderId="1" xfId="0" quotePrefix="1" applyFont="1" applyFill="1" applyBorder="1" applyAlignment="1">
      <alignment horizontal="left" vertical="center" wrapText="1"/>
    </xf>
    <xf numFmtId="2" fontId="31" fillId="26" borderId="1" xfId="0" applyNumberFormat="1" applyFont="1" applyFill="1" applyBorder="1" applyAlignment="1">
      <alignment horizontal="center"/>
    </xf>
    <xf numFmtId="166" fontId="31" fillId="26" borderId="1" xfId="0" applyNumberFormat="1" applyFont="1" applyFill="1" applyBorder="1" applyAlignment="1">
      <alignment horizontal="center"/>
    </xf>
    <xf numFmtId="4" fontId="31" fillId="0" borderId="1" xfId="0" applyNumberFormat="1" applyFont="1" applyBorder="1" applyAlignment="1">
      <alignment horizontal="left" vertical="center"/>
    </xf>
    <xf numFmtId="0" fontId="15" fillId="25" borderId="1" xfId="0" quotePrefix="1" applyFont="1" applyFill="1" applyBorder="1" applyAlignment="1">
      <alignment horizontal="left" vertical="center" wrapText="1"/>
    </xf>
    <xf numFmtId="2" fontId="32" fillId="26" borderId="1" xfId="0" applyNumberFormat="1" applyFont="1" applyFill="1" applyBorder="1" applyAlignment="1">
      <alignment horizontal="center"/>
    </xf>
    <xf numFmtId="4" fontId="31" fillId="26" borderId="1" xfId="0" applyNumberFormat="1" applyFont="1" applyFill="1" applyBorder="1" applyAlignment="1">
      <alignment horizontal="center" vertical="center"/>
    </xf>
    <xf numFmtId="4" fontId="31" fillId="26" borderId="1" xfId="0" applyNumberFormat="1" applyFont="1" applyFill="1" applyBorder="1" applyAlignment="1">
      <alignment horizontal="center"/>
    </xf>
    <xf numFmtId="4" fontId="0" fillId="18" borderId="1" xfId="0" applyNumberFormat="1" applyFill="1" applyBorder="1" applyAlignment="1">
      <alignment horizontal="center" vertical="center"/>
    </xf>
    <xf numFmtId="4" fontId="0" fillId="2" borderId="1" xfId="0" applyNumberFormat="1" applyFill="1" applyBorder="1" applyAlignment="1">
      <alignment horizontal="center" vertical="center"/>
    </xf>
    <xf numFmtId="0" fontId="15" fillId="24" borderId="6" xfId="0" quotePrefix="1" applyFont="1" applyFill="1" applyBorder="1" applyAlignment="1">
      <alignment horizontal="center" vertical="center" wrapText="1"/>
    </xf>
    <xf numFmtId="0" fontId="31" fillId="0" borderId="0" xfId="0" applyFont="1" applyAlignment="1">
      <alignment horizontal="center"/>
    </xf>
    <xf numFmtId="4" fontId="15" fillId="26" borderId="1" xfId="0" applyNumberFormat="1" applyFont="1" applyFill="1" applyBorder="1" applyAlignment="1">
      <alignment horizontal="center" vertical="center"/>
    </xf>
    <xf numFmtId="2" fontId="15" fillId="26" borderId="1" xfId="0" applyNumberFormat="1" applyFont="1" applyFill="1" applyBorder="1" applyAlignment="1">
      <alignment horizontal="center"/>
    </xf>
    <xf numFmtId="0" fontId="31" fillId="0" borderId="0" xfId="0" applyFont="1" applyAlignment="1">
      <alignment horizontal="left" vertical="center"/>
    </xf>
    <xf numFmtId="0" fontId="15" fillId="27" borderId="1" xfId="0" quotePrefix="1" applyFont="1" applyFill="1" applyBorder="1" applyAlignment="1">
      <alignment horizontal="center" vertical="center" wrapText="1"/>
    </xf>
    <xf numFmtId="0" fontId="15" fillId="0" borderId="1" xfId="0" quotePrefix="1" applyFont="1" applyBorder="1" applyAlignment="1">
      <alignment horizontal="left" vertical="center" wrapText="1"/>
    </xf>
    <xf numFmtId="0" fontId="33" fillId="0" borderId="1" xfId="0" applyFont="1" applyBorder="1" applyAlignment="1">
      <alignment horizontal="center"/>
    </xf>
    <xf numFmtId="0" fontId="31" fillId="26" borderId="1" xfId="0" applyFont="1" applyFill="1" applyBorder="1" applyAlignment="1">
      <alignment horizontal="center"/>
    </xf>
    <xf numFmtId="0" fontId="32" fillId="26" borderId="1" xfId="0" applyFont="1" applyFill="1" applyBorder="1" applyAlignment="1">
      <alignment horizontal="center"/>
    </xf>
    <xf numFmtId="0" fontId="15" fillId="28" borderId="1" xfId="0" applyFont="1" applyFill="1" applyBorder="1" applyAlignment="1">
      <alignment horizontal="center" wrapText="1"/>
    </xf>
    <xf numFmtId="0" fontId="15" fillId="24" borderId="11" xfId="0" quotePrefix="1" applyFont="1" applyFill="1" applyBorder="1" applyAlignment="1">
      <alignment horizontal="left" vertical="center" wrapText="1"/>
    </xf>
    <xf numFmtId="2" fontId="31" fillId="26" borderId="1" xfId="0" applyNumberFormat="1" applyFont="1" applyFill="1" applyBorder="1" applyAlignment="1">
      <alignment horizontal="center" vertical="center"/>
    </xf>
    <xf numFmtId="2" fontId="31" fillId="26" borderId="0" xfId="0" applyNumberFormat="1" applyFont="1" applyFill="1" applyAlignment="1">
      <alignment horizontal="center" vertical="center"/>
    </xf>
    <xf numFmtId="0" fontId="31" fillId="0" borderId="27" xfId="0" applyFont="1" applyBorder="1"/>
    <xf numFmtId="0" fontId="32" fillId="0" borderId="1" xfId="0" applyFont="1" applyBorder="1" applyAlignment="1">
      <alignment horizontal="center"/>
    </xf>
    <xf numFmtId="0" fontId="15" fillId="24" borderId="6" xfId="0" quotePrefix="1" applyFont="1" applyFill="1" applyBorder="1" applyAlignment="1">
      <alignment horizontal="left" vertical="center" wrapText="1"/>
    </xf>
    <xf numFmtId="172" fontId="15" fillId="26" borderId="1" xfId="0" applyNumberFormat="1" applyFont="1" applyFill="1" applyBorder="1" applyAlignment="1">
      <alignment horizontal="center"/>
    </xf>
    <xf numFmtId="172" fontId="31" fillId="26" borderId="1" xfId="0" applyNumberFormat="1" applyFont="1" applyFill="1" applyBorder="1" applyAlignment="1">
      <alignment horizontal="center"/>
    </xf>
    <xf numFmtId="1" fontId="21" fillId="26" borderId="1" xfId="0" applyNumberFormat="1" applyFont="1" applyFill="1" applyBorder="1" applyAlignment="1">
      <alignment horizontal="center"/>
    </xf>
    <xf numFmtId="0" fontId="15" fillId="0" borderId="0" xfId="0" quotePrefix="1" applyFont="1" applyAlignment="1">
      <alignment horizontal="center" vertical="center" wrapText="1"/>
    </xf>
    <xf numFmtId="172" fontId="34" fillId="0" borderId="0" xfId="0" applyNumberFormat="1" applyFont="1"/>
    <xf numFmtId="0" fontId="15" fillId="26" borderId="1" xfId="0" applyFont="1" applyFill="1" applyBorder="1" applyAlignment="1">
      <alignment horizontal="center"/>
    </xf>
    <xf numFmtId="11" fontId="31" fillId="26" borderId="1" xfId="0" applyNumberFormat="1" applyFont="1" applyFill="1" applyBorder="1" applyAlignment="1">
      <alignment horizontal="center"/>
    </xf>
    <xf numFmtId="0" fontId="15" fillId="28" borderId="1" xfId="0" quotePrefix="1" applyFont="1" applyFill="1" applyBorder="1" applyAlignment="1">
      <alignment horizontal="center" vertical="center" wrapText="1"/>
    </xf>
    <xf numFmtId="0" fontId="33" fillId="0" borderId="0" xfId="0" applyFont="1" applyAlignment="1">
      <alignment horizontal="center"/>
    </xf>
    <xf numFmtId="1" fontId="31" fillId="26" borderId="1" xfId="0" applyNumberFormat="1" applyFont="1" applyFill="1" applyBorder="1" applyAlignment="1">
      <alignment horizontal="center" vertical="center"/>
    </xf>
    <xf numFmtId="0" fontId="3" fillId="0" borderId="1" xfId="0" quotePrefix="1" applyFont="1" applyBorder="1" applyAlignment="1">
      <alignment horizontal="left" vertical="top" wrapText="1"/>
    </xf>
    <xf numFmtId="0" fontId="0" fillId="0" borderId="1" xfId="0" applyBorder="1" applyAlignment="1">
      <alignment horizontal="left" vertical="center" wrapText="1"/>
    </xf>
    <xf numFmtId="0" fontId="31" fillId="0" borderId="1" xfId="0" applyFont="1" applyBorder="1" applyAlignment="1">
      <alignment wrapText="1"/>
    </xf>
    <xf numFmtId="0" fontId="31" fillId="0" borderId="1" xfId="0" quotePrefix="1" applyFont="1" applyBorder="1" applyAlignment="1">
      <alignment wrapText="1"/>
    </xf>
    <xf numFmtId="0" fontId="0" fillId="0" borderId="0" xfId="0" applyAlignment="1">
      <alignment horizontal="center"/>
    </xf>
    <xf numFmtId="166" fontId="0" fillId="0" borderId="1" xfId="0" applyNumberFormat="1" applyBorder="1" applyAlignment="1">
      <alignment horizontal="left" vertical="center"/>
    </xf>
    <xf numFmtId="0" fontId="0" fillId="0" borderId="0" xfId="0" applyFill="1" applyBorder="1"/>
    <xf numFmtId="0" fontId="7" fillId="0" borderId="0" xfId="0" quotePrefix="1" applyFont="1" applyFill="1" applyBorder="1" applyAlignment="1">
      <alignment horizontal="center" vertical="center" wrapText="1"/>
    </xf>
    <xf numFmtId="0" fontId="7" fillId="0" borderId="0" xfId="0" applyFont="1" applyFill="1" applyBorder="1" applyAlignment="1">
      <alignment horizontal="center"/>
    </xf>
    <xf numFmtId="168" fontId="7" fillId="0" borderId="0" xfId="0" applyNumberFormat="1" applyFont="1" applyFill="1" applyBorder="1" applyAlignment="1">
      <alignment horizontal="center" vertical="center"/>
    </xf>
    <xf numFmtId="0" fontId="35" fillId="0" borderId="0" xfId="0" applyFont="1" applyFill="1" applyBorder="1" applyAlignment="1">
      <alignment horizontal="center"/>
    </xf>
    <xf numFmtId="174" fontId="7" fillId="0" borderId="0" xfId="0" applyNumberFormat="1" applyFont="1" applyFill="1" applyBorder="1" applyAlignment="1">
      <alignment horizontal="center"/>
    </xf>
    <xf numFmtId="168" fontId="7" fillId="0" borderId="0" xfId="0" applyNumberFormat="1" applyFont="1" applyFill="1" applyBorder="1" applyAlignment="1">
      <alignment horizontal="center"/>
    </xf>
    <xf numFmtId="172" fontId="7" fillId="0" borderId="0" xfId="0" applyNumberFormat="1" applyFont="1" applyFill="1" applyBorder="1" applyAlignment="1">
      <alignment horizontal="center"/>
    </xf>
    <xf numFmtId="0" fontId="0" fillId="8" borderId="1" xfId="0" quotePrefix="1" applyFont="1" applyFill="1" applyBorder="1" applyAlignment="1">
      <alignment horizontal="center" vertical="center" wrapText="1"/>
    </xf>
    <xf numFmtId="0" fontId="0" fillId="0" borderId="1" xfId="0" applyFont="1" applyBorder="1" applyAlignment="1">
      <alignment horizontal="center"/>
    </xf>
    <xf numFmtId="172" fontId="0" fillId="17" borderId="1" xfId="0" applyNumberFormat="1" applyFont="1" applyFill="1" applyBorder="1" applyAlignment="1">
      <alignment horizontal="center" vertical="center"/>
    </xf>
    <xf numFmtId="0" fontId="2" fillId="4" borderId="0" xfId="0" applyFont="1" applyFill="1" applyAlignment="1">
      <alignment horizontal="left"/>
    </xf>
    <xf numFmtId="0" fontId="0" fillId="0" borderId="0" xfId="0"/>
    <xf numFmtId="0" fontId="0" fillId="0" borderId="1" xfId="0" applyBorder="1" applyAlignment="1">
      <alignment horizontal="center"/>
    </xf>
    <xf numFmtId="0" fontId="0" fillId="0" borderId="0" xfId="0" applyAlignment="1">
      <alignment horizontal="center"/>
    </xf>
    <xf numFmtId="0" fontId="5" fillId="6" borderId="2" xfId="0" applyFont="1" applyFill="1" applyBorder="1" applyAlignment="1">
      <alignment horizontal="center" vertical="center"/>
    </xf>
    <xf numFmtId="0" fontId="4" fillId="6" borderId="3" xfId="0" applyFont="1" applyFill="1" applyBorder="1" applyAlignment="1">
      <alignment horizontal="center" vertical="center"/>
    </xf>
    <xf numFmtId="0" fontId="0" fillId="2" borderId="0" xfId="0" applyFill="1" applyAlignment="1">
      <alignment vertical="center" wrapText="1"/>
    </xf>
    <xf numFmtId="0" fontId="1" fillId="2" borderId="0" xfId="0" applyFont="1" applyFill="1" applyAlignment="1">
      <alignment horizontal="left" vertical="center" wrapText="1"/>
    </xf>
    <xf numFmtId="0" fontId="2" fillId="4" borderId="0" xfId="0" applyFont="1" applyFill="1" applyAlignment="1">
      <alignment horizontal="left"/>
    </xf>
    <xf numFmtId="0" fontId="1" fillId="2" borderId="4" xfId="0" applyFont="1" applyFill="1" applyBorder="1" applyAlignment="1">
      <alignment horizontal="left" vertical="top"/>
    </xf>
    <xf numFmtId="0" fontId="1" fillId="2" borderId="5" xfId="0" applyFont="1" applyFill="1" applyBorder="1" applyAlignment="1">
      <alignment horizontal="left" vertical="top"/>
    </xf>
    <xf numFmtId="0" fontId="1" fillId="2" borderId="1" xfId="0" applyFont="1" applyFill="1" applyBorder="1" applyAlignment="1">
      <alignment horizontal="center" vertical="center" wrapText="1"/>
    </xf>
    <xf numFmtId="0" fontId="1" fillId="2" borderId="7" xfId="0" applyFont="1" applyFill="1" applyBorder="1" applyAlignment="1">
      <alignment horizontal="center" vertical="center" wrapText="1"/>
    </xf>
    <xf numFmtId="0" fontId="1" fillId="2" borderId="12" xfId="0" applyFont="1" applyFill="1" applyBorder="1" applyAlignment="1">
      <alignment horizontal="center" vertical="center" wrapText="1"/>
    </xf>
    <xf numFmtId="0" fontId="1" fillId="2" borderId="11" xfId="0" applyFont="1" applyFill="1" applyBorder="1" applyAlignment="1">
      <alignment horizontal="center" vertical="center" wrapText="1"/>
    </xf>
    <xf numFmtId="0" fontId="0" fillId="0" borderId="14" xfId="0" applyBorder="1" applyAlignment="1">
      <alignment horizontal="center" vertical="center" wrapText="1"/>
    </xf>
    <xf numFmtId="0" fontId="0" fillId="0" borderId="14" xfId="0" applyBorder="1" applyAlignment="1">
      <alignment horizontal="center" vertical="center"/>
    </xf>
    <xf numFmtId="0" fontId="0" fillId="0" borderId="0" xfId="0" applyAlignment="1">
      <alignment horizontal="center" vertical="center" wrapText="1"/>
    </xf>
    <xf numFmtId="0" fontId="0" fillId="0" borderId="0" xfId="0" applyAlignment="1">
      <alignment horizontal="center" vertical="center"/>
    </xf>
    <xf numFmtId="0" fontId="0" fillId="0" borderId="0" xfId="0" applyAlignment="1">
      <alignment horizontal="center"/>
    </xf>
    <xf numFmtId="0" fontId="0" fillId="0" borderId="7" xfId="0" applyBorder="1" applyAlignment="1">
      <alignment horizontal="center" vertical="center" wrapText="1"/>
    </xf>
    <xf numFmtId="0" fontId="0" fillId="0" borderId="11" xfId="0" applyBorder="1" applyAlignment="1">
      <alignment horizontal="center" vertical="center" wrapText="1"/>
    </xf>
    <xf numFmtId="0" fontId="0" fillId="0" borderId="1" xfId="0" applyBorder="1" applyAlignment="1">
      <alignment horizontal="left" vertical="center"/>
    </xf>
    <xf numFmtId="0" fontId="0" fillId="0" borderId="1" xfId="0" applyBorder="1" applyAlignment="1">
      <alignment horizontal="center" vertical="center"/>
    </xf>
    <xf numFmtId="0" fontId="3" fillId="23" borderId="0" xfId="0" applyFont="1" applyFill="1" applyBorder="1" applyAlignment="1">
      <alignment horizontal="center" vertical="center" wrapText="1"/>
    </xf>
    <xf numFmtId="0" fontId="31" fillId="28" borderId="28" xfId="0" applyFont="1" applyFill="1" applyBorder="1" applyAlignment="1">
      <alignment horizontal="center" vertical="center" wrapText="1"/>
    </xf>
    <xf numFmtId="0" fontId="31" fillId="28" borderId="29" xfId="0" applyFont="1" applyFill="1" applyBorder="1" applyAlignment="1">
      <alignment horizontal="center" vertical="center" wrapText="1"/>
    </xf>
    <xf numFmtId="0" fontId="3" fillId="0" borderId="26" xfId="0" quotePrefix="1" applyFont="1" applyBorder="1" applyAlignment="1">
      <alignment horizontal="center" vertical="center" wrapText="1"/>
    </xf>
    <xf numFmtId="0" fontId="3" fillId="0" borderId="5" xfId="0" quotePrefix="1" applyFont="1" applyBorder="1" applyAlignment="1">
      <alignment horizontal="center" vertical="center" wrapText="1"/>
    </xf>
  </cellXfs>
  <cellStyles count="7">
    <cellStyle name="Hipervínculo" xfId="2" builtinId="8"/>
    <cellStyle name="input_fixed" xfId="6" xr:uid="{63947256-463D-4FEE-B14A-CC9291FAF371}"/>
    <cellStyle name="Millares 2" xfId="4" xr:uid="{6932B560-88B7-459C-BC83-E5496DDA31D4}"/>
    <cellStyle name="Normal" xfId="0" builtinId="0"/>
    <cellStyle name="Normal 2" xfId="1" xr:uid="{24DF025E-3A03-4AEE-890D-5B5AB1F1E340}"/>
    <cellStyle name="Normal 4" xfId="3" xr:uid="{26FE9F0D-A0FA-40B3-A1B2-47A688012F17}"/>
    <cellStyle name="Porcentaje" xfId="5" builtinId="5"/>
  </cellStyles>
  <dxfs count="0"/>
  <tableStyles count="0" defaultTableStyle="TableStyleMedium2" defaultPivotStyle="PivotStyleLight16"/>
  <colors>
    <mruColors>
      <color rgb="FF009999"/>
      <color rgb="FFFF00FF"/>
      <color rgb="FF66FF33"/>
      <color rgb="FF00CC99"/>
      <color rgb="FFCC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38100" cap="rnd">
              <a:noFill/>
              <a:round/>
            </a:ln>
            <a:effectLst/>
          </c:spPr>
          <c:marker>
            <c:symbol val="circle"/>
            <c:size val="5"/>
            <c:spPr>
              <a:solidFill>
                <a:schemeClr val="accent1"/>
              </a:solidFill>
              <a:ln w="9525">
                <a:solidFill>
                  <a:schemeClr val="accent1"/>
                </a:solidFill>
              </a:ln>
              <a:effectLst/>
            </c:spPr>
          </c:marker>
          <c:xVal>
            <c:numRef>
              <c:f>population!$C$344:$AG$344</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xVal>
          <c:yVal>
            <c:numRef>
              <c:f>population!$C$345:$AG$345</c:f>
              <c:numCache>
                <c:formatCode>General</c:formatCode>
                <c:ptCount val="31"/>
                <c:pt idx="0">
                  <c:v>2184706.1269999999</c:v>
                </c:pt>
                <c:pt idx="1">
                  <c:v>2195717.4115999998</c:v>
                </c:pt>
                <c:pt idx="2">
                  <c:v>2206728.6961999997</c:v>
                </c:pt>
                <c:pt idx="3">
                  <c:v>2217739.9808</c:v>
                </c:pt>
                <c:pt idx="4">
                  <c:v>2228751.2653999999</c:v>
                </c:pt>
                <c:pt idx="5">
                  <c:v>2239762.5499999998</c:v>
                </c:pt>
                <c:pt idx="6">
                  <c:v>2249314.5499999998</c:v>
                </c:pt>
                <c:pt idx="7">
                  <c:v>2258866.5499999998</c:v>
                </c:pt>
                <c:pt idx="8">
                  <c:v>2264597.75</c:v>
                </c:pt>
                <c:pt idx="9">
                  <c:v>2277970.5499999998</c:v>
                </c:pt>
                <c:pt idx="10">
                  <c:v>2287522.5499999998</c:v>
                </c:pt>
                <c:pt idx="11">
                  <c:v>2295615.27</c:v>
                </c:pt>
                <c:pt idx="12">
                  <c:v>2303707.9899999998</c:v>
                </c:pt>
                <c:pt idx="13">
                  <c:v>2311800.71</c:v>
                </c:pt>
                <c:pt idx="14">
                  <c:v>2319893.4299999997</c:v>
                </c:pt>
                <c:pt idx="15">
                  <c:v>2327986.15</c:v>
                </c:pt>
                <c:pt idx="16">
                  <c:v>2334619.59</c:v>
                </c:pt>
                <c:pt idx="17">
                  <c:v>2341253.0299999998</c:v>
                </c:pt>
                <c:pt idx="18">
                  <c:v>2347886.4700000002</c:v>
                </c:pt>
                <c:pt idx="19">
                  <c:v>2354519.91</c:v>
                </c:pt>
                <c:pt idx="20">
                  <c:v>2361153.35</c:v>
                </c:pt>
                <c:pt idx="21">
                  <c:v>2366327.5100000002</c:v>
                </c:pt>
                <c:pt idx="22">
                  <c:v>2371501.67</c:v>
                </c:pt>
                <c:pt idx="23">
                  <c:v>2376675.83</c:v>
                </c:pt>
                <c:pt idx="24">
                  <c:v>2381849.9899999998</c:v>
                </c:pt>
                <c:pt idx="25">
                  <c:v>2387024.15</c:v>
                </c:pt>
                <c:pt idx="26">
                  <c:v>2390739.0299999998</c:v>
                </c:pt>
                <c:pt idx="27">
                  <c:v>2394453.9099999997</c:v>
                </c:pt>
                <c:pt idx="28">
                  <c:v>2398168.79</c:v>
                </c:pt>
                <c:pt idx="29">
                  <c:v>2401883.67</c:v>
                </c:pt>
                <c:pt idx="30">
                  <c:v>2405598.5499999998</c:v>
                </c:pt>
              </c:numCache>
            </c:numRef>
          </c:yVal>
          <c:smooth val="0"/>
          <c:extLst>
            <c:ext xmlns:c16="http://schemas.microsoft.com/office/drawing/2014/chart" uri="{C3380CC4-5D6E-409C-BE32-E72D297353CC}">
              <c16:uniqueId val="{00000000-6B4E-4EC3-B0DA-A2FDE79418C6}"/>
            </c:ext>
          </c:extLst>
        </c:ser>
        <c:ser>
          <c:idx val="1"/>
          <c:order val="1"/>
          <c:spPr>
            <a:ln w="38100" cap="rnd">
              <a:noFill/>
              <a:round/>
            </a:ln>
            <a:effectLst/>
          </c:spPr>
          <c:marker>
            <c:symbol val="circle"/>
            <c:size val="5"/>
            <c:spPr>
              <a:solidFill>
                <a:schemeClr val="accent2"/>
              </a:solidFill>
              <a:ln w="9525">
                <a:solidFill>
                  <a:schemeClr val="accent2"/>
                </a:solidFill>
              </a:ln>
              <a:effectLst/>
            </c:spPr>
          </c:marker>
          <c:xVal>
            <c:numRef>
              <c:f>population!$C$344:$AG$344</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xVal>
          <c:yVal>
            <c:numRef>
              <c:f>population!$C$348:$AG$348</c:f>
              <c:numCache>
                <c:formatCode>General</c:formatCode>
                <c:ptCount val="31"/>
                <c:pt idx="0">
                  <c:v>2184706.1269999999</c:v>
                </c:pt>
                <c:pt idx="1">
                  <c:v>2197392.9269999997</c:v>
                </c:pt>
                <c:pt idx="2">
                  <c:v>2210079.727</c:v>
                </c:pt>
                <c:pt idx="3">
                  <c:v>2222766.5269999998</c:v>
                </c:pt>
                <c:pt idx="4">
                  <c:v>2235453.327</c:v>
                </c:pt>
                <c:pt idx="5">
                  <c:v>2248140.1269999999</c:v>
                </c:pt>
                <c:pt idx="6">
                  <c:v>2258472.9269999997</c:v>
                </c:pt>
                <c:pt idx="7">
                  <c:v>2268805.727</c:v>
                </c:pt>
                <c:pt idx="8">
                  <c:v>2275005.4069999997</c:v>
                </c:pt>
                <c:pt idx="9">
                  <c:v>2289471.327</c:v>
                </c:pt>
                <c:pt idx="10">
                  <c:v>2299804.1269999999</c:v>
                </c:pt>
                <c:pt idx="11">
                  <c:v>2307782.9269999997</c:v>
                </c:pt>
                <c:pt idx="12">
                  <c:v>2315761.727</c:v>
                </c:pt>
                <c:pt idx="13">
                  <c:v>2323740.5269999998</c:v>
                </c:pt>
                <c:pt idx="14">
                  <c:v>2331719.327</c:v>
                </c:pt>
                <c:pt idx="15">
                  <c:v>2339698.1269999999</c:v>
                </c:pt>
                <c:pt idx="16">
                  <c:v>2345322.9269999997</c:v>
                </c:pt>
                <c:pt idx="17">
                  <c:v>2350947.727</c:v>
                </c:pt>
                <c:pt idx="18">
                  <c:v>2356572.5269999998</c:v>
                </c:pt>
                <c:pt idx="19">
                  <c:v>2362197.327</c:v>
                </c:pt>
                <c:pt idx="20">
                  <c:v>2367822.1269999999</c:v>
                </c:pt>
                <c:pt idx="21">
                  <c:v>2371092.9269999997</c:v>
                </c:pt>
                <c:pt idx="22">
                  <c:v>2374363.727</c:v>
                </c:pt>
                <c:pt idx="23">
                  <c:v>2377634.5269999998</c:v>
                </c:pt>
                <c:pt idx="24">
                  <c:v>2380905.327</c:v>
                </c:pt>
                <c:pt idx="25">
                  <c:v>2384176.1269999999</c:v>
                </c:pt>
                <c:pt idx="26">
                  <c:v>2385092.9269999997</c:v>
                </c:pt>
                <c:pt idx="27">
                  <c:v>2386009.727</c:v>
                </c:pt>
                <c:pt idx="28">
                  <c:v>2386926.5269999998</c:v>
                </c:pt>
                <c:pt idx="29">
                  <c:v>2387843.327</c:v>
                </c:pt>
                <c:pt idx="30">
                  <c:v>2388760.1269999999</c:v>
                </c:pt>
              </c:numCache>
            </c:numRef>
          </c:yVal>
          <c:smooth val="0"/>
          <c:extLst>
            <c:ext xmlns:c16="http://schemas.microsoft.com/office/drawing/2014/chart" uri="{C3380CC4-5D6E-409C-BE32-E72D297353CC}">
              <c16:uniqueId val="{00000001-6B4E-4EC3-B0DA-A2FDE79418C6}"/>
            </c:ext>
          </c:extLst>
        </c:ser>
        <c:ser>
          <c:idx val="2"/>
          <c:order val="2"/>
          <c:spPr>
            <a:ln w="38100" cap="rnd">
              <a:noFill/>
              <a:round/>
            </a:ln>
            <a:effectLst/>
          </c:spPr>
          <c:marker>
            <c:symbol val="circle"/>
            <c:size val="5"/>
            <c:spPr>
              <a:solidFill>
                <a:schemeClr val="accent3"/>
              </a:solidFill>
              <a:ln w="9525">
                <a:solidFill>
                  <a:schemeClr val="accent3"/>
                </a:solidFill>
              </a:ln>
              <a:effectLst/>
            </c:spPr>
          </c:marker>
          <c:xVal>
            <c:numRef>
              <c:f>population!$C$344:$AG$344</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xVal>
          <c:yVal>
            <c:numRef>
              <c:f>population!$C$351:$AG$351</c:f>
              <c:numCache>
                <c:formatCode>General</c:formatCode>
                <c:ptCount val="31"/>
                <c:pt idx="0">
                  <c:v>2184706.1269999999</c:v>
                </c:pt>
                <c:pt idx="1">
                  <c:v>2190671.5269999998</c:v>
                </c:pt>
                <c:pt idx="2">
                  <c:v>2196636.9269999997</c:v>
                </c:pt>
                <c:pt idx="3">
                  <c:v>2202602.327</c:v>
                </c:pt>
                <c:pt idx="4">
                  <c:v>2208567.727</c:v>
                </c:pt>
                <c:pt idx="5">
                  <c:v>2214533.1269999999</c:v>
                </c:pt>
                <c:pt idx="6">
                  <c:v>2220498.5269999998</c:v>
                </c:pt>
                <c:pt idx="7">
                  <c:v>2226463.9269999997</c:v>
                </c:pt>
                <c:pt idx="8">
                  <c:v>2230043.1669999999</c:v>
                </c:pt>
                <c:pt idx="9">
                  <c:v>2238394.727</c:v>
                </c:pt>
                <c:pt idx="10">
                  <c:v>2244360.1269999999</c:v>
                </c:pt>
                <c:pt idx="11">
                  <c:v>2250325.5269999998</c:v>
                </c:pt>
                <c:pt idx="12">
                  <c:v>2256290.9269999997</c:v>
                </c:pt>
                <c:pt idx="13">
                  <c:v>2262256.327</c:v>
                </c:pt>
                <c:pt idx="14">
                  <c:v>2268221.727</c:v>
                </c:pt>
                <c:pt idx="15">
                  <c:v>2274187.1269999999</c:v>
                </c:pt>
                <c:pt idx="16">
                  <c:v>2280152.5269999998</c:v>
                </c:pt>
                <c:pt idx="17">
                  <c:v>2286117.9269999997</c:v>
                </c:pt>
                <c:pt idx="18">
                  <c:v>2292083.327</c:v>
                </c:pt>
                <c:pt idx="19">
                  <c:v>2298048.727</c:v>
                </c:pt>
                <c:pt idx="20">
                  <c:v>2304014.1269999999</c:v>
                </c:pt>
                <c:pt idx="21">
                  <c:v>2309979.5269999998</c:v>
                </c:pt>
                <c:pt idx="22">
                  <c:v>2315944.9269999997</c:v>
                </c:pt>
                <c:pt idx="23">
                  <c:v>2321910.327</c:v>
                </c:pt>
                <c:pt idx="24">
                  <c:v>2327875.727</c:v>
                </c:pt>
                <c:pt idx="25">
                  <c:v>2333841.1269999999</c:v>
                </c:pt>
                <c:pt idx="26">
                  <c:v>2339806.5269999998</c:v>
                </c:pt>
                <c:pt idx="27">
                  <c:v>2345771.9269999997</c:v>
                </c:pt>
                <c:pt idx="28">
                  <c:v>2351737.327</c:v>
                </c:pt>
                <c:pt idx="29">
                  <c:v>2357702.727</c:v>
                </c:pt>
                <c:pt idx="30">
                  <c:v>2363668.1269999999</c:v>
                </c:pt>
              </c:numCache>
            </c:numRef>
          </c:yVal>
          <c:smooth val="0"/>
          <c:extLst>
            <c:ext xmlns:c16="http://schemas.microsoft.com/office/drawing/2014/chart" uri="{C3380CC4-5D6E-409C-BE32-E72D297353CC}">
              <c16:uniqueId val="{00000002-6B4E-4EC3-B0DA-A2FDE79418C6}"/>
            </c:ext>
          </c:extLst>
        </c:ser>
        <c:ser>
          <c:idx val="3"/>
          <c:order val="3"/>
          <c:spPr>
            <a:ln w="38100" cap="rnd">
              <a:noFill/>
              <a:round/>
            </a:ln>
            <a:effectLst/>
          </c:spPr>
          <c:marker>
            <c:symbol val="circle"/>
            <c:size val="5"/>
            <c:spPr>
              <a:solidFill>
                <a:schemeClr val="accent4"/>
              </a:solidFill>
              <a:ln w="9525">
                <a:solidFill>
                  <a:schemeClr val="accent4"/>
                </a:solidFill>
              </a:ln>
              <a:effectLst/>
            </c:spPr>
          </c:marker>
          <c:xVal>
            <c:numRef>
              <c:f>population!$C$344:$AG$344</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xVal>
          <c:yVal>
            <c:numRef>
              <c:f>population!$C$354:$AG$354</c:f>
              <c:numCache>
                <c:formatCode>General</c:formatCode>
                <c:ptCount val="31"/>
                <c:pt idx="0">
                  <c:v>2184706.1269999999</c:v>
                </c:pt>
                <c:pt idx="1">
                  <c:v>2187900.0669999998</c:v>
                </c:pt>
                <c:pt idx="2">
                  <c:v>2191094.0069999998</c:v>
                </c:pt>
                <c:pt idx="3">
                  <c:v>2194287.9470000002</c:v>
                </c:pt>
                <c:pt idx="4">
                  <c:v>2197481.8870000001</c:v>
                </c:pt>
                <c:pt idx="5">
                  <c:v>2200675.827</c:v>
                </c:pt>
                <c:pt idx="6">
                  <c:v>2202120.9270000001</c:v>
                </c:pt>
                <c:pt idx="7">
                  <c:v>2203566.0270000002</c:v>
                </c:pt>
                <c:pt idx="8">
                  <c:v>2204433.0870000003</c:v>
                </c:pt>
                <c:pt idx="9">
                  <c:v>2206456.227</c:v>
                </c:pt>
                <c:pt idx="10">
                  <c:v>2207901.327</c:v>
                </c:pt>
                <c:pt idx="11">
                  <c:v>2207597.5869999998</c:v>
                </c:pt>
                <c:pt idx="12">
                  <c:v>2207293.8470000001</c:v>
                </c:pt>
                <c:pt idx="13">
                  <c:v>2206990.1069999998</c:v>
                </c:pt>
                <c:pt idx="14">
                  <c:v>2206686.3670000001</c:v>
                </c:pt>
                <c:pt idx="15">
                  <c:v>2206382.6269999999</c:v>
                </c:pt>
                <c:pt idx="16">
                  <c:v>2204330.0469999998</c:v>
                </c:pt>
                <c:pt idx="17">
                  <c:v>2202277.4669999997</c:v>
                </c:pt>
                <c:pt idx="18">
                  <c:v>2200224.8870000001</c:v>
                </c:pt>
                <c:pt idx="19">
                  <c:v>2198172.307</c:v>
                </c:pt>
                <c:pt idx="20">
                  <c:v>2196119.727</c:v>
                </c:pt>
                <c:pt idx="21">
                  <c:v>2192318.307</c:v>
                </c:pt>
                <c:pt idx="22">
                  <c:v>2188516.8870000001</c:v>
                </c:pt>
                <c:pt idx="23">
                  <c:v>2184715.4669999997</c:v>
                </c:pt>
                <c:pt idx="24">
                  <c:v>2180914.0469999998</c:v>
                </c:pt>
                <c:pt idx="25">
                  <c:v>2177112.6269999999</c:v>
                </c:pt>
                <c:pt idx="26">
                  <c:v>2171562.3670000001</c:v>
                </c:pt>
                <c:pt idx="27">
                  <c:v>2166012.1069999998</c:v>
                </c:pt>
                <c:pt idx="28">
                  <c:v>2160461.8470000001</c:v>
                </c:pt>
                <c:pt idx="29">
                  <c:v>2154911.5869999998</c:v>
                </c:pt>
                <c:pt idx="30">
                  <c:v>2149361.327</c:v>
                </c:pt>
              </c:numCache>
            </c:numRef>
          </c:yVal>
          <c:smooth val="0"/>
          <c:extLst>
            <c:ext xmlns:c16="http://schemas.microsoft.com/office/drawing/2014/chart" uri="{C3380CC4-5D6E-409C-BE32-E72D297353CC}">
              <c16:uniqueId val="{00000003-6B4E-4EC3-B0DA-A2FDE79418C6}"/>
            </c:ext>
          </c:extLst>
        </c:ser>
        <c:ser>
          <c:idx val="4"/>
          <c:order val="4"/>
          <c:spPr>
            <a:ln w="38100" cap="rnd">
              <a:noFill/>
              <a:round/>
            </a:ln>
            <a:effectLst/>
          </c:spPr>
          <c:marker>
            <c:symbol val="circle"/>
            <c:size val="5"/>
            <c:spPr>
              <a:solidFill>
                <a:schemeClr val="accent5"/>
              </a:solidFill>
              <a:ln w="9525">
                <a:solidFill>
                  <a:schemeClr val="accent5"/>
                </a:solidFill>
              </a:ln>
              <a:effectLst/>
            </c:spPr>
          </c:marker>
          <c:xVal>
            <c:numRef>
              <c:f>population!$C$344:$AG$344</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xVal>
          <c:yVal>
            <c:numRef>
              <c:f>population!$C$357:$AG$357</c:f>
              <c:numCache>
                <c:formatCode>General</c:formatCode>
                <c:ptCount val="31"/>
                <c:pt idx="0">
                  <c:v>2184706.1269999999</c:v>
                </c:pt>
                <c:pt idx="1">
                  <c:v>2201961.9069999997</c:v>
                </c:pt>
                <c:pt idx="2">
                  <c:v>2219217.6869999999</c:v>
                </c:pt>
                <c:pt idx="3">
                  <c:v>2236473.4669999997</c:v>
                </c:pt>
                <c:pt idx="4">
                  <c:v>2253729.247</c:v>
                </c:pt>
                <c:pt idx="5">
                  <c:v>2270985.0269999998</c:v>
                </c:pt>
                <c:pt idx="6">
                  <c:v>2285558.9269999997</c:v>
                </c:pt>
                <c:pt idx="7">
                  <c:v>2300132.8269999996</c:v>
                </c:pt>
                <c:pt idx="8">
                  <c:v>2308877.1669999999</c:v>
                </c:pt>
                <c:pt idx="9">
                  <c:v>2329280.6269999999</c:v>
                </c:pt>
                <c:pt idx="10">
                  <c:v>2343854.5269999998</c:v>
                </c:pt>
                <c:pt idx="11">
                  <c:v>2355746.5469999998</c:v>
                </c:pt>
                <c:pt idx="12">
                  <c:v>2367638.5669999998</c:v>
                </c:pt>
                <c:pt idx="13">
                  <c:v>2379530.5869999998</c:v>
                </c:pt>
                <c:pt idx="14">
                  <c:v>2391422.6069999998</c:v>
                </c:pt>
                <c:pt idx="15">
                  <c:v>2403314.6269999999</c:v>
                </c:pt>
                <c:pt idx="16">
                  <c:v>2412524.767</c:v>
                </c:pt>
                <c:pt idx="17">
                  <c:v>2421734.9070000001</c:v>
                </c:pt>
                <c:pt idx="18">
                  <c:v>2430945.0469999998</c:v>
                </c:pt>
                <c:pt idx="19">
                  <c:v>2440155.1869999999</c:v>
                </c:pt>
                <c:pt idx="20">
                  <c:v>2449365.327</c:v>
                </c:pt>
                <c:pt idx="21">
                  <c:v>2455893.5869999998</c:v>
                </c:pt>
                <c:pt idx="22">
                  <c:v>2462421.8470000001</c:v>
                </c:pt>
                <c:pt idx="23">
                  <c:v>2468950.1069999998</c:v>
                </c:pt>
                <c:pt idx="24">
                  <c:v>2475478.3670000001</c:v>
                </c:pt>
                <c:pt idx="25">
                  <c:v>2482006.6269999999</c:v>
                </c:pt>
                <c:pt idx="26">
                  <c:v>2485853.0069999998</c:v>
                </c:pt>
                <c:pt idx="27">
                  <c:v>2489699.3869999996</c:v>
                </c:pt>
                <c:pt idx="28">
                  <c:v>2493545.767</c:v>
                </c:pt>
                <c:pt idx="29">
                  <c:v>2497392.1469999999</c:v>
                </c:pt>
                <c:pt idx="30">
                  <c:v>2501238.5269999998</c:v>
                </c:pt>
              </c:numCache>
            </c:numRef>
          </c:yVal>
          <c:smooth val="0"/>
          <c:extLst>
            <c:ext xmlns:c16="http://schemas.microsoft.com/office/drawing/2014/chart" uri="{C3380CC4-5D6E-409C-BE32-E72D297353CC}">
              <c16:uniqueId val="{00000004-6B4E-4EC3-B0DA-A2FDE79418C6}"/>
            </c:ext>
          </c:extLst>
        </c:ser>
        <c:dLbls>
          <c:showLegendKey val="0"/>
          <c:showVal val="0"/>
          <c:showCatName val="0"/>
          <c:showSerName val="0"/>
          <c:showPercent val="0"/>
          <c:showBubbleSize val="0"/>
        </c:dLbls>
        <c:axId val="1118176447"/>
        <c:axId val="1118177407"/>
      </c:scatterChart>
      <c:valAx>
        <c:axId val="111817644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8177407"/>
        <c:crosses val="autoZero"/>
        <c:crossBetween val="midCat"/>
      </c:valAx>
      <c:valAx>
        <c:axId val="11181774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8176447"/>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5</xdr:col>
      <xdr:colOff>201098</xdr:colOff>
      <xdr:row>0</xdr:row>
      <xdr:rowOff>78740</xdr:rowOff>
    </xdr:from>
    <xdr:to>
      <xdr:col>6</xdr:col>
      <xdr:colOff>263616</xdr:colOff>
      <xdr:row>0</xdr:row>
      <xdr:rowOff>612140</xdr:rowOff>
    </xdr:to>
    <xdr:pic>
      <xdr:nvPicPr>
        <xdr:cNvPr id="4" name="Imagen 3" descr="AfriLabs &amp; several partners from Europe &amp; Africa commence the ONEPlanET  project – ONEPlanET Project">
          <a:extLst>
            <a:ext uri="{FF2B5EF4-FFF2-40B4-BE49-F238E27FC236}">
              <a16:creationId xmlns:a16="http://schemas.microsoft.com/office/drawing/2014/main" id="{9754EE59-710F-4B20-8375-AF0F58A5ADC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0398" y="78740"/>
          <a:ext cx="854998" cy="5359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130809</xdr:colOff>
      <xdr:row>0</xdr:row>
      <xdr:rowOff>125006</xdr:rowOff>
    </xdr:from>
    <xdr:to>
      <xdr:col>0</xdr:col>
      <xdr:colOff>1673848</xdr:colOff>
      <xdr:row>0</xdr:row>
      <xdr:rowOff>574040</xdr:rowOff>
    </xdr:to>
    <xdr:pic>
      <xdr:nvPicPr>
        <xdr:cNvPr id="5" name="Imagen 4" descr="HOME - GEEDS">
          <a:extLst>
            <a:ext uri="{FF2B5EF4-FFF2-40B4-BE49-F238E27FC236}">
              <a16:creationId xmlns:a16="http://schemas.microsoft.com/office/drawing/2014/main" id="{0BDC47CB-AF8B-48B3-9411-642F8387FCF9}"/>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30809" y="125006"/>
          <a:ext cx="1536689" cy="46427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13</xdr:col>
      <xdr:colOff>281132</xdr:colOff>
      <xdr:row>0</xdr:row>
      <xdr:rowOff>556293</xdr:rowOff>
    </xdr:from>
    <xdr:to>
      <xdr:col>26</xdr:col>
      <xdr:colOff>131527</xdr:colOff>
      <xdr:row>64</xdr:row>
      <xdr:rowOff>170776</xdr:rowOff>
    </xdr:to>
    <xdr:pic>
      <xdr:nvPicPr>
        <xdr:cNvPr id="7" name="Imagen 6">
          <a:extLst>
            <a:ext uri="{FF2B5EF4-FFF2-40B4-BE49-F238E27FC236}">
              <a16:creationId xmlns:a16="http://schemas.microsoft.com/office/drawing/2014/main" id="{155B1145-53A5-400C-9894-37C1DA4101BC}"/>
            </a:ext>
          </a:extLst>
        </xdr:cNvPr>
        <xdr:cNvPicPr>
          <a:picLocks noChangeAspect="1"/>
        </xdr:cNvPicPr>
      </xdr:nvPicPr>
      <xdr:blipFill>
        <a:blip xmlns:r="http://schemas.openxmlformats.org/officeDocument/2006/relationships" r:embed="rId3"/>
        <a:stretch>
          <a:fillRect/>
        </a:stretch>
      </xdr:blipFill>
      <xdr:spPr>
        <a:xfrm>
          <a:off x="12908561" y="556293"/>
          <a:ext cx="10180937" cy="13842112"/>
        </a:xfrm>
        <a:prstGeom prst="rect">
          <a:avLst/>
        </a:prstGeom>
        <a:solidFill>
          <a:srgbClr val="FFFFFF">
            <a:shade val="85000"/>
          </a:srgbClr>
        </a:solidFill>
        <a:ln w="190500" cap="sq">
          <a:solidFill>
            <a:srgbClr val="FFFFFF"/>
          </a:solidFill>
          <a:miter lim="800000"/>
        </a:ln>
        <a:effectLst>
          <a:outerShdw blurRad="65000" dist="50800" dir="12900000" kx="195000" ky="145000" algn="tl" rotWithShape="0">
            <a:srgbClr val="000000">
              <a:alpha val="30000"/>
            </a:srgbClr>
          </a:outerShdw>
        </a:effectLst>
        <a:scene3d>
          <a:camera prst="orthographicFront">
            <a:rot lat="0" lon="0" rev="360000"/>
          </a:camera>
          <a:lightRig rig="twoPt" dir="t">
            <a:rot lat="0" lon="0" rev="7200000"/>
          </a:lightRig>
        </a:scene3d>
        <a:sp3d contourW="12700">
          <a:bevelT w="25400" h="19050"/>
          <a:contourClr>
            <a:srgbClr val="969696"/>
          </a:contourClr>
        </a:sp3d>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683987</xdr:colOff>
      <xdr:row>0</xdr:row>
      <xdr:rowOff>65857</xdr:rowOff>
    </xdr:from>
    <xdr:to>
      <xdr:col>6</xdr:col>
      <xdr:colOff>92773</xdr:colOff>
      <xdr:row>0</xdr:row>
      <xdr:rowOff>457200</xdr:rowOff>
    </xdr:to>
    <xdr:pic>
      <xdr:nvPicPr>
        <xdr:cNvPr id="2" name="Imagen 1" descr="AfriLabs &amp; several partners from Europe &amp; Africa commence the ONEPlanET  project – ONEPlanET Project">
          <a:extLst>
            <a:ext uri="{FF2B5EF4-FFF2-40B4-BE49-F238E27FC236}">
              <a16:creationId xmlns:a16="http://schemas.microsoft.com/office/drawing/2014/main" id="{7CE20E00-5E6D-4081-8A6C-72007A1EDE7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438867" y="65857"/>
          <a:ext cx="600681" cy="39134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140063</xdr:colOff>
      <xdr:row>0</xdr:row>
      <xdr:rowOff>72753</xdr:rowOff>
    </xdr:from>
    <xdr:to>
      <xdr:col>0</xdr:col>
      <xdr:colOff>1410959</xdr:colOff>
      <xdr:row>0</xdr:row>
      <xdr:rowOff>454116</xdr:rowOff>
    </xdr:to>
    <xdr:pic>
      <xdr:nvPicPr>
        <xdr:cNvPr id="3" name="Imagen 2" descr="HOME - GEEDS">
          <a:extLst>
            <a:ext uri="{FF2B5EF4-FFF2-40B4-BE49-F238E27FC236}">
              <a16:creationId xmlns:a16="http://schemas.microsoft.com/office/drawing/2014/main" id="{2459B642-E678-40F0-82AD-610647ADECE8}"/>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40063" y="72753"/>
          <a:ext cx="1260064" cy="38136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8</xdr:col>
      <xdr:colOff>101600</xdr:colOff>
      <xdr:row>95</xdr:row>
      <xdr:rowOff>6350</xdr:rowOff>
    </xdr:from>
    <xdr:to>
      <xdr:col>14</xdr:col>
      <xdr:colOff>795020</xdr:colOff>
      <xdr:row>96</xdr:row>
      <xdr:rowOff>125730</xdr:rowOff>
    </xdr:to>
    <xdr:sp macro="" textlink="">
      <xdr:nvSpPr>
        <xdr:cNvPr id="7" name="Rectángulo: una sola esquina cortada 6">
          <a:extLst>
            <a:ext uri="{FF2B5EF4-FFF2-40B4-BE49-F238E27FC236}">
              <a16:creationId xmlns:a16="http://schemas.microsoft.com/office/drawing/2014/main" id="{1EF3E74C-D24A-485B-980E-C10D6EB4E4BB}"/>
            </a:ext>
          </a:extLst>
        </xdr:cNvPr>
        <xdr:cNvSpPr/>
      </xdr:nvSpPr>
      <xdr:spPr>
        <a:xfrm>
          <a:off x="7645400" y="18415000"/>
          <a:ext cx="5595620" cy="303530"/>
        </a:xfrm>
        <a:prstGeom prst="snip1Rect">
          <a:avLst/>
        </a:prstGeom>
        <a:solidFill>
          <a:schemeClr val="accent4">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s-ES" sz="1000">
              <a:solidFill>
                <a:schemeClr val="tx1"/>
              </a:solidFill>
            </a:rPr>
            <a:t>source: https://pure.rug.nl/ws/portalfiles/portal/657046195/1_s2.0_S0959652623011034_main.pdf </a:t>
          </a:r>
        </a:p>
      </xdr:txBody>
    </xdr:sp>
    <xdr:clientData/>
  </xdr:twoCellAnchor>
  <xdr:twoCellAnchor>
    <xdr:from>
      <xdr:col>15</xdr:col>
      <xdr:colOff>57150</xdr:colOff>
      <xdr:row>95</xdr:row>
      <xdr:rowOff>19050</xdr:rowOff>
    </xdr:from>
    <xdr:to>
      <xdr:col>19</xdr:col>
      <xdr:colOff>744220</xdr:colOff>
      <xdr:row>99</xdr:row>
      <xdr:rowOff>0</xdr:rowOff>
    </xdr:to>
    <xdr:sp macro="" textlink="">
      <xdr:nvSpPr>
        <xdr:cNvPr id="8" name="Rectángulo: una sola esquina cortada 7">
          <a:extLst>
            <a:ext uri="{FF2B5EF4-FFF2-40B4-BE49-F238E27FC236}">
              <a16:creationId xmlns:a16="http://schemas.microsoft.com/office/drawing/2014/main" id="{E79C734A-34BD-4265-8890-330356AECCCE}"/>
            </a:ext>
          </a:extLst>
        </xdr:cNvPr>
        <xdr:cNvSpPr/>
      </xdr:nvSpPr>
      <xdr:spPr>
        <a:xfrm>
          <a:off x="13328650" y="18427700"/>
          <a:ext cx="3900170" cy="807720"/>
        </a:xfrm>
        <a:prstGeom prst="snip1Rect">
          <a:avLst/>
        </a:prstGeom>
        <a:solidFill>
          <a:schemeClr val="accent4">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s-ES" sz="1000">
              <a:solidFill>
                <a:schemeClr val="tx1"/>
              </a:solidFill>
            </a:rPr>
            <a:t>In South Africa it is typical to use direct and indirect cooling systems (without cooling towers, called wet cooling) because these systems save water. Source: https://www.eskom.co.za/wp-content/uploads/2021/08/CO-0005-Cooling-Techniques-Rev-15.pdf</a:t>
          </a:r>
        </a:p>
      </xdr:txBody>
    </xdr:sp>
    <xdr:clientData/>
  </xdr:twoCellAnchor>
  <xdr:twoCellAnchor>
    <xdr:from>
      <xdr:col>8</xdr:col>
      <xdr:colOff>75154</xdr:colOff>
      <xdr:row>91</xdr:row>
      <xdr:rowOff>3661</xdr:rowOff>
    </xdr:from>
    <xdr:to>
      <xdr:col>12</xdr:col>
      <xdr:colOff>358588</xdr:colOff>
      <xdr:row>92</xdr:row>
      <xdr:rowOff>125581</xdr:rowOff>
    </xdr:to>
    <xdr:sp macro="" textlink="">
      <xdr:nvSpPr>
        <xdr:cNvPr id="9" name="Rectángulo: una sola esquina cortada 8">
          <a:extLst>
            <a:ext uri="{FF2B5EF4-FFF2-40B4-BE49-F238E27FC236}">
              <a16:creationId xmlns:a16="http://schemas.microsoft.com/office/drawing/2014/main" id="{86712A8D-610E-4276-9D24-45647588639D}"/>
            </a:ext>
          </a:extLst>
        </xdr:cNvPr>
        <xdr:cNvSpPr/>
      </xdr:nvSpPr>
      <xdr:spPr>
        <a:xfrm>
          <a:off x="7627919" y="18291661"/>
          <a:ext cx="3488316" cy="308685"/>
        </a:xfrm>
        <a:prstGeom prst="snip1Rect">
          <a:avLst/>
        </a:prstGeom>
        <a:solidFill>
          <a:schemeClr val="accent4">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s-ES" sz="1000">
              <a:solidFill>
                <a:schemeClr val="tx1"/>
              </a:solidFill>
            </a:rPr>
            <a:t>source: </a:t>
          </a:r>
          <a:r>
            <a:rPr lang="es-ES" sz="1100" b="0" i="0" u="none" strike="noStrike">
              <a:solidFill>
                <a:schemeClr val="lt1"/>
              </a:solidFill>
              <a:effectLst/>
              <a:latin typeface="+mn-lt"/>
              <a:ea typeface="+mn-ea"/>
              <a:cs typeface="+mn-cs"/>
              <a:hlinkClick xmlns:r="http://schemas.openxmlformats.org/officeDocument/2006/relationships" r:id=""/>
            </a:rPr>
            <a:t>https://doi.org/10.1080/03736245.2022.2129769</a:t>
          </a:r>
          <a:endParaRPr lang="es-ES" sz="1100" b="0" i="0">
            <a:solidFill>
              <a:schemeClr val="lt1"/>
            </a:solidFill>
            <a:effectLst/>
            <a:latin typeface="+mn-lt"/>
            <a:ea typeface="+mn-ea"/>
            <a:cs typeface="+mn-cs"/>
          </a:endParaRPr>
        </a:p>
        <a:p>
          <a:pPr algn="l"/>
          <a:endParaRPr lang="es-ES" sz="1000">
            <a:solidFill>
              <a:schemeClr val="tx1"/>
            </a:solidFill>
          </a:endParaRPr>
        </a:p>
      </xdr:txBody>
    </xdr:sp>
    <xdr:clientData/>
  </xdr:twoCellAnchor>
  <xdr:oneCellAnchor>
    <xdr:from>
      <xdr:col>14</xdr:col>
      <xdr:colOff>671733</xdr:colOff>
      <xdr:row>19</xdr:row>
      <xdr:rowOff>51191</xdr:rowOff>
    </xdr:from>
    <xdr:ext cx="184731" cy="264560"/>
    <xdr:sp macro="" textlink="">
      <xdr:nvSpPr>
        <xdr:cNvPr id="33" name="CuadroTexto 32">
          <a:extLst>
            <a:ext uri="{FF2B5EF4-FFF2-40B4-BE49-F238E27FC236}">
              <a16:creationId xmlns:a16="http://schemas.microsoft.com/office/drawing/2014/main" id="{97808BFF-3D03-4FF1-B57D-2E7BC72A2340}"/>
            </a:ext>
          </a:extLst>
        </xdr:cNvPr>
        <xdr:cNvSpPr txBox="1"/>
      </xdr:nvSpPr>
      <xdr:spPr>
        <a:xfrm>
          <a:off x="13127502" y="393934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ES" sz="1100"/>
        </a:p>
      </xdr:txBody>
    </xdr:sp>
    <xdr:clientData/>
  </xdr:oneCellAnchor>
</xdr:wsDr>
</file>

<file path=xl/drawings/drawing3.xml><?xml version="1.0" encoding="utf-8"?>
<xdr:wsDr xmlns:xdr="http://schemas.openxmlformats.org/drawingml/2006/spreadsheetDrawing" xmlns:a="http://schemas.openxmlformats.org/drawingml/2006/main">
  <xdr:twoCellAnchor>
    <xdr:from>
      <xdr:col>1</xdr:col>
      <xdr:colOff>22860</xdr:colOff>
      <xdr:row>359</xdr:row>
      <xdr:rowOff>171450</xdr:rowOff>
    </xdr:from>
    <xdr:to>
      <xdr:col>3</xdr:col>
      <xdr:colOff>845820</xdr:colOff>
      <xdr:row>374</xdr:row>
      <xdr:rowOff>171450</xdr:rowOff>
    </xdr:to>
    <xdr:graphicFrame macro="">
      <xdr:nvGraphicFramePr>
        <xdr:cNvPr id="2" name="Chart 1">
          <a:extLst>
            <a:ext uri="{FF2B5EF4-FFF2-40B4-BE49-F238E27FC236}">
              <a16:creationId xmlns:a16="http://schemas.microsoft.com/office/drawing/2014/main" id="{62D95037-673A-4E05-A262-532477F41E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1</xdr:row>
      <xdr:rowOff>0</xdr:rowOff>
    </xdr:from>
    <xdr:to>
      <xdr:col>5</xdr:col>
      <xdr:colOff>46355</xdr:colOff>
      <xdr:row>2</xdr:row>
      <xdr:rowOff>180340</xdr:rowOff>
    </xdr:to>
    <xdr:sp macro="" textlink="">
      <xdr:nvSpPr>
        <xdr:cNvPr id="2" name="CuadroTexto 1">
          <a:extLst>
            <a:ext uri="{FF2B5EF4-FFF2-40B4-BE49-F238E27FC236}">
              <a16:creationId xmlns:a16="http://schemas.microsoft.com/office/drawing/2014/main" id="{6EDBAB14-B16B-4B41-9279-6778FCD72B57}"/>
            </a:ext>
          </a:extLst>
        </xdr:cNvPr>
        <xdr:cNvSpPr txBox="1"/>
      </xdr:nvSpPr>
      <xdr:spPr>
        <a:xfrm>
          <a:off x="0" y="184150"/>
          <a:ext cx="10295255" cy="36449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 sz="1100" b="1"/>
            <a:t>As for the initial year, take data from 2015 or 2020 (one is fine)</a:t>
          </a:r>
        </a:p>
      </xdr:txBody>
    </xdr:sp>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mailto:gir.geeds@uva.es" TargetMode="External"/><Relationship Id="rId2" Type="http://schemas.openxmlformats.org/officeDocument/2006/relationships/hyperlink" Target="https://oneplanetproject.eu/" TargetMode="External"/><Relationship Id="rId1" Type="http://schemas.openxmlformats.org/officeDocument/2006/relationships/hyperlink" Target="https://geeds.es/en/" TargetMode="External"/><Relationship Id="rId5" Type="http://schemas.openxmlformats.org/officeDocument/2006/relationships/drawing" Target="../drawings/drawing1.xml"/><Relationship Id="rId4"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https://energyeducation.ca/encyclopedia/Energy_density" TargetMode="External"/><Relationship Id="rId2" Type="http://schemas.openxmlformats.org/officeDocument/2006/relationships/hyperlink" Target="https://energyeducation.ca/encyclopedia/Energy_density" TargetMode="External"/><Relationship Id="rId1" Type="http://schemas.openxmlformats.org/officeDocument/2006/relationships/hyperlink" Target="https://www.google.com/url?sa=t&amp;rct=j&amp;q=&amp;esrc=s&amp;source=web&amp;cd=&amp;cad=rja&amp;uact=8&amp;ved=2ahUKEwiAvri1lej_AhXOUaQEHe6EBN0QFnoECBUQAw&amp;url=https%3A%2F%2Fenergyeducation.ca%2Fencyclopedia%2FEnergy_density&amp;usg=AOvVaw0YxA8ppwyKRXMXikbRCSHn&amp;opi=89978449" TargetMode="External"/><Relationship Id="rId6" Type="http://schemas.openxmlformats.org/officeDocument/2006/relationships/comments" Target="../comments1.xml"/><Relationship Id="rId5" Type="http://schemas.openxmlformats.org/officeDocument/2006/relationships/vmlDrawing" Target="../drawings/vmlDrawing1.vml"/><Relationship Id="rId4"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3.xml"/><Relationship Id="rId1" Type="http://schemas.openxmlformats.org/officeDocument/2006/relationships/hyperlink" Target="https://figshare.com/articles/dataset/Projecting_1_km-grid_population_distributions_from_2020_to_2100_globally_under_shared_socioeconomic_pathways/19608594/2" TargetMode="External"/><Relationship Id="rId4" Type="http://schemas.openxmlformats.org/officeDocument/2006/relationships/comments" Target="../comments2.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367ACE-2157-49C4-ACB5-6568E61CD2B7}">
  <dimension ref="A1:I20"/>
  <sheetViews>
    <sheetView workbookViewId="0">
      <selection sqref="A1:G1"/>
    </sheetView>
  </sheetViews>
  <sheetFormatPr baseColWidth="10" defaultColWidth="11.5546875" defaultRowHeight="14.4" x14ac:dyDescent="0.3"/>
  <cols>
    <col min="1" max="1" width="24.88671875" style="1" customWidth="1"/>
    <col min="2" max="2" width="19.21875" style="1" customWidth="1"/>
    <col min="3" max="3" width="14.5546875" style="1" customWidth="1"/>
    <col min="4" max="4" width="13.88671875" style="1" customWidth="1"/>
    <col min="5" max="8" width="11.5546875" style="1"/>
    <col min="9" max="9" width="18.6640625" style="1" customWidth="1"/>
    <col min="10" max="16384" width="11.5546875" style="1"/>
  </cols>
  <sheetData>
    <row r="1" spans="1:9" s="22" customFormat="1" ht="56.4" customHeight="1" thickBot="1" x14ac:dyDescent="0.35">
      <c r="A1" s="278" t="s">
        <v>39</v>
      </c>
      <c r="B1" s="279"/>
      <c r="C1" s="279"/>
      <c r="D1" s="279"/>
      <c r="E1" s="279"/>
      <c r="F1" s="279"/>
      <c r="G1" s="279"/>
    </row>
    <row r="3" spans="1:9" ht="37.799999999999997" customHeight="1" x14ac:dyDescent="0.3">
      <c r="A3" s="38" t="s">
        <v>54</v>
      </c>
    </row>
    <row r="4" spans="1:9" ht="23.4" x14ac:dyDescent="0.3">
      <c r="A4" s="37" t="s">
        <v>55</v>
      </c>
    </row>
    <row r="5" spans="1:9" x14ac:dyDescent="0.3">
      <c r="A5" s="1" t="s">
        <v>56</v>
      </c>
      <c r="C5" s="36"/>
    </row>
    <row r="6" spans="1:9" ht="40.200000000000003" customHeight="1" x14ac:dyDescent="0.3">
      <c r="A6" s="281" t="s">
        <v>63</v>
      </c>
      <c r="B6" s="281"/>
      <c r="C6" s="281"/>
      <c r="D6" s="281"/>
      <c r="E6" s="281"/>
      <c r="F6" s="281"/>
      <c r="G6" s="281"/>
      <c r="H6" s="281"/>
      <c r="I6" s="281"/>
    </row>
    <row r="7" spans="1:9" x14ac:dyDescent="0.3">
      <c r="A7" s="35" t="s">
        <v>57</v>
      </c>
      <c r="C7" s="36"/>
      <c r="D7" s="36"/>
    </row>
    <row r="8" spans="1:9" x14ac:dyDescent="0.3">
      <c r="A8" s="35" t="s">
        <v>58</v>
      </c>
      <c r="C8" s="36"/>
      <c r="D8" s="36"/>
    </row>
    <row r="9" spans="1:9" ht="23.4" x14ac:dyDescent="0.3">
      <c r="A9" s="37" t="s">
        <v>47</v>
      </c>
    </row>
    <row r="10" spans="1:9" x14ac:dyDescent="0.3">
      <c r="A10" s="1" t="s">
        <v>61</v>
      </c>
    </row>
    <row r="11" spans="1:9" x14ac:dyDescent="0.3">
      <c r="A11" s="1" t="s">
        <v>50</v>
      </c>
      <c r="B11" s="33" t="s">
        <v>48</v>
      </c>
    </row>
    <row r="12" spans="1:9" x14ac:dyDescent="0.3">
      <c r="A12" s="1" t="s">
        <v>51</v>
      </c>
      <c r="B12" s="33" t="s">
        <v>52</v>
      </c>
    </row>
    <row r="13" spans="1:9" ht="23.4" x14ac:dyDescent="0.3">
      <c r="A13" s="37" t="s">
        <v>45</v>
      </c>
    </row>
    <row r="14" spans="1:9" ht="16.2" customHeight="1" x14ac:dyDescent="0.3">
      <c r="A14" s="1" t="s">
        <v>46</v>
      </c>
    </row>
    <row r="15" spans="1:9" x14ac:dyDescent="0.3">
      <c r="A15" s="1" t="s">
        <v>49</v>
      </c>
      <c r="B15" s="34" t="s">
        <v>53</v>
      </c>
    </row>
    <row r="16" spans="1:9" ht="33" customHeight="1" x14ac:dyDescent="0.3">
      <c r="A16" s="37" t="s">
        <v>59</v>
      </c>
    </row>
    <row r="17" spans="1:9" ht="64.2" customHeight="1" x14ac:dyDescent="0.3">
      <c r="A17" s="280" t="s">
        <v>60</v>
      </c>
      <c r="B17" s="280"/>
      <c r="C17" s="280"/>
      <c r="D17" s="280"/>
      <c r="E17" s="280"/>
      <c r="F17" s="280"/>
      <c r="G17" s="280"/>
      <c r="H17" s="280"/>
      <c r="I17" s="280"/>
    </row>
    <row r="20" spans="1:9" ht="15" customHeight="1" x14ac:dyDescent="0.3"/>
  </sheetData>
  <mergeCells count="3">
    <mergeCell ref="A1:G1"/>
    <mergeCell ref="A17:I17"/>
    <mergeCell ref="A6:I6"/>
  </mergeCells>
  <hyperlinks>
    <hyperlink ref="B11" r:id="rId1" xr:uid="{6CEB7498-A07A-4556-800D-FE0C0B254B6A}"/>
    <hyperlink ref="B12" r:id="rId2" xr:uid="{291C458C-688E-4AF6-B384-7537BF87733D}"/>
    <hyperlink ref="B15" r:id="rId3" xr:uid="{7E91831E-71D1-4C24-926B-7275E7CCE295}"/>
  </hyperlinks>
  <pageMargins left="0.7" right="0.7" top="0.75" bottom="0.75" header="0.3" footer="0.3"/>
  <pageSetup paperSize="9" orientation="portrait" horizontalDpi="1200" verticalDpi="1200" r:id="rId4"/>
  <drawing r:id="rId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1E4380-82B4-4221-B775-8108EFB2B480}">
  <sheetPr>
    <tabColor theme="1"/>
  </sheetPr>
  <dimension ref="A1:AM81"/>
  <sheetViews>
    <sheetView topLeftCell="D1" workbookViewId="0">
      <selection activeCell="D10" sqref="D10:S25"/>
    </sheetView>
  </sheetViews>
  <sheetFormatPr baseColWidth="10" defaultColWidth="11.44140625" defaultRowHeight="14.4" x14ac:dyDescent="0.3"/>
  <cols>
    <col min="1" max="1" width="30.5546875" customWidth="1"/>
    <col min="2" max="2" width="10.44140625" customWidth="1"/>
    <col min="3" max="3" width="19.44140625" customWidth="1"/>
    <col min="4" max="4" width="13.88671875" bestFit="1" customWidth="1"/>
    <col min="5" max="5" width="28.44140625" customWidth="1"/>
    <col min="6" max="6" width="14.44140625" bestFit="1" customWidth="1"/>
    <col min="7" max="7" width="13.44140625" bestFit="1" customWidth="1"/>
    <col min="8" max="11" width="13.88671875" bestFit="1" customWidth="1"/>
    <col min="12" max="18" width="14.44140625" bestFit="1" customWidth="1"/>
    <col min="19" max="20" width="14" bestFit="1" customWidth="1"/>
    <col min="21" max="21" width="14.44140625" bestFit="1" customWidth="1"/>
    <col min="22" max="22" width="13.44140625" bestFit="1" customWidth="1"/>
    <col min="23" max="23" width="19.5546875" bestFit="1" customWidth="1"/>
    <col min="24" max="24" width="14" bestFit="1" customWidth="1"/>
    <col min="25" max="25" width="13.44140625" bestFit="1" customWidth="1"/>
    <col min="27" max="28" width="13.44140625" bestFit="1" customWidth="1"/>
  </cols>
  <sheetData>
    <row r="1" spans="1:39" ht="31.2" x14ac:dyDescent="0.6">
      <c r="A1" s="148" t="s">
        <v>283</v>
      </c>
      <c r="B1" s="147"/>
      <c r="C1" s="147"/>
      <c r="D1" s="147"/>
      <c r="E1" s="147"/>
      <c r="F1" s="147"/>
      <c r="G1" s="147"/>
      <c r="H1" s="147"/>
      <c r="I1" s="147"/>
      <c r="J1" s="147"/>
      <c r="K1" s="147"/>
      <c r="L1" s="147"/>
      <c r="M1" s="147"/>
      <c r="N1" s="147"/>
      <c r="O1" s="147"/>
      <c r="P1" s="147"/>
      <c r="Q1" s="147"/>
      <c r="R1" s="147"/>
      <c r="S1" s="147"/>
      <c r="T1" s="147"/>
      <c r="U1" s="147"/>
      <c r="V1" s="147"/>
      <c r="W1" s="147"/>
      <c r="X1" s="147"/>
      <c r="Y1" s="147"/>
      <c r="Z1" s="147"/>
      <c r="AA1" s="147"/>
      <c r="AB1" s="147"/>
      <c r="AC1" s="147"/>
      <c r="AD1" s="147"/>
      <c r="AE1" s="147"/>
    </row>
    <row r="2" spans="1:39" x14ac:dyDescent="0.3">
      <c r="A2" s="146" t="s">
        <v>282</v>
      </c>
      <c r="B2" s="146" t="s">
        <v>281</v>
      </c>
      <c r="C2" s="146"/>
      <c r="D2" s="146"/>
      <c r="E2" s="146"/>
      <c r="F2" s="146"/>
      <c r="G2" s="146"/>
      <c r="H2" s="146"/>
      <c r="I2" s="146"/>
      <c r="J2" s="146"/>
      <c r="K2" s="146"/>
      <c r="L2" s="146"/>
      <c r="M2" s="146"/>
      <c r="N2" s="146"/>
      <c r="O2" s="146"/>
      <c r="P2" s="146"/>
      <c r="Q2" s="146"/>
      <c r="R2" s="146"/>
      <c r="S2" s="146"/>
      <c r="T2" s="146"/>
      <c r="U2" s="146"/>
      <c r="V2" s="146"/>
      <c r="W2" s="146"/>
      <c r="X2" s="146"/>
      <c r="Y2" s="146"/>
      <c r="Z2" s="146"/>
      <c r="AA2" s="146"/>
      <c r="AB2" s="146"/>
      <c r="AC2" s="146"/>
      <c r="AD2" s="146"/>
      <c r="AE2" s="146"/>
    </row>
    <row r="3" spans="1:39" x14ac:dyDescent="0.3">
      <c r="A3" s="146"/>
      <c r="B3" s="146"/>
      <c r="C3" s="146"/>
      <c r="D3" s="146"/>
      <c r="E3" s="146"/>
      <c r="F3" s="146"/>
      <c r="G3" s="146"/>
      <c r="H3" s="146"/>
      <c r="I3" s="146"/>
      <c r="J3" s="146"/>
      <c r="K3" s="146"/>
      <c r="L3" s="146"/>
      <c r="M3" s="146"/>
      <c r="N3" s="146"/>
      <c r="O3" s="146"/>
      <c r="P3" s="146"/>
      <c r="Q3" s="146"/>
      <c r="R3" s="146"/>
      <c r="S3" s="146"/>
      <c r="T3" s="146"/>
      <c r="U3" s="146"/>
      <c r="V3" s="146"/>
      <c r="W3" s="146"/>
      <c r="X3" s="146"/>
      <c r="Y3" s="146"/>
      <c r="Z3" s="146"/>
      <c r="AA3" s="146"/>
      <c r="AB3" s="146"/>
      <c r="AC3" s="146"/>
      <c r="AD3" s="146"/>
      <c r="AE3" s="146"/>
    </row>
    <row r="4" spans="1:39" x14ac:dyDescent="0.3">
      <c r="A4" s="145" t="s">
        <v>280</v>
      </c>
      <c r="J4" s="107"/>
    </row>
    <row r="5" spans="1:39" x14ac:dyDescent="0.3">
      <c r="A5" s="144" t="s">
        <v>279</v>
      </c>
      <c r="J5" s="107"/>
    </row>
    <row r="6" spans="1:39" ht="16.2" x14ac:dyDescent="0.3">
      <c r="A6" s="144" t="s">
        <v>278</v>
      </c>
      <c r="J6" s="107"/>
    </row>
    <row r="7" spans="1:39" ht="16.2" x14ac:dyDescent="0.3">
      <c r="A7" s="106"/>
      <c r="B7" s="106"/>
      <c r="D7" s="141" t="s">
        <v>277</v>
      </c>
      <c r="E7" s="43" t="s">
        <v>274</v>
      </c>
      <c r="F7" s="43" t="s">
        <v>271</v>
      </c>
      <c r="G7" s="43" t="s">
        <v>268</v>
      </c>
      <c r="H7" s="43" t="s">
        <v>265</v>
      </c>
      <c r="I7" s="43" t="s">
        <v>262</v>
      </c>
      <c r="J7" s="143"/>
      <c r="K7" s="142" t="s">
        <v>259</v>
      </c>
      <c r="L7" s="142" t="s">
        <v>256</v>
      </c>
      <c r="M7" s="142" t="s">
        <v>253</v>
      </c>
      <c r="N7" s="142" t="s">
        <v>250</v>
      </c>
      <c r="O7" s="142" t="s">
        <v>247</v>
      </c>
      <c r="P7" s="142" t="s">
        <v>244</v>
      </c>
      <c r="Q7" s="142" t="s">
        <v>241</v>
      </c>
      <c r="R7" s="142" t="s">
        <v>238</v>
      </c>
      <c r="S7" s="142" t="s">
        <v>235</v>
      </c>
      <c r="AH7" s="135"/>
    </row>
    <row r="8" spans="1:39" x14ac:dyDescent="0.3">
      <c r="A8" s="106"/>
      <c r="B8" s="106"/>
      <c r="D8" s="65" t="s">
        <v>276</v>
      </c>
      <c r="E8" s="43" t="s">
        <v>273</v>
      </c>
      <c r="F8" s="43" t="s">
        <v>270</v>
      </c>
      <c r="G8" s="43" t="s">
        <v>267</v>
      </c>
      <c r="H8" s="43" t="s">
        <v>264</v>
      </c>
      <c r="I8" s="43" t="s">
        <v>261</v>
      </c>
      <c r="J8" s="43">
        <v>1</v>
      </c>
      <c r="K8" s="43" t="s">
        <v>258</v>
      </c>
      <c r="L8" s="43" t="s">
        <v>255</v>
      </c>
      <c r="M8" s="43" t="s">
        <v>252</v>
      </c>
      <c r="N8" s="43" t="s">
        <v>249</v>
      </c>
      <c r="O8" s="43" t="s">
        <v>246</v>
      </c>
      <c r="P8" s="43" t="s">
        <v>243</v>
      </c>
      <c r="Q8" s="43" t="s">
        <v>240</v>
      </c>
      <c r="R8" s="43" t="s">
        <v>237</v>
      </c>
      <c r="S8" s="43" t="s">
        <v>234</v>
      </c>
      <c r="AH8" s="135"/>
    </row>
    <row r="9" spans="1:39" x14ac:dyDescent="0.3">
      <c r="A9" s="106"/>
      <c r="B9" s="106"/>
      <c r="D9" s="87" t="s">
        <v>275</v>
      </c>
      <c r="E9" s="7" t="s">
        <v>272</v>
      </c>
      <c r="F9" s="7" t="s">
        <v>269</v>
      </c>
      <c r="G9" s="7" t="s">
        <v>266</v>
      </c>
      <c r="H9" s="7" t="s">
        <v>263</v>
      </c>
      <c r="I9" s="7" t="s">
        <v>260</v>
      </c>
      <c r="J9" s="7">
        <v>1</v>
      </c>
      <c r="K9" s="7" t="s">
        <v>257</v>
      </c>
      <c r="L9" s="7" t="s">
        <v>254</v>
      </c>
      <c r="M9" s="7" t="s">
        <v>251</v>
      </c>
      <c r="N9" s="7" t="s">
        <v>248</v>
      </c>
      <c r="O9" s="7" t="s">
        <v>245</v>
      </c>
      <c r="P9" s="7" t="s">
        <v>242</v>
      </c>
      <c r="Q9" s="7" t="s">
        <v>239</v>
      </c>
      <c r="R9" s="7" t="s">
        <v>236</v>
      </c>
      <c r="S9" s="7" t="s">
        <v>233</v>
      </c>
      <c r="AH9" s="135"/>
    </row>
    <row r="10" spans="1:39" ht="16.2" x14ac:dyDescent="0.3">
      <c r="A10" s="141" t="s">
        <v>277</v>
      </c>
      <c r="B10" s="141" t="s">
        <v>276</v>
      </c>
      <c r="C10" s="87" t="s">
        <v>275</v>
      </c>
      <c r="D10" s="131">
        <f t="shared" ref="D10:D25" si="0">$J10*1000000000000</f>
        <v>1</v>
      </c>
      <c r="E10" s="131">
        <f t="shared" ref="E10:E25" si="1">$J10*1000000000</f>
        <v>1E-3</v>
      </c>
      <c r="F10" s="131">
        <f t="shared" ref="F10:F25" si="2">$J10*1000000</f>
        <v>9.9999999999999995E-7</v>
      </c>
      <c r="G10" s="131">
        <f t="shared" ref="G10:G25" si="3">$J10*1000</f>
        <v>1.0000000000000001E-9</v>
      </c>
      <c r="H10" s="131">
        <f t="shared" ref="H10:H25" si="4">$J10*100</f>
        <v>1E-10</v>
      </c>
      <c r="I10" s="131">
        <f t="shared" ref="I10:I25" si="5">$J10*10</f>
        <v>9.9999999999999994E-12</v>
      </c>
      <c r="J10" s="139">
        <v>9.9999999999999998E-13</v>
      </c>
      <c r="K10" s="131">
        <f t="shared" ref="K10:K25" si="6">$J10/10</f>
        <v>1E-13</v>
      </c>
      <c r="L10" s="131">
        <f t="shared" ref="L10:L25" si="7">$J10/100</f>
        <v>1E-14</v>
      </c>
      <c r="M10" s="131">
        <f t="shared" ref="M10:M25" si="8">$J10/1000</f>
        <v>1.0000000000000001E-15</v>
      </c>
      <c r="N10" s="131">
        <f t="shared" ref="N10:N25" si="9">$J10/1000000</f>
        <v>1.0000000000000001E-18</v>
      </c>
      <c r="O10" s="131">
        <f t="shared" ref="O10:O25" si="10">$J10/1000000000</f>
        <v>9.9999999999999991E-22</v>
      </c>
      <c r="P10" s="131">
        <f t="shared" ref="P10:P25" si="11">$J10/1000000000000</f>
        <v>9.9999999999999992E-25</v>
      </c>
      <c r="Q10" s="131">
        <f t="shared" ref="Q10:Q25" si="12">$J10/1000000000000000</f>
        <v>1E-27</v>
      </c>
      <c r="R10" s="131">
        <f t="shared" ref="R10:R25" si="13">$J10/1000000000000000000</f>
        <v>9.9999999999999991E-31</v>
      </c>
      <c r="S10" s="131">
        <f t="shared" ref="S10:S25" si="14">$J10/1E+21</f>
        <v>1.0000000000000001E-33</v>
      </c>
      <c r="AH10" s="135"/>
    </row>
    <row r="11" spans="1:39" ht="16.2" x14ac:dyDescent="0.3">
      <c r="A11" s="141" t="s">
        <v>274</v>
      </c>
      <c r="B11" s="141" t="s">
        <v>273</v>
      </c>
      <c r="C11" s="87" t="s">
        <v>272</v>
      </c>
      <c r="D11" s="131">
        <f t="shared" si="0"/>
        <v>1000.0000000000001</v>
      </c>
      <c r="E11" s="131">
        <f t="shared" si="1"/>
        <v>1</v>
      </c>
      <c r="F11" s="131">
        <f t="shared" si="2"/>
        <v>1E-3</v>
      </c>
      <c r="G11" s="131">
        <f t="shared" si="3"/>
        <v>1.0000000000000002E-6</v>
      </c>
      <c r="H11" s="131">
        <f t="shared" si="4"/>
        <v>1.0000000000000001E-7</v>
      </c>
      <c r="I11" s="131">
        <f t="shared" si="5"/>
        <v>1E-8</v>
      </c>
      <c r="J11" s="139">
        <v>1.0000000000000001E-9</v>
      </c>
      <c r="K11" s="131">
        <f t="shared" si="6"/>
        <v>1E-10</v>
      </c>
      <c r="L11" s="131">
        <f t="shared" si="7"/>
        <v>1.0000000000000001E-11</v>
      </c>
      <c r="M11" s="131">
        <f t="shared" si="8"/>
        <v>9.9999999999999998E-13</v>
      </c>
      <c r="N11" s="131">
        <f t="shared" si="9"/>
        <v>1.0000000000000001E-15</v>
      </c>
      <c r="O11" s="131">
        <f t="shared" si="10"/>
        <v>1.0000000000000001E-18</v>
      </c>
      <c r="P11" s="131">
        <f t="shared" si="11"/>
        <v>1.0000000000000001E-21</v>
      </c>
      <c r="Q11" s="131">
        <f t="shared" si="12"/>
        <v>1.0000000000000001E-24</v>
      </c>
      <c r="R11" s="131">
        <f t="shared" si="13"/>
        <v>1E-27</v>
      </c>
      <c r="S11" s="131">
        <f t="shared" si="14"/>
        <v>1.0000000000000001E-30</v>
      </c>
      <c r="AH11" s="135"/>
      <c r="AJ11" s="95"/>
      <c r="AK11" s="95"/>
      <c r="AL11" s="96"/>
      <c r="AM11" s="96"/>
    </row>
    <row r="12" spans="1:39" ht="16.2" x14ac:dyDescent="0.3">
      <c r="A12" s="141" t="s">
        <v>271</v>
      </c>
      <c r="B12" s="133" t="s">
        <v>270</v>
      </c>
      <c r="C12" s="87" t="s">
        <v>269</v>
      </c>
      <c r="D12" s="131">
        <f t="shared" si="0"/>
        <v>1000000</v>
      </c>
      <c r="E12" s="131">
        <f t="shared" si="1"/>
        <v>1000</v>
      </c>
      <c r="F12" s="131">
        <f t="shared" si="2"/>
        <v>1</v>
      </c>
      <c r="G12" s="131">
        <f t="shared" si="3"/>
        <v>1E-3</v>
      </c>
      <c r="H12" s="131">
        <f t="shared" si="4"/>
        <v>9.9999999999999991E-5</v>
      </c>
      <c r="I12" s="131">
        <f t="shared" si="5"/>
        <v>9.9999999999999991E-6</v>
      </c>
      <c r="J12" s="139">
        <v>9.9999999999999995E-7</v>
      </c>
      <c r="K12" s="131">
        <f t="shared" si="6"/>
        <v>9.9999999999999995E-8</v>
      </c>
      <c r="L12" s="131">
        <f t="shared" si="7"/>
        <v>1E-8</v>
      </c>
      <c r="M12" s="131">
        <f t="shared" si="8"/>
        <v>9.9999999999999986E-10</v>
      </c>
      <c r="N12" s="131">
        <f t="shared" si="9"/>
        <v>9.9999999999999998E-13</v>
      </c>
      <c r="O12" s="131">
        <f t="shared" si="10"/>
        <v>9.9999999999999988E-16</v>
      </c>
      <c r="P12" s="131">
        <f t="shared" si="11"/>
        <v>9.9999999999999988E-19</v>
      </c>
      <c r="Q12" s="131">
        <f t="shared" si="12"/>
        <v>9.9999999999999991E-22</v>
      </c>
      <c r="R12" s="131">
        <f t="shared" si="13"/>
        <v>9.9999999999999992E-25</v>
      </c>
      <c r="S12" s="131">
        <f t="shared" si="14"/>
        <v>1E-27</v>
      </c>
      <c r="AH12" s="135"/>
      <c r="AJ12" s="95"/>
      <c r="AK12" s="95"/>
      <c r="AL12" s="96"/>
      <c r="AM12" s="96"/>
    </row>
    <row r="13" spans="1:39" ht="16.2" x14ac:dyDescent="0.3">
      <c r="A13" s="141" t="s">
        <v>268</v>
      </c>
      <c r="B13" s="133" t="s">
        <v>267</v>
      </c>
      <c r="C13" s="87" t="s">
        <v>266</v>
      </c>
      <c r="D13" s="131">
        <f t="shared" si="0"/>
        <v>1000000000</v>
      </c>
      <c r="E13" s="131">
        <f t="shared" si="1"/>
        <v>1000000</v>
      </c>
      <c r="F13" s="131">
        <f t="shared" si="2"/>
        <v>1000</v>
      </c>
      <c r="G13" s="131">
        <f t="shared" si="3"/>
        <v>1</v>
      </c>
      <c r="H13" s="131">
        <f t="shared" si="4"/>
        <v>0.1</v>
      </c>
      <c r="I13" s="131">
        <f t="shared" si="5"/>
        <v>0.01</v>
      </c>
      <c r="J13" s="132">
        <v>1E-3</v>
      </c>
      <c r="K13" s="131">
        <f t="shared" si="6"/>
        <v>1E-4</v>
      </c>
      <c r="L13" s="131">
        <f t="shared" si="7"/>
        <v>1.0000000000000001E-5</v>
      </c>
      <c r="M13" s="131">
        <f t="shared" si="8"/>
        <v>9.9999999999999995E-7</v>
      </c>
      <c r="N13" s="131">
        <f t="shared" si="9"/>
        <v>1.0000000000000001E-9</v>
      </c>
      <c r="O13" s="131">
        <f t="shared" si="10"/>
        <v>9.9999999999999998E-13</v>
      </c>
      <c r="P13" s="131">
        <f t="shared" si="11"/>
        <v>1.0000000000000001E-15</v>
      </c>
      <c r="Q13" s="131">
        <f t="shared" si="12"/>
        <v>1.0000000000000001E-18</v>
      </c>
      <c r="R13" s="131">
        <f t="shared" si="13"/>
        <v>1.0000000000000001E-21</v>
      </c>
      <c r="S13" s="131">
        <f t="shared" si="14"/>
        <v>1.0000000000000001E-24</v>
      </c>
      <c r="AH13" s="135"/>
      <c r="AJ13" s="136"/>
      <c r="AK13" s="96"/>
      <c r="AL13" s="96"/>
      <c r="AM13" s="96"/>
    </row>
    <row r="14" spans="1:39" ht="16.2" x14ac:dyDescent="0.3">
      <c r="A14" s="141" t="s">
        <v>265</v>
      </c>
      <c r="B14" s="133" t="s">
        <v>264</v>
      </c>
      <c r="C14" s="87" t="s">
        <v>263</v>
      </c>
      <c r="D14" s="131">
        <f t="shared" si="0"/>
        <v>10000000000</v>
      </c>
      <c r="E14" s="131">
        <f t="shared" si="1"/>
        <v>10000000</v>
      </c>
      <c r="F14" s="131">
        <f t="shared" si="2"/>
        <v>10000</v>
      </c>
      <c r="G14" s="131">
        <f t="shared" si="3"/>
        <v>10</v>
      </c>
      <c r="H14" s="131">
        <f t="shared" si="4"/>
        <v>1</v>
      </c>
      <c r="I14" s="131">
        <f t="shared" si="5"/>
        <v>0.1</v>
      </c>
      <c r="J14" s="132">
        <v>0.01</v>
      </c>
      <c r="K14" s="131">
        <f t="shared" si="6"/>
        <v>1E-3</v>
      </c>
      <c r="L14" s="131">
        <f t="shared" si="7"/>
        <v>1E-4</v>
      </c>
      <c r="M14" s="131">
        <f t="shared" si="8"/>
        <v>1.0000000000000001E-5</v>
      </c>
      <c r="N14" s="131">
        <f t="shared" si="9"/>
        <v>1E-8</v>
      </c>
      <c r="O14" s="131">
        <f t="shared" si="10"/>
        <v>1.0000000000000001E-11</v>
      </c>
      <c r="P14" s="131">
        <f t="shared" si="11"/>
        <v>1E-14</v>
      </c>
      <c r="Q14" s="131">
        <f t="shared" si="12"/>
        <v>1.0000000000000001E-17</v>
      </c>
      <c r="R14" s="131">
        <f t="shared" si="13"/>
        <v>1.0000000000000001E-20</v>
      </c>
      <c r="S14" s="131">
        <f t="shared" si="14"/>
        <v>9.9999999999999996E-24</v>
      </c>
      <c r="AH14" s="135"/>
      <c r="AJ14" s="96"/>
      <c r="AK14" s="96"/>
      <c r="AL14" s="96"/>
      <c r="AM14" s="96"/>
    </row>
    <row r="15" spans="1:39" ht="16.2" x14ac:dyDescent="0.3">
      <c r="A15" s="141" t="s">
        <v>262</v>
      </c>
      <c r="B15" s="133" t="s">
        <v>261</v>
      </c>
      <c r="C15" s="87" t="s">
        <v>260</v>
      </c>
      <c r="D15" s="131">
        <f t="shared" si="0"/>
        <v>100000000000</v>
      </c>
      <c r="E15" s="131">
        <f t="shared" si="1"/>
        <v>100000000</v>
      </c>
      <c r="F15" s="131">
        <f t="shared" si="2"/>
        <v>100000</v>
      </c>
      <c r="G15" s="131">
        <f t="shared" si="3"/>
        <v>100</v>
      </c>
      <c r="H15" s="131">
        <f t="shared" si="4"/>
        <v>10</v>
      </c>
      <c r="I15" s="131">
        <f t="shared" si="5"/>
        <v>1</v>
      </c>
      <c r="J15" s="132">
        <v>0.1</v>
      </c>
      <c r="K15" s="131">
        <f t="shared" si="6"/>
        <v>0.01</v>
      </c>
      <c r="L15" s="131">
        <f t="shared" si="7"/>
        <v>1E-3</v>
      </c>
      <c r="M15" s="131">
        <f t="shared" si="8"/>
        <v>1E-4</v>
      </c>
      <c r="N15" s="131">
        <f t="shared" si="9"/>
        <v>1.0000000000000001E-7</v>
      </c>
      <c r="O15" s="131">
        <f t="shared" si="10"/>
        <v>1E-10</v>
      </c>
      <c r="P15" s="131">
        <f t="shared" si="11"/>
        <v>1E-13</v>
      </c>
      <c r="Q15" s="131">
        <f t="shared" si="12"/>
        <v>1.0000000000000001E-16</v>
      </c>
      <c r="R15" s="131">
        <f t="shared" si="13"/>
        <v>1.0000000000000001E-19</v>
      </c>
      <c r="S15" s="131">
        <f t="shared" si="14"/>
        <v>1E-22</v>
      </c>
      <c r="AH15" s="135"/>
      <c r="AJ15" s="96"/>
      <c r="AK15" s="96"/>
      <c r="AL15" s="96"/>
      <c r="AM15" s="96"/>
    </row>
    <row r="16" spans="1:39" s="66" customFormat="1" x14ac:dyDescent="0.3">
      <c r="A16" s="141"/>
      <c r="B16" s="140">
        <v>1</v>
      </c>
      <c r="C16" s="65">
        <v>1</v>
      </c>
      <c r="D16" s="139">
        <f t="shared" si="0"/>
        <v>1000000000000</v>
      </c>
      <c r="E16" s="139">
        <f t="shared" si="1"/>
        <v>1000000000</v>
      </c>
      <c r="F16" s="139">
        <f t="shared" si="2"/>
        <v>1000000</v>
      </c>
      <c r="G16" s="139">
        <f t="shared" si="3"/>
        <v>1000</v>
      </c>
      <c r="H16" s="139">
        <f t="shared" si="4"/>
        <v>100</v>
      </c>
      <c r="I16" s="139">
        <f t="shared" si="5"/>
        <v>10</v>
      </c>
      <c r="J16" s="139">
        <v>1</v>
      </c>
      <c r="K16" s="139">
        <f t="shared" si="6"/>
        <v>0.1</v>
      </c>
      <c r="L16" s="139">
        <f t="shared" si="7"/>
        <v>0.01</v>
      </c>
      <c r="M16" s="139">
        <f t="shared" si="8"/>
        <v>1E-3</v>
      </c>
      <c r="N16" s="139">
        <f t="shared" si="9"/>
        <v>9.9999999999999995E-7</v>
      </c>
      <c r="O16" s="139">
        <f t="shared" si="10"/>
        <v>1.0000000000000001E-9</v>
      </c>
      <c r="P16" s="139">
        <f t="shared" si="11"/>
        <v>9.9999999999999998E-13</v>
      </c>
      <c r="Q16" s="139">
        <f t="shared" si="12"/>
        <v>1.0000000000000001E-15</v>
      </c>
      <c r="R16" s="139">
        <f t="shared" si="13"/>
        <v>1.0000000000000001E-18</v>
      </c>
      <c r="S16" s="139">
        <f t="shared" si="14"/>
        <v>9.9999999999999991E-22</v>
      </c>
      <c r="AH16" s="138"/>
      <c r="AJ16" s="137"/>
      <c r="AK16" s="137"/>
      <c r="AL16" s="137"/>
      <c r="AM16" s="137"/>
    </row>
    <row r="17" spans="1:39" ht="16.2" x14ac:dyDescent="0.3">
      <c r="A17" s="134" t="s">
        <v>259</v>
      </c>
      <c r="B17" s="133" t="s">
        <v>258</v>
      </c>
      <c r="C17" s="87" t="s">
        <v>257</v>
      </c>
      <c r="D17" s="131">
        <f t="shared" si="0"/>
        <v>10000000000000</v>
      </c>
      <c r="E17" s="131">
        <f t="shared" si="1"/>
        <v>10000000000</v>
      </c>
      <c r="F17" s="131">
        <f t="shared" si="2"/>
        <v>10000000</v>
      </c>
      <c r="G17" s="131">
        <f t="shared" si="3"/>
        <v>10000</v>
      </c>
      <c r="H17" s="131">
        <f t="shared" si="4"/>
        <v>1000</v>
      </c>
      <c r="I17" s="131">
        <f t="shared" si="5"/>
        <v>100</v>
      </c>
      <c r="J17" s="132">
        <v>10</v>
      </c>
      <c r="K17" s="131">
        <f t="shared" si="6"/>
        <v>1</v>
      </c>
      <c r="L17" s="131">
        <f t="shared" si="7"/>
        <v>0.1</v>
      </c>
      <c r="M17" s="131">
        <f t="shared" si="8"/>
        <v>0.01</v>
      </c>
      <c r="N17" s="131">
        <f t="shared" si="9"/>
        <v>1.0000000000000001E-5</v>
      </c>
      <c r="O17" s="131">
        <f t="shared" si="10"/>
        <v>1E-8</v>
      </c>
      <c r="P17" s="131">
        <f t="shared" si="11"/>
        <v>9.9999999999999994E-12</v>
      </c>
      <c r="Q17" s="131">
        <f t="shared" si="12"/>
        <v>1E-14</v>
      </c>
      <c r="R17" s="131">
        <f t="shared" si="13"/>
        <v>1.0000000000000001E-17</v>
      </c>
      <c r="S17" s="131">
        <f t="shared" si="14"/>
        <v>9.9999999999999995E-21</v>
      </c>
      <c r="AJ17" s="136"/>
      <c r="AK17" s="96"/>
      <c r="AL17" s="135"/>
      <c r="AM17" s="135"/>
    </row>
    <row r="18" spans="1:39" ht="16.2" x14ac:dyDescent="0.3">
      <c r="A18" s="134" t="s">
        <v>256</v>
      </c>
      <c r="B18" s="133" t="s">
        <v>255</v>
      </c>
      <c r="C18" s="87" t="s">
        <v>254</v>
      </c>
      <c r="D18" s="131">
        <f t="shared" si="0"/>
        <v>100000000000000</v>
      </c>
      <c r="E18" s="131">
        <f t="shared" si="1"/>
        <v>100000000000</v>
      </c>
      <c r="F18" s="131">
        <f t="shared" si="2"/>
        <v>100000000</v>
      </c>
      <c r="G18" s="131">
        <f t="shared" si="3"/>
        <v>100000</v>
      </c>
      <c r="H18" s="131">
        <f t="shared" si="4"/>
        <v>10000</v>
      </c>
      <c r="I18" s="131">
        <f t="shared" si="5"/>
        <v>1000</v>
      </c>
      <c r="J18" s="132">
        <v>100</v>
      </c>
      <c r="K18" s="131">
        <f t="shared" si="6"/>
        <v>10</v>
      </c>
      <c r="L18" s="131">
        <f t="shared" si="7"/>
        <v>1</v>
      </c>
      <c r="M18" s="131">
        <f t="shared" si="8"/>
        <v>0.1</v>
      </c>
      <c r="N18" s="131">
        <f t="shared" si="9"/>
        <v>1E-4</v>
      </c>
      <c r="O18" s="131">
        <f t="shared" si="10"/>
        <v>9.9999999999999995E-8</v>
      </c>
      <c r="P18" s="131">
        <f t="shared" si="11"/>
        <v>1E-10</v>
      </c>
      <c r="Q18" s="131">
        <f t="shared" si="12"/>
        <v>1E-13</v>
      </c>
      <c r="R18" s="131">
        <f t="shared" si="13"/>
        <v>9.9999999999999998E-17</v>
      </c>
      <c r="S18" s="131">
        <f t="shared" si="14"/>
        <v>9.9999999999999998E-20</v>
      </c>
      <c r="AJ18" s="136"/>
      <c r="AK18" s="96"/>
      <c r="AL18" s="135"/>
      <c r="AM18" s="135"/>
    </row>
    <row r="19" spans="1:39" ht="16.2" x14ac:dyDescent="0.3">
      <c r="A19" s="134" t="s">
        <v>253</v>
      </c>
      <c r="B19" s="133" t="s">
        <v>252</v>
      </c>
      <c r="C19" s="87" t="s">
        <v>251</v>
      </c>
      <c r="D19" s="131">
        <f t="shared" si="0"/>
        <v>1000000000000000</v>
      </c>
      <c r="E19" s="131">
        <f t="shared" si="1"/>
        <v>1000000000000</v>
      </c>
      <c r="F19" s="131">
        <f t="shared" si="2"/>
        <v>1000000000</v>
      </c>
      <c r="G19" s="131">
        <f t="shared" si="3"/>
        <v>1000000</v>
      </c>
      <c r="H19" s="131">
        <f t="shared" si="4"/>
        <v>100000</v>
      </c>
      <c r="I19" s="131">
        <f t="shared" si="5"/>
        <v>10000</v>
      </c>
      <c r="J19" s="132">
        <v>1000</v>
      </c>
      <c r="K19" s="131">
        <f t="shared" si="6"/>
        <v>100</v>
      </c>
      <c r="L19" s="131">
        <f t="shared" si="7"/>
        <v>10</v>
      </c>
      <c r="M19" s="131">
        <f t="shared" si="8"/>
        <v>1</v>
      </c>
      <c r="N19" s="131">
        <f t="shared" si="9"/>
        <v>1E-3</v>
      </c>
      <c r="O19" s="131">
        <f t="shared" si="10"/>
        <v>9.9999999999999995E-7</v>
      </c>
      <c r="P19" s="131">
        <f t="shared" si="11"/>
        <v>1.0000000000000001E-9</v>
      </c>
      <c r="Q19" s="131">
        <f t="shared" si="12"/>
        <v>9.9999999999999998E-13</v>
      </c>
      <c r="R19" s="131">
        <f t="shared" si="13"/>
        <v>1.0000000000000001E-15</v>
      </c>
      <c r="S19" s="131">
        <f t="shared" si="14"/>
        <v>1.0000000000000001E-18</v>
      </c>
    </row>
    <row r="20" spans="1:39" ht="16.2" x14ac:dyDescent="0.3">
      <c r="A20" s="134" t="s">
        <v>250</v>
      </c>
      <c r="B20" s="133" t="s">
        <v>249</v>
      </c>
      <c r="C20" s="87" t="s">
        <v>248</v>
      </c>
      <c r="D20" s="131">
        <f t="shared" si="0"/>
        <v>1E+18</v>
      </c>
      <c r="E20" s="131">
        <f t="shared" si="1"/>
        <v>1000000000000000</v>
      </c>
      <c r="F20" s="131">
        <f t="shared" si="2"/>
        <v>1000000000000</v>
      </c>
      <c r="G20" s="131">
        <f t="shared" si="3"/>
        <v>1000000000</v>
      </c>
      <c r="H20" s="131">
        <f t="shared" si="4"/>
        <v>100000000</v>
      </c>
      <c r="I20" s="131">
        <f t="shared" si="5"/>
        <v>10000000</v>
      </c>
      <c r="J20" s="132">
        <v>1000000</v>
      </c>
      <c r="K20" s="131">
        <f t="shared" si="6"/>
        <v>100000</v>
      </c>
      <c r="L20" s="131">
        <f t="shared" si="7"/>
        <v>10000</v>
      </c>
      <c r="M20" s="131">
        <f t="shared" si="8"/>
        <v>1000</v>
      </c>
      <c r="N20" s="131">
        <f t="shared" si="9"/>
        <v>1</v>
      </c>
      <c r="O20" s="131">
        <f t="shared" si="10"/>
        <v>1E-3</v>
      </c>
      <c r="P20" s="131">
        <f t="shared" si="11"/>
        <v>9.9999999999999995E-7</v>
      </c>
      <c r="Q20" s="131">
        <f t="shared" si="12"/>
        <v>1.0000000000000001E-9</v>
      </c>
      <c r="R20" s="131">
        <f t="shared" si="13"/>
        <v>9.9999999999999998E-13</v>
      </c>
      <c r="S20" s="131">
        <f t="shared" si="14"/>
        <v>1.0000000000000001E-15</v>
      </c>
    </row>
    <row r="21" spans="1:39" ht="16.2" x14ac:dyDescent="0.3">
      <c r="A21" s="134" t="s">
        <v>247</v>
      </c>
      <c r="B21" s="133" t="s">
        <v>246</v>
      </c>
      <c r="C21" s="87" t="s">
        <v>245</v>
      </c>
      <c r="D21" s="131">
        <f t="shared" si="0"/>
        <v>1E+21</v>
      </c>
      <c r="E21" s="131">
        <f t="shared" si="1"/>
        <v>1E+18</v>
      </c>
      <c r="F21" s="131">
        <f t="shared" si="2"/>
        <v>1000000000000000</v>
      </c>
      <c r="G21" s="131">
        <f t="shared" si="3"/>
        <v>1000000000000</v>
      </c>
      <c r="H21" s="131">
        <f t="shared" si="4"/>
        <v>100000000000</v>
      </c>
      <c r="I21" s="131">
        <f t="shared" si="5"/>
        <v>10000000000</v>
      </c>
      <c r="J21" s="132">
        <v>1000000000</v>
      </c>
      <c r="K21" s="131">
        <f t="shared" si="6"/>
        <v>100000000</v>
      </c>
      <c r="L21" s="131">
        <f t="shared" si="7"/>
        <v>10000000</v>
      </c>
      <c r="M21" s="131">
        <f t="shared" si="8"/>
        <v>1000000</v>
      </c>
      <c r="N21" s="131">
        <f t="shared" si="9"/>
        <v>1000</v>
      </c>
      <c r="O21" s="131">
        <f t="shared" si="10"/>
        <v>1</v>
      </c>
      <c r="P21" s="131">
        <f t="shared" si="11"/>
        <v>1E-3</v>
      </c>
      <c r="Q21" s="131">
        <f t="shared" si="12"/>
        <v>9.9999999999999995E-7</v>
      </c>
      <c r="R21" s="131">
        <f t="shared" si="13"/>
        <v>1.0000000000000001E-9</v>
      </c>
      <c r="S21" s="131">
        <f t="shared" si="14"/>
        <v>9.9999999999999998E-13</v>
      </c>
    </row>
    <row r="22" spans="1:39" ht="16.2" x14ac:dyDescent="0.3">
      <c r="A22" s="134" t="s">
        <v>244</v>
      </c>
      <c r="B22" s="133" t="s">
        <v>243</v>
      </c>
      <c r="C22" s="87" t="s">
        <v>242</v>
      </c>
      <c r="D22" s="131">
        <f t="shared" si="0"/>
        <v>9.9999999999999998E+23</v>
      </c>
      <c r="E22" s="131">
        <f t="shared" si="1"/>
        <v>1E+21</v>
      </c>
      <c r="F22" s="131">
        <f t="shared" si="2"/>
        <v>1E+18</v>
      </c>
      <c r="G22" s="131">
        <f t="shared" si="3"/>
        <v>1000000000000000</v>
      </c>
      <c r="H22" s="131">
        <f t="shared" si="4"/>
        <v>100000000000000</v>
      </c>
      <c r="I22" s="131">
        <f t="shared" si="5"/>
        <v>10000000000000</v>
      </c>
      <c r="J22" s="132">
        <v>1000000000000</v>
      </c>
      <c r="K22" s="131">
        <f t="shared" si="6"/>
        <v>100000000000</v>
      </c>
      <c r="L22" s="131">
        <f t="shared" si="7"/>
        <v>10000000000</v>
      </c>
      <c r="M22" s="131">
        <f t="shared" si="8"/>
        <v>1000000000</v>
      </c>
      <c r="N22" s="131">
        <f t="shared" si="9"/>
        <v>1000000</v>
      </c>
      <c r="O22" s="131">
        <f t="shared" si="10"/>
        <v>1000</v>
      </c>
      <c r="P22" s="131">
        <f t="shared" si="11"/>
        <v>1</v>
      </c>
      <c r="Q22" s="131">
        <f t="shared" si="12"/>
        <v>1E-3</v>
      </c>
      <c r="R22" s="131">
        <f t="shared" si="13"/>
        <v>9.9999999999999995E-7</v>
      </c>
      <c r="S22" s="131">
        <f t="shared" si="14"/>
        <v>1.0000000000000001E-9</v>
      </c>
    </row>
    <row r="23" spans="1:39" ht="16.2" x14ac:dyDescent="0.3">
      <c r="A23" s="134" t="s">
        <v>241</v>
      </c>
      <c r="B23" s="133" t="s">
        <v>240</v>
      </c>
      <c r="C23" s="87" t="s">
        <v>239</v>
      </c>
      <c r="D23" s="131">
        <f t="shared" si="0"/>
        <v>1E+27</v>
      </c>
      <c r="E23" s="131">
        <f t="shared" si="1"/>
        <v>9.9999999999999998E+23</v>
      </c>
      <c r="F23" s="131">
        <f t="shared" si="2"/>
        <v>1E+21</v>
      </c>
      <c r="G23" s="131">
        <f t="shared" si="3"/>
        <v>1E+18</v>
      </c>
      <c r="H23" s="131">
        <f t="shared" si="4"/>
        <v>1E+17</v>
      </c>
      <c r="I23" s="131">
        <f t="shared" si="5"/>
        <v>1E+16</v>
      </c>
      <c r="J23" s="132">
        <v>1000000000000000</v>
      </c>
      <c r="K23" s="131">
        <f t="shared" si="6"/>
        <v>100000000000000</v>
      </c>
      <c r="L23" s="131">
        <f t="shared" si="7"/>
        <v>10000000000000</v>
      </c>
      <c r="M23" s="131">
        <f t="shared" si="8"/>
        <v>1000000000000</v>
      </c>
      <c r="N23" s="131">
        <f t="shared" si="9"/>
        <v>1000000000</v>
      </c>
      <c r="O23" s="131">
        <f t="shared" si="10"/>
        <v>1000000</v>
      </c>
      <c r="P23" s="131">
        <f t="shared" si="11"/>
        <v>1000</v>
      </c>
      <c r="Q23" s="131">
        <f t="shared" si="12"/>
        <v>1</v>
      </c>
      <c r="R23" s="131">
        <f t="shared" si="13"/>
        <v>1E-3</v>
      </c>
      <c r="S23" s="131">
        <f t="shared" si="14"/>
        <v>9.9999999999999995E-7</v>
      </c>
    </row>
    <row r="24" spans="1:39" ht="16.2" x14ac:dyDescent="0.3">
      <c r="A24" s="134" t="s">
        <v>238</v>
      </c>
      <c r="B24" s="133" t="s">
        <v>237</v>
      </c>
      <c r="C24" s="87" t="s">
        <v>236</v>
      </c>
      <c r="D24" s="131">
        <f t="shared" si="0"/>
        <v>1E+30</v>
      </c>
      <c r="E24" s="131">
        <f t="shared" si="1"/>
        <v>1E+27</v>
      </c>
      <c r="F24" s="131">
        <f t="shared" si="2"/>
        <v>9.9999999999999998E+23</v>
      </c>
      <c r="G24" s="131">
        <f t="shared" si="3"/>
        <v>1E+21</v>
      </c>
      <c r="H24" s="131">
        <f t="shared" si="4"/>
        <v>1E+20</v>
      </c>
      <c r="I24" s="131">
        <f t="shared" si="5"/>
        <v>1E+19</v>
      </c>
      <c r="J24" s="132">
        <v>1E+18</v>
      </c>
      <c r="K24" s="131">
        <f t="shared" si="6"/>
        <v>1E+17</v>
      </c>
      <c r="L24" s="131">
        <f t="shared" si="7"/>
        <v>1E+16</v>
      </c>
      <c r="M24" s="131">
        <f t="shared" si="8"/>
        <v>1000000000000000</v>
      </c>
      <c r="N24" s="131">
        <f t="shared" si="9"/>
        <v>1000000000000</v>
      </c>
      <c r="O24" s="131">
        <f t="shared" si="10"/>
        <v>1000000000</v>
      </c>
      <c r="P24" s="131">
        <f t="shared" si="11"/>
        <v>1000000</v>
      </c>
      <c r="Q24" s="131">
        <f t="shared" si="12"/>
        <v>1000</v>
      </c>
      <c r="R24" s="131">
        <f t="shared" si="13"/>
        <v>1</v>
      </c>
      <c r="S24" s="131">
        <f t="shared" si="14"/>
        <v>1E-3</v>
      </c>
    </row>
    <row r="25" spans="1:39" ht="16.2" x14ac:dyDescent="0.3">
      <c r="A25" s="134" t="s">
        <v>235</v>
      </c>
      <c r="B25" s="133" t="s">
        <v>234</v>
      </c>
      <c r="C25" s="87" t="s">
        <v>233</v>
      </c>
      <c r="D25" s="131">
        <f t="shared" si="0"/>
        <v>9.9999999999999995E+32</v>
      </c>
      <c r="E25" s="131">
        <f t="shared" si="1"/>
        <v>1E+30</v>
      </c>
      <c r="F25" s="131">
        <f t="shared" si="2"/>
        <v>1E+27</v>
      </c>
      <c r="G25" s="131">
        <f t="shared" si="3"/>
        <v>9.9999999999999998E+23</v>
      </c>
      <c r="H25" s="131">
        <f t="shared" si="4"/>
        <v>9.9999999999999992E+22</v>
      </c>
      <c r="I25" s="131">
        <f t="shared" si="5"/>
        <v>1E+22</v>
      </c>
      <c r="J25" s="132">
        <v>1E+21</v>
      </c>
      <c r="K25" s="131">
        <f t="shared" si="6"/>
        <v>1E+20</v>
      </c>
      <c r="L25" s="131">
        <f t="shared" si="7"/>
        <v>1E+19</v>
      </c>
      <c r="M25" s="131">
        <f t="shared" si="8"/>
        <v>1E+18</v>
      </c>
      <c r="N25" s="131">
        <f t="shared" si="9"/>
        <v>1000000000000000</v>
      </c>
      <c r="O25" s="131">
        <f t="shared" si="10"/>
        <v>1000000000000</v>
      </c>
      <c r="P25" s="131">
        <f t="shared" si="11"/>
        <v>1000000000</v>
      </c>
      <c r="Q25" s="131">
        <f t="shared" si="12"/>
        <v>1000000</v>
      </c>
      <c r="R25" s="131">
        <f t="shared" si="13"/>
        <v>1000</v>
      </c>
      <c r="S25" s="131">
        <f t="shared" si="14"/>
        <v>1</v>
      </c>
    </row>
    <row r="26" spans="1:39" x14ac:dyDescent="0.3">
      <c r="A26" s="130"/>
      <c r="B26" s="107"/>
    </row>
    <row r="27" spans="1:39" x14ac:dyDescent="0.3">
      <c r="A27" s="129" t="s">
        <v>232</v>
      </c>
      <c r="B27" s="107"/>
      <c r="E27" s="129" t="s">
        <v>231</v>
      </c>
      <c r="F27" s="129" t="s">
        <v>230</v>
      </c>
      <c r="G27" s="129" t="s">
        <v>229</v>
      </c>
    </row>
    <row r="28" spans="1:39" ht="15" thickBot="1" x14ac:dyDescent="0.35">
      <c r="A28" s="128" t="s">
        <v>228</v>
      </c>
      <c r="E28" s="106" t="s">
        <v>227</v>
      </c>
      <c r="F28">
        <v>17</v>
      </c>
      <c r="G28" t="s">
        <v>226</v>
      </c>
    </row>
    <row r="29" spans="1:39" x14ac:dyDescent="0.3">
      <c r="A29" s="127" t="s">
        <v>225</v>
      </c>
      <c r="B29" s="126">
        <v>3600</v>
      </c>
      <c r="C29" s="125" t="s">
        <v>224</v>
      </c>
      <c r="E29" s="106" t="s">
        <v>223</v>
      </c>
      <c r="F29">
        <v>24</v>
      </c>
      <c r="G29" t="s">
        <v>222</v>
      </c>
      <c r="I29" s="107"/>
    </row>
    <row r="30" spans="1:39" x14ac:dyDescent="0.3">
      <c r="A30" s="123" t="s">
        <v>221</v>
      </c>
      <c r="B30" s="87">
        <v>41867999999.561096</v>
      </c>
      <c r="C30" s="121" t="s">
        <v>220</v>
      </c>
      <c r="E30" s="106" t="s">
        <v>219</v>
      </c>
      <c r="F30">
        <v>44</v>
      </c>
      <c r="G30" s="34" t="s">
        <v>205</v>
      </c>
      <c r="I30" s="124"/>
    </row>
    <row r="31" spans="1:39" x14ac:dyDescent="0.3">
      <c r="A31" s="123" t="s">
        <v>218</v>
      </c>
      <c r="B31" s="87">
        <v>8760</v>
      </c>
      <c r="C31" s="121" t="s">
        <v>217</v>
      </c>
      <c r="E31" s="106" t="s">
        <v>216</v>
      </c>
      <c r="F31" s="106">
        <v>16.8</v>
      </c>
      <c r="G31" s="106" t="s">
        <v>215</v>
      </c>
    </row>
    <row r="32" spans="1:39" x14ac:dyDescent="0.3">
      <c r="A32" s="123" t="s">
        <v>214</v>
      </c>
      <c r="B32" s="122">
        <v>5711869031.3180161</v>
      </c>
      <c r="C32" s="121" t="s">
        <v>213</v>
      </c>
      <c r="E32" s="106" t="s">
        <v>212</v>
      </c>
      <c r="F32">
        <v>0</v>
      </c>
      <c r="G32" s="107" t="s">
        <v>191</v>
      </c>
    </row>
    <row r="33" spans="1:9" x14ac:dyDescent="0.3">
      <c r="A33" s="105" t="s">
        <v>211</v>
      </c>
      <c r="B33" s="87">
        <v>1</v>
      </c>
      <c r="C33" s="121" t="s">
        <v>210</v>
      </c>
      <c r="E33" s="106" t="s">
        <v>209</v>
      </c>
      <c r="F33">
        <v>0</v>
      </c>
      <c r="G33" s="107" t="s">
        <v>191</v>
      </c>
    </row>
    <row r="34" spans="1:9" x14ac:dyDescent="0.3">
      <c r="A34" s="105" t="s">
        <v>208</v>
      </c>
      <c r="B34" s="110">
        <v>2.3866348450000001</v>
      </c>
      <c r="C34" s="120" t="s">
        <v>207</v>
      </c>
      <c r="E34" t="s">
        <v>206</v>
      </c>
      <c r="F34">
        <v>55</v>
      </c>
      <c r="G34" s="34" t="s">
        <v>205</v>
      </c>
    </row>
    <row r="35" spans="1:9" x14ac:dyDescent="0.3">
      <c r="A35" s="105" t="s">
        <v>204</v>
      </c>
      <c r="B35" s="104">
        <f>8760*3600</f>
        <v>31536000</v>
      </c>
      <c r="C35" s="120" t="s">
        <v>203</v>
      </c>
      <c r="E35" t="s">
        <v>202</v>
      </c>
      <c r="F35">
        <v>3900000</v>
      </c>
      <c r="G35" s="34" t="s">
        <v>201</v>
      </c>
      <c r="I35" s="107"/>
    </row>
    <row r="36" spans="1:9" ht="15" thickBot="1" x14ac:dyDescent="0.35">
      <c r="A36" s="119" t="s">
        <v>200</v>
      </c>
      <c r="B36" s="118">
        <v>28370000</v>
      </c>
      <c r="C36" s="117" t="s">
        <v>199</v>
      </c>
      <c r="E36" t="s">
        <v>198</v>
      </c>
      <c r="F36">
        <v>0</v>
      </c>
      <c r="G36" s="107" t="s">
        <v>191</v>
      </c>
    </row>
    <row r="37" spans="1:9" x14ac:dyDescent="0.3">
      <c r="A37" s="40" t="s">
        <v>197</v>
      </c>
      <c r="B37">
        <v>0.86</v>
      </c>
      <c r="C37" s="116" t="s">
        <v>196</v>
      </c>
      <c r="E37" t="s">
        <v>195</v>
      </c>
      <c r="F37">
        <v>0</v>
      </c>
      <c r="G37" s="107" t="s">
        <v>191</v>
      </c>
    </row>
    <row r="38" spans="1:9" x14ac:dyDescent="0.3">
      <c r="A38" s="40"/>
      <c r="E38" t="s">
        <v>194</v>
      </c>
      <c r="F38">
        <v>8.11</v>
      </c>
      <c r="G38" s="106" t="s">
        <v>193</v>
      </c>
    </row>
    <row r="39" spans="1:9" x14ac:dyDescent="0.3">
      <c r="E39" t="s">
        <v>192</v>
      </c>
      <c r="F39">
        <v>0</v>
      </c>
      <c r="G39" s="107" t="s">
        <v>191</v>
      </c>
    </row>
    <row r="40" spans="1:9" x14ac:dyDescent="0.3">
      <c r="A40" s="102" t="s">
        <v>190</v>
      </c>
    </row>
    <row r="41" spans="1:9" x14ac:dyDescent="0.3">
      <c r="A41" s="87" t="s">
        <v>189</v>
      </c>
      <c r="B41" s="100">
        <v>10000</v>
      </c>
      <c r="C41" s="87" t="s">
        <v>188</v>
      </c>
    </row>
    <row r="42" spans="1:9" x14ac:dyDescent="0.3">
      <c r="A42" t="s">
        <v>187</v>
      </c>
      <c r="B42" s="106">
        <v>0.01</v>
      </c>
      <c r="C42" t="s">
        <v>186</v>
      </c>
    </row>
    <row r="43" spans="1:9" x14ac:dyDescent="0.3">
      <c r="A43" s="102" t="s">
        <v>185</v>
      </c>
      <c r="B43" s="106"/>
    </row>
    <row r="44" spans="1:9" x14ac:dyDescent="0.3">
      <c r="A44" s="87" t="s">
        <v>184</v>
      </c>
      <c r="B44" s="115">
        <v>365</v>
      </c>
      <c r="C44" s="114" t="s">
        <v>183</v>
      </c>
    </row>
    <row r="45" spans="1:9" x14ac:dyDescent="0.3">
      <c r="A45" s="100" t="s">
        <v>182</v>
      </c>
      <c r="B45" s="87">
        <f>24*60*60</f>
        <v>86400</v>
      </c>
      <c r="C45" s="87" t="s">
        <v>181</v>
      </c>
    </row>
    <row r="46" spans="1:9" x14ac:dyDescent="0.3">
      <c r="A46" s="113" t="s">
        <v>180</v>
      </c>
      <c r="B46" s="87">
        <f>60*60</f>
        <v>3600</v>
      </c>
      <c r="C46" s="87" t="s">
        <v>179</v>
      </c>
    </row>
    <row r="47" spans="1:9" x14ac:dyDescent="0.3">
      <c r="A47" s="100" t="s">
        <v>178</v>
      </c>
      <c r="B47" s="112">
        <v>8760</v>
      </c>
      <c r="C47" s="87" t="s">
        <v>177</v>
      </c>
    </row>
    <row r="49" spans="1:3" x14ac:dyDescent="0.3">
      <c r="A49" s="102" t="s">
        <v>176</v>
      </c>
    </row>
    <row r="50" spans="1:3" x14ac:dyDescent="0.3">
      <c r="A50" s="87" t="s">
        <v>175</v>
      </c>
      <c r="B50" s="100">
        <v>2</v>
      </c>
      <c r="C50" s="87" t="s">
        <v>151</v>
      </c>
    </row>
    <row r="51" spans="1:3" x14ac:dyDescent="0.3">
      <c r="A51" s="87" t="s">
        <v>174</v>
      </c>
      <c r="B51" s="100">
        <v>3</v>
      </c>
      <c r="C51" s="87" t="s">
        <v>151</v>
      </c>
    </row>
    <row r="53" spans="1:3" x14ac:dyDescent="0.3">
      <c r="A53" s="102" t="s">
        <v>173</v>
      </c>
    </row>
    <row r="54" spans="1:3" x14ac:dyDescent="0.3">
      <c r="A54" s="87" t="s">
        <v>172</v>
      </c>
      <c r="B54" s="87">
        <v>1000000</v>
      </c>
      <c r="C54" s="87" t="s">
        <v>171</v>
      </c>
    </row>
    <row r="56" spans="1:3" x14ac:dyDescent="0.3">
      <c r="A56" s="102"/>
    </row>
    <row r="57" spans="1:3" x14ac:dyDescent="0.3">
      <c r="A57" s="101"/>
      <c r="B57" s="100"/>
      <c r="C57" s="7"/>
    </row>
    <row r="58" spans="1:3" x14ac:dyDescent="0.3">
      <c r="A58" s="40"/>
      <c r="B58" s="106"/>
      <c r="C58" s="111"/>
    </row>
    <row r="59" spans="1:3" x14ac:dyDescent="0.3">
      <c r="A59" s="102" t="s">
        <v>170</v>
      </c>
      <c r="B59" s="106"/>
      <c r="C59" s="106"/>
    </row>
    <row r="60" spans="1:3" x14ac:dyDescent="0.3">
      <c r="A60" s="101" t="s">
        <v>169</v>
      </c>
      <c r="B60" s="100">
        <v>1000</v>
      </c>
      <c r="C60" s="100" t="s">
        <v>168</v>
      </c>
    </row>
    <row r="61" spans="1:3" x14ac:dyDescent="0.3">
      <c r="A61" s="101" t="s">
        <v>167</v>
      </c>
      <c r="B61" s="100">
        <v>4186</v>
      </c>
      <c r="C61" s="100" t="s">
        <v>166</v>
      </c>
    </row>
    <row r="62" spans="1:3" x14ac:dyDescent="0.3">
      <c r="A62" s="87" t="s">
        <v>165</v>
      </c>
      <c r="B62" s="110">
        <v>0.27272727200000002</v>
      </c>
      <c r="C62" s="87" t="s">
        <v>164</v>
      </c>
    </row>
    <row r="63" spans="1:3" x14ac:dyDescent="0.3">
      <c r="A63" s="87" t="s">
        <v>163</v>
      </c>
      <c r="B63" s="87">
        <f>16/12</f>
        <v>1.3333333333333333</v>
      </c>
      <c r="C63" s="87" t="s">
        <v>162</v>
      </c>
    </row>
    <row r="64" spans="1:3" x14ac:dyDescent="0.3">
      <c r="C64" s="106"/>
    </row>
    <row r="66" spans="1:3" x14ac:dyDescent="0.3">
      <c r="A66" s="102" t="s">
        <v>161</v>
      </c>
    </row>
    <row r="67" spans="1:3" x14ac:dyDescent="0.3">
      <c r="A67" s="101" t="s">
        <v>160</v>
      </c>
      <c r="B67" s="100">
        <v>2.13</v>
      </c>
      <c r="C67" s="100" t="s">
        <v>159</v>
      </c>
    </row>
    <row r="68" spans="1:3" x14ac:dyDescent="0.3">
      <c r="A68" s="100" t="s">
        <v>158</v>
      </c>
      <c r="B68" s="109">
        <v>1000</v>
      </c>
      <c r="C68" s="7" t="s">
        <v>157</v>
      </c>
    </row>
    <row r="69" spans="1:3" x14ac:dyDescent="0.3">
      <c r="A69" s="100" t="s">
        <v>156</v>
      </c>
      <c r="B69" s="108">
        <v>5.6800000000000002E-9</v>
      </c>
      <c r="C69" s="7" t="s">
        <v>155</v>
      </c>
    </row>
    <row r="70" spans="1:3" x14ac:dyDescent="0.3">
      <c r="A70" s="106"/>
      <c r="B70" s="106"/>
      <c r="C70" s="106"/>
    </row>
    <row r="71" spans="1:3" x14ac:dyDescent="0.3">
      <c r="A71" s="106"/>
      <c r="B71" s="106"/>
      <c r="C71" s="106"/>
    </row>
    <row r="72" spans="1:3" x14ac:dyDescent="0.3">
      <c r="A72" s="100" t="s">
        <v>154</v>
      </c>
      <c r="B72" s="100">
        <v>9</v>
      </c>
      <c r="C72" s="107" t="s">
        <v>153</v>
      </c>
    </row>
    <row r="73" spans="1:3" x14ac:dyDescent="0.3">
      <c r="A73" s="106"/>
      <c r="B73" s="106"/>
      <c r="C73" s="106"/>
    </row>
    <row r="74" spans="1:3" x14ac:dyDescent="0.3">
      <c r="A74" s="105" t="s">
        <v>152</v>
      </c>
      <c r="B74" s="104">
        <v>0.01</v>
      </c>
      <c r="C74" s="7" t="s">
        <v>151</v>
      </c>
    </row>
    <row r="78" spans="1:3" x14ac:dyDescent="0.3">
      <c r="A78" s="103" t="s">
        <v>150</v>
      </c>
      <c r="B78" s="87">
        <v>2005</v>
      </c>
      <c r="C78" s="87" t="s">
        <v>149</v>
      </c>
    </row>
    <row r="80" spans="1:3" x14ac:dyDescent="0.3">
      <c r="A80" s="102" t="s">
        <v>148</v>
      </c>
    </row>
    <row r="81" spans="1:3" x14ac:dyDescent="0.3">
      <c r="A81" s="101" t="s">
        <v>147</v>
      </c>
      <c r="B81" s="100">
        <f>PI()/180</f>
        <v>1.7453292519943295E-2</v>
      </c>
      <c r="C81" s="100" t="s">
        <v>146</v>
      </c>
    </row>
  </sheetData>
  <hyperlinks>
    <hyperlink ref="G35" r:id="rId1" xr:uid="{110611E9-2DFB-43D7-AEB5-1EDB329F31A8}"/>
    <hyperlink ref="G30" r:id="rId2" xr:uid="{8C7902FC-894A-45B0-AB5C-4FCB513728E7}"/>
    <hyperlink ref="G34" r:id="rId3" xr:uid="{AB7C340A-FCE7-4890-9941-9C2E0B49F5DF}"/>
  </hyperlinks>
  <pageMargins left="0.7" right="0.7" top="0.75" bottom="0.75" header="0.3" footer="0.3"/>
  <pageSetup paperSize="9" orientation="portrait" horizontalDpi="1200" verticalDpi="1200" r:id="rId4"/>
  <legacyDrawing r:id="rId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75652A-D2FE-47A0-98AA-55B17B489753}">
  <dimension ref="A1:AZ272"/>
  <sheetViews>
    <sheetView tabSelected="1" topLeftCell="A73" zoomScale="70" zoomScaleNormal="70" workbookViewId="0">
      <selection activeCell="E83" sqref="E83"/>
    </sheetView>
  </sheetViews>
  <sheetFormatPr baseColWidth="10" defaultColWidth="11.5546875" defaultRowHeight="14.4" x14ac:dyDescent="0.3"/>
  <cols>
    <col min="1" max="1" width="25.109375" style="8" customWidth="1"/>
    <col min="2" max="3" width="16.21875" style="8" bestFit="1" customWidth="1"/>
    <col min="4" max="5" width="15.44140625" style="1" bestFit="1" customWidth="1"/>
    <col min="6" max="6" width="17.33203125" style="1" bestFit="1" customWidth="1"/>
    <col min="7" max="7" width="11.109375" style="1" customWidth="1"/>
    <col min="8" max="8" width="12.77734375" style="1" customWidth="1"/>
    <col min="9" max="37" width="15.44140625" style="1" bestFit="1" customWidth="1"/>
    <col min="38" max="16384" width="11.5546875" style="1"/>
  </cols>
  <sheetData>
    <row r="1" spans="1:16" s="22" customFormat="1" ht="43.2" customHeight="1" thickBot="1" x14ac:dyDescent="0.35">
      <c r="A1" s="278" t="s">
        <v>39</v>
      </c>
      <c r="B1" s="279"/>
      <c r="C1" s="279"/>
      <c r="D1" s="279"/>
      <c r="E1" s="279"/>
      <c r="F1" s="279"/>
      <c r="G1" s="279"/>
    </row>
    <row r="2" spans="1:16" x14ac:dyDescent="0.3">
      <c r="A2" s="17" t="s">
        <v>15</v>
      </c>
      <c r="B2" s="18"/>
      <c r="C2" s="18"/>
      <c r="D2" s="19"/>
      <c r="E2" s="19"/>
      <c r="F2" s="19"/>
      <c r="G2" s="19"/>
      <c r="H2" s="19"/>
    </row>
    <row r="3" spans="1:16" x14ac:dyDescent="0.3">
      <c r="A3" s="29" t="s">
        <v>10</v>
      </c>
      <c r="B3" s="30"/>
      <c r="C3" s="30"/>
      <c r="D3" s="31"/>
      <c r="E3" s="31"/>
      <c r="F3" s="31"/>
      <c r="G3" s="31"/>
      <c r="H3" s="31"/>
    </row>
    <row r="4" spans="1:16" x14ac:dyDescent="0.3">
      <c r="A4" s="9" t="s">
        <v>3</v>
      </c>
      <c r="B4" s="10"/>
      <c r="C4" s="10"/>
      <c r="D4" s="11"/>
      <c r="E4" s="11"/>
      <c r="F4" s="12"/>
      <c r="G4" s="12"/>
      <c r="H4" s="12"/>
    </row>
    <row r="5" spans="1:16" x14ac:dyDescent="0.3">
      <c r="A5" s="16" t="s">
        <v>0</v>
      </c>
      <c r="B5" s="16" t="s">
        <v>1</v>
      </c>
      <c r="C5" s="16" t="s">
        <v>2</v>
      </c>
      <c r="D5" s="16" t="s">
        <v>13</v>
      </c>
    </row>
    <row r="6" spans="1:16" x14ac:dyDescent="0.3">
      <c r="A6" s="6">
        <v>1</v>
      </c>
      <c r="B6" s="6">
        <v>1</v>
      </c>
      <c r="C6" s="3">
        <v>6</v>
      </c>
      <c r="D6" s="6">
        <v>4</v>
      </c>
    </row>
    <row r="7" spans="1:16" x14ac:dyDescent="0.3">
      <c r="A7" s="9" t="s">
        <v>29</v>
      </c>
      <c r="B7" s="10"/>
      <c r="C7" s="10"/>
      <c r="D7" s="10"/>
      <c r="E7" s="11"/>
      <c r="F7" s="12"/>
      <c r="G7" s="12"/>
      <c r="H7" s="12"/>
    </row>
    <row r="8" spans="1:16" x14ac:dyDescent="0.3">
      <c r="A8" s="16" t="s">
        <v>0</v>
      </c>
      <c r="B8" s="16" t="s">
        <v>1</v>
      </c>
      <c r="C8" s="16" t="s">
        <v>2</v>
      </c>
      <c r="D8" s="16" t="s">
        <v>13</v>
      </c>
      <c r="J8"/>
    </row>
    <row r="9" spans="1:16" x14ac:dyDescent="0.3">
      <c r="A9" s="7">
        <v>7</v>
      </c>
      <c r="B9" s="7">
        <v>7</v>
      </c>
      <c r="C9" s="7">
        <v>6</v>
      </c>
      <c r="D9" s="7">
        <v>4</v>
      </c>
    </row>
    <row r="10" spans="1:16" x14ac:dyDescent="0.3">
      <c r="A10" s="9" t="s">
        <v>4</v>
      </c>
      <c r="B10" s="13"/>
      <c r="C10" s="13"/>
      <c r="D10" s="13"/>
      <c r="E10" s="12"/>
      <c r="F10" s="12"/>
      <c r="G10" s="12"/>
      <c r="H10" s="12"/>
    </row>
    <row r="11" spans="1:16" x14ac:dyDescent="0.3">
      <c r="A11" s="16" t="s">
        <v>0</v>
      </c>
      <c r="B11" s="16" t="s">
        <v>1</v>
      </c>
      <c r="C11" s="16" t="s">
        <v>2</v>
      </c>
      <c r="D11" s="16" t="s">
        <v>13</v>
      </c>
    </row>
    <row r="12" spans="1:16" x14ac:dyDescent="0.3">
      <c r="A12" s="52">
        <v>30</v>
      </c>
      <c r="B12" s="52">
        <v>30</v>
      </c>
      <c r="C12" s="6">
        <v>50</v>
      </c>
      <c r="D12" s="6">
        <v>40</v>
      </c>
    </row>
    <row r="13" spans="1:16" x14ac:dyDescent="0.3">
      <c r="A13" s="9" t="s">
        <v>31</v>
      </c>
      <c r="B13" s="13"/>
      <c r="C13" s="13"/>
      <c r="D13" s="13"/>
      <c r="E13" s="12"/>
      <c r="F13" s="12"/>
      <c r="G13" s="12"/>
      <c r="H13" s="12"/>
    </row>
    <row r="14" spans="1:16" x14ac:dyDescent="0.3">
      <c r="A14" s="16" t="s">
        <v>0</v>
      </c>
      <c r="B14" s="16" t="s">
        <v>1</v>
      </c>
      <c r="C14" s="16" t="s">
        <v>2</v>
      </c>
      <c r="D14" s="16" t="s">
        <v>13</v>
      </c>
    </row>
    <row r="15" spans="1:16" x14ac:dyDescent="0.3">
      <c r="A15" s="6">
        <v>25</v>
      </c>
      <c r="B15" s="6">
        <v>25</v>
      </c>
      <c r="C15" s="7">
        <v>50</v>
      </c>
      <c r="D15" s="7">
        <v>40</v>
      </c>
    </row>
    <row r="16" spans="1:16" x14ac:dyDescent="0.3">
      <c r="A16" s="9" t="s">
        <v>5</v>
      </c>
      <c r="B16" s="13"/>
      <c r="C16" s="13"/>
      <c r="D16" s="13"/>
      <c r="E16" s="12"/>
      <c r="F16" s="12"/>
      <c r="G16" s="12"/>
      <c r="H16" s="12"/>
      <c r="P16"/>
    </row>
    <row r="17" spans="1:11" x14ac:dyDescent="0.3">
      <c r="A17" s="16" t="s">
        <v>0</v>
      </c>
      <c r="B17" s="16" t="s">
        <v>1</v>
      </c>
      <c r="C17" s="16" t="s">
        <v>2</v>
      </c>
      <c r="D17" s="16" t="s">
        <v>13</v>
      </c>
    </row>
    <row r="18" spans="1:11" x14ac:dyDescent="0.3">
      <c r="A18" s="6">
        <v>1</v>
      </c>
      <c r="B18" s="6">
        <v>1</v>
      </c>
      <c r="C18" s="3">
        <v>3</v>
      </c>
      <c r="D18" s="6">
        <v>3</v>
      </c>
    </row>
    <row r="19" spans="1:11" x14ac:dyDescent="0.3">
      <c r="A19" s="9" t="s">
        <v>30</v>
      </c>
      <c r="B19" s="13"/>
      <c r="C19" s="13"/>
      <c r="D19" s="13"/>
      <c r="E19" s="12"/>
      <c r="F19" s="12"/>
      <c r="G19" s="12"/>
      <c r="H19" s="12"/>
    </row>
    <row r="20" spans="1:11" x14ac:dyDescent="0.3">
      <c r="A20" s="16" t="s">
        <v>0</v>
      </c>
      <c r="B20" s="16" t="s">
        <v>1</v>
      </c>
      <c r="C20" s="16" t="s">
        <v>2</v>
      </c>
      <c r="D20" s="16" t="s">
        <v>13</v>
      </c>
    </row>
    <row r="21" spans="1:11" x14ac:dyDescent="0.3">
      <c r="A21" s="7">
        <v>7</v>
      </c>
      <c r="B21" s="7">
        <v>7</v>
      </c>
      <c r="C21" s="7">
        <v>3</v>
      </c>
      <c r="D21" s="7">
        <v>3</v>
      </c>
    </row>
    <row r="22" spans="1:11" x14ac:dyDescent="0.3">
      <c r="A22" s="15" t="s">
        <v>34</v>
      </c>
      <c r="B22" s="2"/>
      <c r="C22" s="2"/>
      <c r="D22" s="2"/>
      <c r="E22" s="2"/>
      <c r="F22" s="2"/>
      <c r="G22" s="2"/>
      <c r="H22" s="15"/>
    </row>
    <row r="23" spans="1:11" x14ac:dyDescent="0.3">
      <c r="A23" s="9" t="s">
        <v>6</v>
      </c>
      <c r="B23" s="13"/>
      <c r="C23" s="13"/>
      <c r="D23" s="12"/>
      <c r="E23" s="12"/>
      <c r="F23" s="12"/>
      <c r="G23" s="12"/>
      <c r="H23" s="12"/>
    </row>
    <row r="24" spans="1:11" ht="21" customHeight="1" x14ac:dyDescent="0.3">
      <c r="A24" s="16" t="s">
        <v>0</v>
      </c>
      <c r="B24" s="16" t="s">
        <v>1</v>
      </c>
      <c r="C24" s="16" t="s">
        <v>2</v>
      </c>
      <c r="D24" s="16" t="s">
        <v>13</v>
      </c>
    </row>
    <row r="25" spans="1:11" x14ac:dyDescent="0.3">
      <c r="A25" s="7">
        <v>0.5</v>
      </c>
      <c r="B25" s="7">
        <v>0.5</v>
      </c>
      <c r="C25" s="7">
        <v>20</v>
      </c>
      <c r="D25" s="7">
        <v>50</v>
      </c>
    </row>
    <row r="26" spans="1:11" x14ac:dyDescent="0.3">
      <c r="A26" s="9" t="s">
        <v>7</v>
      </c>
      <c r="B26" s="10"/>
      <c r="C26" s="10"/>
      <c r="D26" s="10"/>
      <c r="E26" s="14"/>
      <c r="F26" s="12"/>
      <c r="G26" s="12"/>
      <c r="H26" s="12"/>
    </row>
    <row r="27" spans="1:11" x14ac:dyDescent="0.3">
      <c r="A27" s="16" t="s">
        <v>0</v>
      </c>
      <c r="B27" s="16" t="s">
        <v>1</v>
      </c>
      <c r="C27" s="16" t="s">
        <v>2</v>
      </c>
      <c r="D27" s="16" t="s">
        <v>13</v>
      </c>
      <c r="K27" s="49"/>
    </row>
    <row r="28" spans="1:11" x14ac:dyDescent="0.3">
      <c r="A28" s="7">
        <v>1000</v>
      </c>
      <c r="B28" s="7">
        <v>155</v>
      </c>
      <c r="C28" s="6">
        <v>0</v>
      </c>
      <c r="D28" s="6">
        <v>0</v>
      </c>
    </row>
    <row r="29" spans="1:11" x14ac:dyDescent="0.3">
      <c r="A29" s="9" t="s">
        <v>33</v>
      </c>
      <c r="B29" s="10"/>
      <c r="C29" s="10"/>
      <c r="D29" s="10"/>
      <c r="E29" s="12"/>
      <c r="F29" s="12"/>
      <c r="G29" s="12"/>
      <c r="H29" s="12"/>
    </row>
    <row r="30" spans="1:11" x14ac:dyDescent="0.3">
      <c r="A30" s="16" t="s">
        <v>0</v>
      </c>
      <c r="B30" s="16" t="s">
        <v>1</v>
      </c>
      <c r="C30" s="16" t="s">
        <v>2</v>
      </c>
      <c r="D30" s="16" t="s">
        <v>13</v>
      </c>
    </row>
    <row r="31" spans="1:11" x14ac:dyDescent="0.3">
      <c r="A31" s="6">
        <v>0</v>
      </c>
      <c r="B31" s="6">
        <v>155</v>
      </c>
      <c r="C31" s="6">
        <v>0</v>
      </c>
      <c r="D31" s="6">
        <v>0</v>
      </c>
    </row>
    <row r="32" spans="1:11" x14ac:dyDescent="0.3">
      <c r="A32" s="9" t="s">
        <v>8</v>
      </c>
      <c r="B32" s="10"/>
      <c r="C32" s="10"/>
      <c r="D32" s="10"/>
      <c r="E32" s="12"/>
      <c r="F32" s="12"/>
      <c r="G32" s="12"/>
      <c r="H32" s="12"/>
    </row>
    <row r="33" spans="1:8" x14ac:dyDescent="0.3">
      <c r="A33" s="16" t="s">
        <v>0</v>
      </c>
      <c r="B33" s="16" t="s">
        <v>1</v>
      </c>
      <c r="C33" s="16" t="s">
        <v>2</v>
      </c>
      <c r="D33" s="16" t="s">
        <v>82</v>
      </c>
    </row>
    <row r="34" spans="1:8" x14ac:dyDescent="0.3">
      <c r="A34" s="6">
        <v>1398</v>
      </c>
      <c r="B34" s="6">
        <v>822</v>
      </c>
      <c r="C34" s="3">
        <v>14.43</v>
      </c>
      <c r="D34" s="50">
        <v>10000</v>
      </c>
      <c r="E34" s="1" t="s">
        <v>81</v>
      </c>
    </row>
    <row r="35" spans="1:8" x14ac:dyDescent="0.3">
      <c r="A35" s="15" t="s">
        <v>9</v>
      </c>
      <c r="B35" s="15"/>
      <c r="C35" s="15"/>
      <c r="D35" s="15"/>
      <c r="E35" s="15"/>
      <c r="F35" s="15"/>
      <c r="G35" s="15"/>
      <c r="H35" s="15"/>
    </row>
    <row r="36" spans="1:8" x14ac:dyDescent="0.3">
      <c r="A36" s="16" t="s">
        <v>0</v>
      </c>
      <c r="B36" s="16" t="s">
        <v>1</v>
      </c>
      <c r="C36" s="16" t="s">
        <v>2</v>
      </c>
      <c r="D36" s="16" t="s">
        <v>13</v>
      </c>
    </row>
    <row r="37" spans="1:8" x14ac:dyDescent="0.3">
      <c r="A37" s="6">
        <v>1</v>
      </c>
      <c r="B37" s="6">
        <v>1</v>
      </c>
      <c r="C37" s="6">
        <v>1</v>
      </c>
      <c r="D37" s="6">
        <v>0.33</v>
      </c>
    </row>
    <row r="38" spans="1:8" x14ac:dyDescent="0.3">
      <c r="A38" s="15" t="s">
        <v>27</v>
      </c>
      <c r="B38" s="15"/>
      <c r="C38" s="15"/>
      <c r="D38" s="15"/>
      <c r="E38" s="15"/>
      <c r="F38" s="15"/>
      <c r="G38" s="15"/>
      <c r="H38" s="15"/>
    </row>
    <row r="39" spans="1:8" x14ac:dyDescent="0.3">
      <c r="A39" s="16" t="s">
        <v>0</v>
      </c>
      <c r="B39" s="16" t="s">
        <v>1</v>
      </c>
      <c r="C39" s="16" t="s">
        <v>2</v>
      </c>
      <c r="D39" s="16" t="s">
        <v>13</v>
      </c>
      <c r="E39" s="28"/>
      <c r="F39" s="28"/>
      <c r="G39" s="28"/>
    </row>
    <row r="40" spans="1:8" x14ac:dyDescent="0.3">
      <c r="A40" s="6">
        <v>0.25</v>
      </c>
      <c r="B40" s="6">
        <v>0.33</v>
      </c>
      <c r="C40" s="6">
        <v>0.42</v>
      </c>
      <c r="D40" s="6">
        <v>0.59</v>
      </c>
    </row>
    <row r="41" spans="1:8" x14ac:dyDescent="0.3">
      <c r="A41" s="15" t="s">
        <v>40</v>
      </c>
      <c r="B41" s="15"/>
      <c r="C41" s="15"/>
      <c r="D41" s="15"/>
      <c r="E41" s="15"/>
      <c r="F41" s="15"/>
      <c r="G41" s="15"/>
      <c r="H41" s="15"/>
    </row>
    <row r="42" spans="1:8" x14ac:dyDescent="0.3">
      <c r="A42" s="16" t="s">
        <v>0</v>
      </c>
      <c r="B42" s="16" t="s">
        <v>1</v>
      </c>
      <c r="D42" s="8"/>
    </row>
    <row r="43" spans="1:8" x14ac:dyDescent="0.3">
      <c r="A43" s="6">
        <v>0.25</v>
      </c>
      <c r="B43" s="6">
        <v>0.25</v>
      </c>
      <c r="D43" s="8"/>
    </row>
    <row r="44" spans="1:8" x14ac:dyDescent="0.3">
      <c r="D44" s="8"/>
    </row>
    <row r="45" spans="1:8" x14ac:dyDescent="0.3">
      <c r="D45" s="8"/>
    </row>
    <row r="46" spans="1:8" x14ac:dyDescent="0.3">
      <c r="D46" s="8"/>
    </row>
    <row r="47" spans="1:8" x14ac:dyDescent="0.3">
      <c r="A47" s="29" t="s">
        <v>11</v>
      </c>
      <c r="B47" s="29"/>
      <c r="C47" s="29"/>
      <c r="D47" s="29"/>
      <c r="E47" s="29"/>
      <c r="F47" s="29"/>
      <c r="G47" s="29"/>
      <c r="H47" s="31"/>
    </row>
    <row r="48" spans="1:8" x14ac:dyDescent="0.3">
      <c r="A48" s="9" t="s">
        <v>3</v>
      </c>
      <c r="B48" s="10"/>
      <c r="C48" s="10"/>
      <c r="D48" s="11"/>
      <c r="E48" s="12"/>
      <c r="F48" s="12"/>
      <c r="G48" s="12"/>
      <c r="H48" s="12"/>
    </row>
    <row r="49" spans="1:8" x14ac:dyDescent="0.3">
      <c r="A49" s="16" t="s">
        <v>12</v>
      </c>
      <c r="B49" s="16" t="s">
        <v>14</v>
      </c>
      <c r="C49" s="16" t="s">
        <v>38</v>
      </c>
    </row>
    <row r="50" spans="1:8" x14ac:dyDescent="0.3">
      <c r="A50" s="6">
        <v>4</v>
      </c>
      <c r="B50" s="6">
        <v>2</v>
      </c>
      <c r="C50" s="6">
        <v>3</v>
      </c>
    </row>
    <row r="51" spans="1:8" x14ac:dyDescent="0.3">
      <c r="A51" s="9" t="s">
        <v>32</v>
      </c>
      <c r="B51" s="10"/>
      <c r="C51" s="11"/>
      <c r="D51" s="12"/>
      <c r="E51" s="12"/>
      <c r="F51" s="12"/>
      <c r="G51" s="12"/>
      <c r="H51" s="12"/>
    </row>
    <row r="52" spans="1:8" x14ac:dyDescent="0.3">
      <c r="A52" s="16" t="s">
        <v>12</v>
      </c>
      <c r="B52" s="16" t="s">
        <v>14</v>
      </c>
      <c r="C52" s="16" t="s">
        <v>38</v>
      </c>
    </row>
    <row r="53" spans="1:8" x14ac:dyDescent="0.3">
      <c r="A53" s="7">
        <v>4</v>
      </c>
      <c r="B53" s="7">
        <v>2</v>
      </c>
      <c r="C53" s="7">
        <v>3</v>
      </c>
    </row>
    <row r="54" spans="1:8" x14ac:dyDescent="0.3">
      <c r="A54" s="9" t="s">
        <v>4</v>
      </c>
      <c r="B54" s="13"/>
      <c r="C54" s="12"/>
      <c r="D54" s="12"/>
      <c r="E54" s="12"/>
      <c r="F54" s="12"/>
      <c r="G54" s="12"/>
      <c r="H54" s="12"/>
    </row>
    <row r="55" spans="1:8" x14ac:dyDescent="0.3">
      <c r="A55" s="16" t="s">
        <v>12</v>
      </c>
      <c r="B55" s="16" t="s">
        <v>14</v>
      </c>
      <c r="C55" s="16" t="s">
        <v>38</v>
      </c>
    </row>
    <row r="56" spans="1:8" x14ac:dyDescent="0.3">
      <c r="A56" s="6">
        <v>40</v>
      </c>
      <c r="B56" s="6">
        <v>30</v>
      </c>
      <c r="C56" s="6">
        <v>30</v>
      </c>
    </row>
    <row r="57" spans="1:8" x14ac:dyDescent="0.3">
      <c r="A57" s="9" t="s">
        <v>31</v>
      </c>
      <c r="B57" s="13"/>
      <c r="C57" s="12"/>
      <c r="D57" s="12"/>
      <c r="E57" s="12"/>
      <c r="F57" s="12"/>
      <c r="G57" s="12"/>
      <c r="H57" s="12"/>
    </row>
    <row r="58" spans="1:8" x14ac:dyDescent="0.3">
      <c r="A58" s="16" t="s">
        <v>12</v>
      </c>
      <c r="B58" s="16" t="s">
        <v>14</v>
      </c>
      <c r="C58" s="16" t="s">
        <v>38</v>
      </c>
    </row>
    <row r="59" spans="1:8" x14ac:dyDescent="0.3">
      <c r="A59" s="7">
        <v>40</v>
      </c>
      <c r="B59" s="7">
        <v>30</v>
      </c>
      <c r="C59" s="7">
        <v>30</v>
      </c>
    </row>
    <row r="60" spans="1:8" x14ac:dyDescent="0.3">
      <c r="A60" s="9" t="s">
        <v>5</v>
      </c>
      <c r="B60" s="13"/>
      <c r="C60" s="12"/>
      <c r="D60" s="12"/>
      <c r="E60" s="12"/>
      <c r="F60" s="12"/>
      <c r="G60" s="12"/>
      <c r="H60" s="12"/>
    </row>
    <row r="61" spans="1:8" x14ac:dyDescent="0.3">
      <c r="A61" s="16" t="s">
        <v>12</v>
      </c>
      <c r="B61" s="16" t="s">
        <v>14</v>
      </c>
      <c r="C61" s="16" t="s">
        <v>38</v>
      </c>
    </row>
    <row r="62" spans="1:8" x14ac:dyDescent="0.3">
      <c r="A62" s="7">
        <v>2</v>
      </c>
      <c r="B62" s="7">
        <v>2</v>
      </c>
      <c r="C62" s="7">
        <v>2</v>
      </c>
    </row>
    <row r="63" spans="1:8" x14ac:dyDescent="0.3">
      <c r="A63" s="9" t="s">
        <v>30</v>
      </c>
      <c r="B63" s="13"/>
      <c r="C63" s="12"/>
      <c r="D63" s="12"/>
      <c r="E63" s="12"/>
      <c r="F63" s="12"/>
      <c r="G63" s="12"/>
      <c r="H63" s="12"/>
    </row>
    <row r="64" spans="1:8" x14ac:dyDescent="0.3">
      <c r="A64" s="16" t="s">
        <v>12</v>
      </c>
      <c r="B64" s="16" t="s">
        <v>14</v>
      </c>
      <c r="C64" s="16" t="s">
        <v>38</v>
      </c>
    </row>
    <row r="65" spans="1:8" x14ac:dyDescent="0.3">
      <c r="A65" s="7">
        <v>2</v>
      </c>
      <c r="B65" s="7">
        <v>2</v>
      </c>
      <c r="C65" s="7">
        <v>2</v>
      </c>
    </row>
    <row r="66" spans="1:8" x14ac:dyDescent="0.3">
      <c r="A66" s="15" t="s">
        <v>34</v>
      </c>
      <c r="B66" s="15"/>
      <c r="C66" s="15"/>
      <c r="D66" s="15"/>
      <c r="E66" s="15"/>
      <c r="F66" s="15"/>
      <c r="G66" s="15"/>
      <c r="H66" s="15"/>
    </row>
    <row r="67" spans="1:8" x14ac:dyDescent="0.3">
      <c r="A67" s="9" t="s">
        <v>6</v>
      </c>
      <c r="B67" s="13"/>
      <c r="C67" s="13"/>
      <c r="D67" s="12"/>
      <c r="E67" s="12"/>
      <c r="F67" s="12"/>
      <c r="G67" s="12"/>
      <c r="H67" s="12"/>
    </row>
    <row r="68" spans="1:8" x14ac:dyDescent="0.3">
      <c r="A68" s="16" t="s">
        <v>12</v>
      </c>
      <c r="B68" s="16" t="s">
        <v>14</v>
      </c>
      <c r="C68" s="16" t="s">
        <v>38</v>
      </c>
    </row>
    <row r="69" spans="1:8" x14ac:dyDescent="0.3">
      <c r="A69" s="43">
        <f>990+4352</f>
        <v>5342</v>
      </c>
      <c r="B69" s="7">
        <v>0.5</v>
      </c>
      <c r="C69" s="6">
        <v>0.5</v>
      </c>
    </row>
    <row r="70" spans="1:8" x14ac:dyDescent="0.3">
      <c r="A70" s="9" t="s">
        <v>7</v>
      </c>
      <c r="B70" s="10"/>
      <c r="C70" s="12"/>
      <c r="D70" s="12"/>
      <c r="E70" s="12"/>
      <c r="F70" s="12"/>
      <c r="G70" s="12"/>
      <c r="H70" s="12"/>
    </row>
    <row r="71" spans="1:8" x14ac:dyDescent="0.3">
      <c r="A71" s="16" t="s">
        <v>12</v>
      </c>
      <c r="B71" s="16" t="s">
        <v>14</v>
      </c>
      <c r="C71" s="16" t="s">
        <v>38</v>
      </c>
    </row>
    <row r="72" spans="1:8" x14ac:dyDescent="0.3">
      <c r="A72" s="6">
        <v>0</v>
      </c>
      <c r="B72" s="6">
        <v>0.5</v>
      </c>
      <c r="C72" s="6">
        <v>0</v>
      </c>
    </row>
    <row r="73" spans="1:8" x14ac:dyDescent="0.3">
      <c r="A73" s="9" t="s">
        <v>33</v>
      </c>
      <c r="B73" s="10"/>
      <c r="C73" s="12"/>
      <c r="D73" s="12"/>
      <c r="E73" s="12"/>
      <c r="F73" s="12"/>
      <c r="G73" s="12"/>
      <c r="H73" s="12"/>
    </row>
    <row r="74" spans="1:8" x14ac:dyDescent="0.3">
      <c r="A74" s="16" t="s">
        <v>12</v>
      </c>
      <c r="B74" s="16" t="s">
        <v>14</v>
      </c>
      <c r="C74" s="16" t="s">
        <v>38</v>
      </c>
    </row>
    <row r="75" spans="1:8" x14ac:dyDescent="0.3">
      <c r="A75" s="6">
        <v>0</v>
      </c>
      <c r="B75" s="6">
        <v>0</v>
      </c>
      <c r="C75" s="6">
        <v>0</v>
      </c>
    </row>
    <row r="76" spans="1:8" x14ac:dyDescent="0.3">
      <c r="A76" s="15" t="s">
        <v>9</v>
      </c>
      <c r="B76" s="15"/>
      <c r="C76" s="15"/>
      <c r="D76" s="15"/>
      <c r="E76" s="15"/>
      <c r="F76" s="15"/>
      <c r="G76" s="15"/>
      <c r="H76" s="15"/>
    </row>
    <row r="77" spans="1:8" x14ac:dyDescent="0.3">
      <c r="A77" s="16" t="s">
        <v>12</v>
      </c>
      <c r="B77" s="16" t="s">
        <v>14</v>
      </c>
      <c r="C77" s="16" t="s">
        <v>38</v>
      </c>
    </row>
    <row r="78" spans="1:8" x14ac:dyDescent="0.3">
      <c r="A78" s="6">
        <v>0.33</v>
      </c>
      <c r="B78" s="6">
        <v>0.38</v>
      </c>
      <c r="C78" s="6">
        <v>0.36</v>
      </c>
    </row>
    <row r="79" spans="1:8" x14ac:dyDescent="0.3">
      <c r="A79" s="15" t="s">
        <v>27</v>
      </c>
      <c r="B79" s="15"/>
      <c r="C79" s="15"/>
      <c r="D79" s="15"/>
      <c r="E79" s="15"/>
      <c r="F79" s="15"/>
      <c r="G79" s="15"/>
      <c r="H79" s="15"/>
    </row>
    <row r="80" spans="1:8" x14ac:dyDescent="0.3">
      <c r="A80" s="16" t="s">
        <v>12</v>
      </c>
      <c r="B80" s="16" t="s">
        <v>14</v>
      </c>
      <c r="C80" s="16" t="s">
        <v>38</v>
      </c>
    </row>
    <row r="81" spans="1:10" x14ac:dyDescent="0.3">
      <c r="A81" s="6">
        <v>0.6</v>
      </c>
      <c r="B81" s="6">
        <v>0.41</v>
      </c>
      <c r="C81" s="6">
        <v>0.56000000000000005</v>
      </c>
    </row>
    <row r="83" spans="1:10" x14ac:dyDescent="0.3">
      <c r="J83" s="39"/>
    </row>
    <row r="85" spans="1:10" x14ac:dyDescent="0.3">
      <c r="A85" s="15" t="s">
        <v>41</v>
      </c>
      <c r="B85" s="15"/>
      <c r="C85" s="15"/>
      <c r="D85" s="15"/>
      <c r="E85" s="15"/>
      <c r="F85" s="15"/>
      <c r="G85" s="15"/>
      <c r="H85" s="15"/>
    </row>
    <row r="86" spans="1:10" x14ac:dyDescent="0.3">
      <c r="A86" s="3">
        <v>199486111111</v>
      </c>
      <c r="C86" s="8" t="s">
        <v>62</v>
      </c>
      <c r="D86" s="8"/>
    </row>
    <row r="88" spans="1:10" x14ac:dyDescent="0.3">
      <c r="A88" s="15" t="s">
        <v>42</v>
      </c>
      <c r="B88" s="15"/>
      <c r="C88" s="15"/>
      <c r="D88" s="15"/>
      <c r="E88" s="15"/>
      <c r="F88" s="15"/>
      <c r="G88" s="15"/>
      <c r="H88" s="2"/>
    </row>
    <row r="89" spans="1:10" x14ac:dyDescent="0.3">
      <c r="A89" s="16" t="s">
        <v>80</v>
      </c>
      <c r="B89" s="16" t="s">
        <v>0</v>
      </c>
      <c r="C89" s="16" t="s">
        <v>1</v>
      </c>
      <c r="D89" s="16" t="s">
        <v>2</v>
      </c>
      <c r="E89" s="16" t="s">
        <v>13</v>
      </c>
      <c r="F89" s="16" t="s">
        <v>12</v>
      </c>
      <c r="G89" s="16" t="s">
        <v>14</v>
      </c>
      <c r="H89" s="16" t="s">
        <v>38</v>
      </c>
    </row>
    <row r="90" spans="1:10" x14ac:dyDescent="0.3">
      <c r="A90" s="3">
        <v>0</v>
      </c>
      <c r="B90" s="3">
        <v>0</v>
      </c>
      <c r="C90" s="6">
        <v>0</v>
      </c>
      <c r="D90" s="6">
        <v>0</v>
      </c>
      <c r="E90" s="6">
        <v>0</v>
      </c>
      <c r="F90" s="6">
        <v>94</v>
      </c>
      <c r="G90" s="6">
        <v>57</v>
      </c>
      <c r="H90" s="6">
        <v>79</v>
      </c>
      <c r="I90" s="1" t="s">
        <v>79</v>
      </c>
    </row>
    <row r="92" spans="1:10" x14ac:dyDescent="0.3">
      <c r="A92" s="15" t="s">
        <v>43</v>
      </c>
      <c r="B92" s="15"/>
      <c r="C92" s="15"/>
      <c r="D92" s="15"/>
      <c r="E92" s="15"/>
      <c r="F92" s="15"/>
      <c r="G92" s="15"/>
      <c r="H92" s="2"/>
    </row>
    <row r="93" spans="1:10" x14ac:dyDescent="0.3">
      <c r="A93" s="16" t="s">
        <v>0</v>
      </c>
      <c r="B93" s="16" t="s">
        <v>12</v>
      </c>
      <c r="C93" s="16" t="s">
        <v>13</v>
      </c>
      <c r="D93" s="16" t="s">
        <v>14</v>
      </c>
      <c r="E93" s="16" t="s">
        <v>1</v>
      </c>
      <c r="F93" s="16" t="s">
        <v>2</v>
      </c>
      <c r="G93" s="16" t="s">
        <v>38</v>
      </c>
    </row>
    <row r="94" spans="1:10" x14ac:dyDescent="0.3">
      <c r="A94" s="3">
        <f>20/1000</f>
        <v>0.02</v>
      </c>
      <c r="B94" s="50">
        <f>6.55/1000</f>
        <v>6.5499999999999994E-3</v>
      </c>
      <c r="C94" s="50">
        <f>0.27/1000</f>
        <v>2.7E-4</v>
      </c>
      <c r="D94" s="50">
        <f>0.27/1000</f>
        <v>2.7E-4</v>
      </c>
      <c r="E94" s="50">
        <v>0.32540999999999998</v>
      </c>
      <c r="F94" s="50">
        <v>0.80532999999999999</v>
      </c>
      <c r="G94" s="50">
        <f>0.27/1000</f>
        <v>2.7E-4</v>
      </c>
    </row>
    <row r="96" spans="1:10" x14ac:dyDescent="0.3">
      <c r="A96" s="15" t="s">
        <v>44</v>
      </c>
      <c r="B96" s="15"/>
      <c r="C96" s="15"/>
      <c r="D96" s="15"/>
      <c r="E96" s="15"/>
      <c r="F96" s="15"/>
      <c r="G96" s="15"/>
      <c r="H96" s="2"/>
    </row>
    <row r="97" spans="1:38" x14ac:dyDescent="0.3">
      <c r="A97" s="16" t="s">
        <v>26</v>
      </c>
      <c r="B97" s="16" t="s">
        <v>0</v>
      </c>
      <c r="C97" s="16" t="s">
        <v>1</v>
      </c>
      <c r="D97" s="16" t="s">
        <v>2</v>
      </c>
      <c r="E97" s="16" t="s">
        <v>13</v>
      </c>
      <c r="F97" s="16" t="s">
        <v>12</v>
      </c>
      <c r="G97" s="16" t="s">
        <v>14</v>
      </c>
      <c r="H97" s="16" t="s">
        <v>38</v>
      </c>
    </row>
    <row r="98" spans="1:38" x14ac:dyDescent="0.3">
      <c r="A98" s="3">
        <v>0</v>
      </c>
      <c r="B98" s="6">
        <v>1.4999999999999999E-2</v>
      </c>
      <c r="C98" s="6">
        <v>8.0000000000000004E-4</v>
      </c>
      <c r="D98" s="3">
        <v>1.1040000000000001</v>
      </c>
      <c r="E98" s="6">
        <v>2.0950000000000002</v>
      </c>
      <c r="F98" s="6">
        <v>0.19</v>
      </c>
      <c r="G98" s="6">
        <v>0.19</v>
      </c>
      <c r="H98" s="6">
        <v>0.2</v>
      </c>
    </row>
    <row r="101" spans="1:38" s="44" customFormat="1" x14ac:dyDescent="0.3">
      <c r="A101" s="5" t="s">
        <v>64</v>
      </c>
      <c r="B101" s="45"/>
      <c r="C101" s="45"/>
    </row>
    <row r="102" spans="1:38" x14ac:dyDescent="0.3">
      <c r="A102" s="5" t="s">
        <v>474</v>
      </c>
      <c r="B102" s="5"/>
      <c r="C102" s="5"/>
      <c r="D102" s="5"/>
      <c r="E102" s="5"/>
      <c r="F102" s="5"/>
      <c r="G102" s="5"/>
      <c r="H102" s="5"/>
      <c r="I102" s="5"/>
      <c r="J102" s="5"/>
      <c r="K102" s="5"/>
      <c r="L102" s="5"/>
      <c r="M102" s="5"/>
      <c r="N102" s="5"/>
      <c r="O102" s="5"/>
      <c r="P102" s="5"/>
      <c r="Q102" s="5"/>
      <c r="R102" s="5"/>
      <c r="S102" s="5"/>
      <c r="T102" s="5"/>
      <c r="U102" s="5"/>
      <c r="V102" s="5"/>
      <c r="W102" s="5"/>
      <c r="X102" s="5"/>
      <c r="Y102" s="5"/>
      <c r="Z102" s="5"/>
      <c r="AA102" s="4"/>
      <c r="AB102" s="4"/>
      <c r="AC102" s="4"/>
      <c r="AD102" s="4"/>
      <c r="AE102" s="4"/>
      <c r="AF102" s="4"/>
      <c r="AG102" s="4"/>
      <c r="AH102" s="4"/>
      <c r="AI102" s="4"/>
      <c r="AJ102" s="4"/>
      <c r="AK102" s="4"/>
      <c r="AL102" s="4"/>
    </row>
    <row r="103" spans="1:38" x14ac:dyDescent="0.3">
      <c r="A103" s="16" t="s">
        <v>28</v>
      </c>
      <c r="B103" s="20">
        <v>2015</v>
      </c>
      <c r="C103" s="20">
        <v>2016</v>
      </c>
      <c r="D103" s="20">
        <v>2017</v>
      </c>
      <c r="E103" s="20">
        <v>2018</v>
      </c>
      <c r="F103" s="20">
        <v>2019</v>
      </c>
      <c r="G103" s="20">
        <v>2020</v>
      </c>
      <c r="H103" s="20">
        <v>2021</v>
      </c>
      <c r="I103" s="20">
        <v>2022</v>
      </c>
      <c r="J103" s="20">
        <v>2023</v>
      </c>
      <c r="K103" s="20">
        <v>2024</v>
      </c>
      <c r="L103" s="20">
        <v>2025</v>
      </c>
      <c r="M103" s="20">
        <v>2026</v>
      </c>
      <c r="N103" s="20">
        <v>2027</v>
      </c>
      <c r="O103" s="20">
        <v>2028</v>
      </c>
      <c r="P103" s="20">
        <v>2029</v>
      </c>
      <c r="Q103" s="20">
        <v>2030</v>
      </c>
      <c r="R103" s="20">
        <v>2031</v>
      </c>
      <c r="S103" s="20">
        <v>2032</v>
      </c>
      <c r="T103" s="20">
        <v>2033</v>
      </c>
      <c r="U103" s="20">
        <v>2034</v>
      </c>
      <c r="V103" s="20">
        <v>2035</v>
      </c>
      <c r="W103" s="20">
        <v>2036</v>
      </c>
      <c r="X103" s="20">
        <v>2037</v>
      </c>
      <c r="Y103" s="20">
        <v>2038</v>
      </c>
      <c r="Z103" s="20">
        <v>2039</v>
      </c>
      <c r="AA103" s="20">
        <v>2040</v>
      </c>
      <c r="AB103" s="20">
        <f>AA103+1</f>
        <v>2041</v>
      </c>
      <c r="AC103" s="20">
        <f t="shared" ref="AC103" si="0">AB103+1</f>
        <v>2042</v>
      </c>
      <c r="AD103" s="20">
        <f t="shared" ref="AD103" si="1">AC103+1</f>
        <v>2043</v>
      </c>
      <c r="AE103" s="20">
        <f t="shared" ref="AE103" si="2">AD103+1</f>
        <v>2044</v>
      </c>
      <c r="AF103" s="20">
        <f t="shared" ref="AF103" si="3">AE103+1</f>
        <v>2045</v>
      </c>
      <c r="AG103" s="20">
        <f t="shared" ref="AG103" si="4">AF103+1</f>
        <v>2046</v>
      </c>
      <c r="AH103" s="20">
        <f t="shared" ref="AH103" si="5">AG103+1</f>
        <v>2047</v>
      </c>
      <c r="AI103" s="20">
        <f t="shared" ref="AI103" si="6">AH103+1</f>
        <v>2048</v>
      </c>
      <c r="AJ103" s="20">
        <f t="shared" ref="AJ103" si="7">AI103+1</f>
        <v>2049</v>
      </c>
      <c r="AK103" s="20">
        <f t="shared" ref="AK103" si="8">AJ103+1</f>
        <v>2050</v>
      </c>
    </row>
    <row r="104" spans="1:38" x14ac:dyDescent="0.3">
      <c r="A104" s="23" t="s">
        <v>0</v>
      </c>
      <c r="B104" s="40">
        <v>0</v>
      </c>
      <c r="C104" s="40">
        <v>0</v>
      </c>
      <c r="D104" s="40">
        <v>0</v>
      </c>
      <c r="E104" s="40">
        <v>0</v>
      </c>
      <c r="F104" s="40">
        <v>0</v>
      </c>
      <c r="G104" s="40">
        <v>0</v>
      </c>
      <c r="H104" s="40">
        <v>0</v>
      </c>
      <c r="I104" s="40">
        <v>0</v>
      </c>
      <c r="J104" s="40">
        <v>0</v>
      </c>
      <c r="K104" s="40">
        <v>0</v>
      </c>
      <c r="L104" s="40">
        <v>0</v>
      </c>
      <c r="M104" s="40">
        <v>0</v>
      </c>
      <c r="N104" s="40">
        <v>0</v>
      </c>
      <c r="O104" s="40">
        <v>0</v>
      </c>
      <c r="P104" s="40">
        <v>0</v>
      </c>
      <c r="Q104" s="40">
        <f>Q122/2</f>
        <v>6.2437500000000004</v>
      </c>
      <c r="R104" s="40">
        <f t="shared" ref="R104:AK110" si="9">R122/2</f>
        <v>6.2437500000000004</v>
      </c>
      <c r="S104" s="40">
        <f t="shared" si="9"/>
        <v>6.2437500000000004</v>
      </c>
      <c r="T104" s="40">
        <f t="shared" si="9"/>
        <v>6.2437500000000004</v>
      </c>
      <c r="U104" s="40">
        <f t="shared" si="9"/>
        <v>6.2437500000000004</v>
      </c>
      <c r="V104" s="40">
        <f t="shared" si="9"/>
        <v>6.2437500000000004</v>
      </c>
      <c r="W104" s="40">
        <f t="shared" si="9"/>
        <v>6.2437500000000004</v>
      </c>
      <c r="X104" s="40">
        <f t="shared" si="9"/>
        <v>6.2437500000000004</v>
      </c>
      <c r="Y104" s="40">
        <f t="shared" si="9"/>
        <v>6.2437500000000004</v>
      </c>
      <c r="Z104" s="40">
        <f t="shared" si="9"/>
        <v>6.2437500000000004</v>
      </c>
      <c r="AA104" s="40">
        <f t="shared" si="9"/>
        <v>6.2437500000000004</v>
      </c>
      <c r="AB104" s="40">
        <f t="shared" si="9"/>
        <v>6.2437500000000004</v>
      </c>
      <c r="AC104" s="40">
        <f t="shared" si="9"/>
        <v>6.2437500000000004</v>
      </c>
      <c r="AD104" s="40">
        <f t="shared" si="9"/>
        <v>6.2437500000000004</v>
      </c>
      <c r="AE104" s="40">
        <f t="shared" si="9"/>
        <v>6.2437500000000004</v>
      </c>
      <c r="AF104" s="40">
        <f t="shared" si="9"/>
        <v>6.2437500000000004</v>
      </c>
      <c r="AG104" s="40">
        <f t="shared" si="9"/>
        <v>6.2437500000000004</v>
      </c>
      <c r="AH104" s="40">
        <f t="shared" si="9"/>
        <v>6.2437500000000004</v>
      </c>
      <c r="AI104" s="40">
        <f t="shared" si="9"/>
        <v>6.2437500000000004</v>
      </c>
      <c r="AJ104" s="40">
        <f t="shared" si="9"/>
        <v>6.2437500000000004</v>
      </c>
      <c r="AK104" s="40">
        <f t="shared" si="9"/>
        <v>6.2437500000000004</v>
      </c>
    </row>
    <row r="105" spans="1:38" x14ac:dyDescent="0.3">
      <c r="A105" s="23" t="s">
        <v>35</v>
      </c>
      <c r="B105" s="40">
        <v>0</v>
      </c>
      <c r="C105" s="40">
        <v>0</v>
      </c>
      <c r="D105" s="40">
        <v>0</v>
      </c>
      <c r="E105" s="40">
        <v>0</v>
      </c>
      <c r="F105" s="40">
        <v>0</v>
      </c>
      <c r="G105" s="40">
        <v>0</v>
      </c>
      <c r="H105" s="40">
        <v>0</v>
      </c>
      <c r="I105" s="40">
        <v>0</v>
      </c>
      <c r="J105" s="40">
        <v>0</v>
      </c>
      <c r="K105" s="40">
        <v>0</v>
      </c>
      <c r="L105" s="40">
        <v>0</v>
      </c>
      <c r="M105" s="40">
        <v>0</v>
      </c>
      <c r="N105" s="40">
        <v>0</v>
      </c>
      <c r="O105" s="40">
        <v>0</v>
      </c>
      <c r="P105" s="40">
        <v>0</v>
      </c>
      <c r="Q105" s="40">
        <f t="shared" ref="Q105:AF110" si="10">Q123/2</f>
        <v>0</v>
      </c>
      <c r="R105" s="40">
        <f t="shared" si="10"/>
        <v>0</v>
      </c>
      <c r="S105" s="40">
        <f t="shared" si="10"/>
        <v>0</v>
      </c>
      <c r="T105" s="40">
        <f t="shared" si="10"/>
        <v>0</v>
      </c>
      <c r="U105" s="40">
        <f t="shared" si="10"/>
        <v>0</v>
      </c>
      <c r="V105" s="40">
        <f t="shared" si="10"/>
        <v>0</v>
      </c>
      <c r="W105" s="40">
        <f t="shared" si="10"/>
        <v>0</v>
      </c>
      <c r="X105" s="40">
        <f t="shared" si="10"/>
        <v>0</v>
      </c>
      <c r="Y105" s="40">
        <f t="shared" si="10"/>
        <v>0</v>
      </c>
      <c r="Z105" s="40">
        <f t="shared" si="10"/>
        <v>0</v>
      </c>
      <c r="AA105" s="40">
        <f t="shared" si="10"/>
        <v>0</v>
      </c>
      <c r="AB105" s="40">
        <f t="shared" si="10"/>
        <v>0</v>
      </c>
      <c r="AC105" s="40">
        <f t="shared" si="10"/>
        <v>0</v>
      </c>
      <c r="AD105" s="40">
        <f t="shared" si="10"/>
        <v>0</v>
      </c>
      <c r="AE105" s="40">
        <f t="shared" si="10"/>
        <v>0</v>
      </c>
      <c r="AF105" s="40">
        <f t="shared" si="10"/>
        <v>0</v>
      </c>
      <c r="AG105" s="40">
        <f t="shared" si="9"/>
        <v>0</v>
      </c>
      <c r="AH105" s="40">
        <f t="shared" si="9"/>
        <v>0</v>
      </c>
      <c r="AI105" s="40">
        <f t="shared" si="9"/>
        <v>0</v>
      </c>
      <c r="AJ105" s="40">
        <f t="shared" si="9"/>
        <v>0</v>
      </c>
      <c r="AK105" s="40">
        <f t="shared" si="9"/>
        <v>0</v>
      </c>
    </row>
    <row r="106" spans="1:38" x14ac:dyDescent="0.3">
      <c r="A106" s="23" t="s">
        <v>36</v>
      </c>
      <c r="B106" s="40">
        <v>0</v>
      </c>
      <c r="C106" s="40">
        <v>0</v>
      </c>
      <c r="D106" s="40">
        <v>0</v>
      </c>
      <c r="E106" s="40">
        <v>0</v>
      </c>
      <c r="F106" s="40">
        <v>0</v>
      </c>
      <c r="G106" s="40">
        <v>0</v>
      </c>
      <c r="H106" s="40">
        <v>0</v>
      </c>
      <c r="I106" s="40">
        <v>0</v>
      </c>
      <c r="J106" s="40">
        <v>0</v>
      </c>
      <c r="K106" s="40">
        <v>0</v>
      </c>
      <c r="L106" s="40">
        <v>0</v>
      </c>
      <c r="M106" s="40">
        <v>0</v>
      </c>
      <c r="N106" s="40">
        <v>0</v>
      </c>
      <c r="O106" s="40">
        <v>0</v>
      </c>
      <c r="P106" s="40">
        <v>0</v>
      </c>
      <c r="Q106" s="40">
        <f t="shared" si="10"/>
        <v>0.625</v>
      </c>
      <c r="R106" s="40">
        <f t="shared" si="9"/>
        <v>0.625</v>
      </c>
      <c r="S106" s="40">
        <f t="shared" si="9"/>
        <v>0.625</v>
      </c>
      <c r="T106" s="40">
        <f t="shared" si="9"/>
        <v>0.625</v>
      </c>
      <c r="U106" s="40">
        <f t="shared" si="9"/>
        <v>0.625</v>
      </c>
      <c r="V106" s="40">
        <f t="shared" si="9"/>
        <v>0.625</v>
      </c>
      <c r="W106" s="40">
        <f t="shared" si="9"/>
        <v>0.625</v>
      </c>
      <c r="X106" s="40">
        <f t="shared" si="9"/>
        <v>0.625</v>
      </c>
      <c r="Y106" s="40">
        <f t="shared" si="9"/>
        <v>0.625</v>
      </c>
      <c r="Z106" s="40">
        <f t="shared" si="9"/>
        <v>0.625</v>
      </c>
      <c r="AA106" s="40">
        <f t="shared" si="9"/>
        <v>0.625</v>
      </c>
      <c r="AB106" s="40">
        <f t="shared" si="9"/>
        <v>0.625</v>
      </c>
      <c r="AC106" s="40">
        <f t="shared" si="9"/>
        <v>0.625</v>
      </c>
      <c r="AD106" s="40">
        <f t="shared" si="9"/>
        <v>0.625</v>
      </c>
      <c r="AE106" s="40">
        <f t="shared" si="9"/>
        <v>0.625</v>
      </c>
      <c r="AF106" s="40">
        <f t="shared" si="9"/>
        <v>0.625</v>
      </c>
      <c r="AG106" s="40">
        <f t="shared" si="9"/>
        <v>0.625</v>
      </c>
      <c r="AH106" s="40">
        <f t="shared" si="9"/>
        <v>0.625</v>
      </c>
      <c r="AI106" s="40">
        <f t="shared" si="9"/>
        <v>0.625</v>
      </c>
      <c r="AJ106" s="40">
        <f t="shared" si="9"/>
        <v>0.625</v>
      </c>
      <c r="AK106" s="40">
        <f t="shared" si="9"/>
        <v>0.625</v>
      </c>
    </row>
    <row r="107" spans="1:38" x14ac:dyDescent="0.3">
      <c r="A107" s="23" t="s">
        <v>37</v>
      </c>
      <c r="B107" s="40">
        <v>0</v>
      </c>
      <c r="C107" s="40">
        <v>0</v>
      </c>
      <c r="D107" s="40">
        <v>0</v>
      </c>
      <c r="E107" s="40">
        <v>0</v>
      </c>
      <c r="F107" s="40">
        <v>0</v>
      </c>
      <c r="G107" s="40">
        <v>0</v>
      </c>
      <c r="H107" s="40">
        <v>0</v>
      </c>
      <c r="I107" s="40">
        <v>0</v>
      </c>
      <c r="J107" s="40">
        <v>0</v>
      </c>
      <c r="K107" s="40">
        <v>0</v>
      </c>
      <c r="L107" s="40">
        <v>0</v>
      </c>
      <c r="M107" s="40">
        <v>0</v>
      </c>
      <c r="N107" s="40">
        <v>0</v>
      </c>
      <c r="O107" s="40">
        <v>0</v>
      </c>
      <c r="P107" s="40">
        <v>0</v>
      </c>
      <c r="Q107" s="40">
        <f t="shared" si="10"/>
        <v>0.23749999999999999</v>
      </c>
      <c r="R107" s="40">
        <f t="shared" si="9"/>
        <v>0.23749999999999999</v>
      </c>
      <c r="S107" s="40">
        <f t="shared" si="9"/>
        <v>0.23749999999999999</v>
      </c>
      <c r="T107" s="40">
        <f t="shared" si="9"/>
        <v>0.23749999999999999</v>
      </c>
      <c r="U107" s="40">
        <f t="shared" si="9"/>
        <v>0.23749999999999999</v>
      </c>
      <c r="V107" s="40">
        <f t="shared" si="9"/>
        <v>0.23749999999999999</v>
      </c>
      <c r="W107" s="40">
        <f t="shared" si="9"/>
        <v>0.23749999999999999</v>
      </c>
      <c r="X107" s="40">
        <f t="shared" si="9"/>
        <v>0.23749999999999999</v>
      </c>
      <c r="Y107" s="40">
        <f t="shared" si="9"/>
        <v>0.23749999999999999</v>
      </c>
      <c r="Z107" s="40">
        <f t="shared" si="9"/>
        <v>0.23749999999999999</v>
      </c>
      <c r="AA107" s="40">
        <f t="shared" si="9"/>
        <v>0.23749999999999999</v>
      </c>
      <c r="AB107" s="40">
        <f t="shared" si="9"/>
        <v>0.23749999999999999</v>
      </c>
      <c r="AC107" s="40">
        <f t="shared" si="9"/>
        <v>0.23749999999999999</v>
      </c>
      <c r="AD107" s="40">
        <f t="shared" si="9"/>
        <v>0.23749999999999999</v>
      </c>
      <c r="AE107" s="40">
        <f t="shared" si="9"/>
        <v>0.23749999999999999</v>
      </c>
      <c r="AF107" s="40">
        <f t="shared" si="9"/>
        <v>0.23749999999999999</v>
      </c>
      <c r="AG107" s="40">
        <f t="shared" si="9"/>
        <v>0.23749999999999999</v>
      </c>
      <c r="AH107" s="40">
        <f t="shared" si="9"/>
        <v>0.23749999999999999</v>
      </c>
      <c r="AI107" s="40">
        <f t="shared" si="9"/>
        <v>0.23749999999999999</v>
      </c>
      <c r="AJ107" s="40">
        <f t="shared" si="9"/>
        <v>0.23749999999999999</v>
      </c>
      <c r="AK107" s="40">
        <f t="shared" si="9"/>
        <v>0.23749999999999999</v>
      </c>
    </row>
    <row r="108" spans="1:38" x14ac:dyDescent="0.3">
      <c r="A108" s="23" t="s">
        <v>1</v>
      </c>
      <c r="B108" s="40">
        <v>0</v>
      </c>
      <c r="C108" s="40">
        <v>0</v>
      </c>
      <c r="D108" s="40">
        <v>0</v>
      </c>
      <c r="E108" s="40">
        <v>0</v>
      </c>
      <c r="F108" s="40">
        <v>0</v>
      </c>
      <c r="G108" s="40">
        <v>0</v>
      </c>
      <c r="H108" s="40">
        <v>0</v>
      </c>
      <c r="I108" s="40">
        <v>0</v>
      </c>
      <c r="J108" s="40">
        <v>0</v>
      </c>
      <c r="K108" s="40">
        <v>0</v>
      </c>
      <c r="L108" s="40">
        <v>0</v>
      </c>
      <c r="M108" s="40">
        <v>0</v>
      </c>
      <c r="N108" s="40">
        <v>0</v>
      </c>
      <c r="O108" s="40">
        <v>0</v>
      </c>
      <c r="P108" s="40">
        <v>0</v>
      </c>
      <c r="Q108" s="40">
        <f t="shared" si="10"/>
        <v>2.3687499999999999</v>
      </c>
      <c r="R108" s="40">
        <f t="shared" si="9"/>
        <v>2.3687499999999999</v>
      </c>
      <c r="S108" s="40">
        <f t="shared" si="9"/>
        <v>2.3687499999999999</v>
      </c>
      <c r="T108" s="40">
        <f t="shared" si="9"/>
        <v>2.3687499999999999</v>
      </c>
      <c r="U108" s="40">
        <f t="shared" si="9"/>
        <v>2.3687499999999999</v>
      </c>
      <c r="V108" s="40">
        <f t="shared" si="9"/>
        <v>2.3687499999999999</v>
      </c>
      <c r="W108" s="40">
        <f t="shared" si="9"/>
        <v>2.3687499999999999</v>
      </c>
      <c r="X108" s="40">
        <f t="shared" si="9"/>
        <v>2.3687499999999999</v>
      </c>
      <c r="Y108" s="40">
        <f t="shared" si="9"/>
        <v>2.3687499999999999</v>
      </c>
      <c r="Z108" s="40">
        <f t="shared" si="9"/>
        <v>2.3687499999999999</v>
      </c>
      <c r="AA108" s="40">
        <f t="shared" si="9"/>
        <v>2.3687499999999999</v>
      </c>
      <c r="AB108" s="40">
        <f t="shared" si="9"/>
        <v>2.3687499999999999</v>
      </c>
      <c r="AC108" s="40">
        <f t="shared" si="9"/>
        <v>2.3687499999999999</v>
      </c>
      <c r="AD108" s="40">
        <f t="shared" si="9"/>
        <v>2.3687499999999999</v>
      </c>
      <c r="AE108" s="40">
        <f t="shared" si="9"/>
        <v>2.3687499999999999</v>
      </c>
      <c r="AF108" s="40">
        <f t="shared" si="9"/>
        <v>2.3687499999999999</v>
      </c>
      <c r="AG108" s="40">
        <f t="shared" si="9"/>
        <v>2.3687499999999999</v>
      </c>
      <c r="AH108" s="40">
        <f t="shared" si="9"/>
        <v>2.3687499999999999</v>
      </c>
      <c r="AI108" s="40">
        <f t="shared" si="9"/>
        <v>2.3687499999999999</v>
      </c>
      <c r="AJ108" s="40">
        <f t="shared" si="9"/>
        <v>2.3687499999999999</v>
      </c>
      <c r="AK108" s="40">
        <f t="shared" si="9"/>
        <v>2.3687499999999999</v>
      </c>
    </row>
    <row r="109" spans="1:38" x14ac:dyDescent="0.3">
      <c r="A109" s="23" t="s">
        <v>2</v>
      </c>
      <c r="B109" s="40">
        <v>0</v>
      </c>
      <c r="C109" s="40">
        <v>0</v>
      </c>
      <c r="D109" s="40">
        <v>0</v>
      </c>
      <c r="E109" s="40">
        <v>0</v>
      </c>
      <c r="F109" s="40">
        <v>0</v>
      </c>
      <c r="G109" s="40">
        <v>0</v>
      </c>
      <c r="H109" s="40">
        <v>0</v>
      </c>
      <c r="I109" s="40">
        <v>0</v>
      </c>
      <c r="J109" s="40">
        <v>0</v>
      </c>
      <c r="K109" s="40">
        <v>0</v>
      </c>
      <c r="L109" s="40">
        <v>0</v>
      </c>
      <c r="M109" s="40">
        <v>0</v>
      </c>
      <c r="N109" s="40">
        <v>0</v>
      </c>
      <c r="O109" s="40">
        <v>0</v>
      </c>
      <c r="P109" s="40">
        <v>0</v>
      </c>
      <c r="Q109" s="40">
        <f t="shared" si="10"/>
        <v>0.25</v>
      </c>
      <c r="R109" s="40">
        <f t="shared" si="9"/>
        <v>0.25</v>
      </c>
      <c r="S109" s="40">
        <f t="shared" si="9"/>
        <v>0.25</v>
      </c>
      <c r="T109" s="40">
        <f t="shared" si="9"/>
        <v>0.25</v>
      </c>
      <c r="U109" s="40">
        <f t="shared" si="9"/>
        <v>0.25</v>
      </c>
      <c r="V109" s="40">
        <f t="shared" si="9"/>
        <v>0.25</v>
      </c>
      <c r="W109" s="40">
        <f t="shared" si="9"/>
        <v>0.25</v>
      </c>
      <c r="X109" s="40">
        <f t="shared" si="9"/>
        <v>0.25</v>
      </c>
      <c r="Y109" s="40">
        <f t="shared" si="9"/>
        <v>0.25</v>
      </c>
      <c r="Z109" s="40">
        <f t="shared" si="9"/>
        <v>0.25</v>
      </c>
      <c r="AA109" s="40">
        <f t="shared" si="9"/>
        <v>0.25</v>
      </c>
      <c r="AB109" s="40">
        <f t="shared" si="9"/>
        <v>0.25</v>
      </c>
      <c r="AC109" s="40">
        <f t="shared" si="9"/>
        <v>0.25</v>
      </c>
      <c r="AD109" s="40">
        <f t="shared" si="9"/>
        <v>0.25</v>
      </c>
      <c r="AE109" s="40">
        <f t="shared" si="9"/>
        <v>0.25</v>
      </c>
      <c r="AF109" s="40">
        <f t="shared" si="9"/>
        <v>0.25</v>
      </c>
      <c r="AG109" s="40">
        <f t="shared" si="9"/>
        <v>0.25</v>
      </c>
      <c r="AH109" s="40">
        <f t="shared" si="9"/>
        <v>0.25</v>
      </c>
      <c r="AI109" s="40">
        <f t="shared" si="9"/>
        <v>0.25</v>
      </c>
      <c r="AJ109" s="40">
        <f t="shared" si="9"/>
        <v>0.25</v>
      </c>
      <c r="AK109" s="40">
        <f t="shared" si="9"/>
        <v>0.25</v>
      </c>
    </row>
    <row r="110" spans="1:38" x14ac:dyDescent="0.3">
      <c r="A110" s="23" t="s">
        <v>38</v>
      </c>
      <c r="B110" s="40">
        <v>0</v>
      </c>
      <c r="C110" s="40">
        <v>0</v>
      </c>
      <c r="D110" s="40">
        <v>0</v>
      </c>
      <c r="E110" s="40">
        <v>0</v>
      </c>
      <c r="F110" s="40">
        <v>0</v>
      </c>
      <c r="G110" s="40">
        <v>0</v>
      </c>
      <c r="H110" s="40">
        <v>0</v>
      </c>
      <c r="I110" s="40">
        <v>0</v>
      </c>
      <c r="J110" s="40">
        <v>0</v>
      </c>
      <c r="K110" s="40">
        <v>0</v>
      </c>
      <c r="L110" s="40">
        <v>0</v>
      </c>
      <c r="M110" s="40">
        <v>0</v>
      </c>
      <c r="N110" s="40">
        <v>0</v>
      </c>
      <c r="O110" s="40">
        <v>0</v>
      </c>
      <c r="P110" s="40">
        <v>0</v>
      </c>
      <c r="Q110" s="40">
        <f t="shared" si="10"/>
        <v>0</v>
      </c>
      <c r="R110" s="40">
        <f t="shared" si="9"/>
        <v>0</v>
      </c>
      <c r="S110" s="40">
        <f t="shared" si="9"/>
        <v>0</v>
      </c>
      <c r="T110" s="40">
        <f t="shared" si="9"/>
        <v>0</v>
      </c>
      <c r="U110" s="40">
        <f t="shared" si="9"/>
        <v>0</v>
      </c>
      <c r="V110" s="40">
        <f t="shared" si="9"/>
        <v>0</v>
      </c>
      <c r="W110" s="40">
        <f t="shared" si="9"/>
        <v>0</v>
      </c>
      <c r="X110" s="40">
        <f t="shared" si="9"/>
        <v>0</v>
      </c>
      <c r="Y110" s="40">
        <f t="shared" si="9"/>
        <v>0</v>
      </c>
      <c r="Z110" s="40">
        <f t="shared" si="9"/>
        <v>0</v>
      </c>
      <c r="AA110" s="40">
        <f t="shared" si="9"/>
        <v>0</v>
      </c>
      <c r="AB110" s="40">
        <f t="shared" si="9"/>
        <v>0</v>
      </c>
      <c r="AC110" s="40">
        <f t="shared" si="9"/>
        <v>0</v>
      </c>
      <c r="AD110" s="40">
        <f t="shared" si="9"/>
        <v>0</v>
      </c>
      <c r="AE110" s="40">
        <f t="shared" si="9"/>
        <v>0</v>
      </c>
      <c r="AF110" s="40">
        <f t="shared" si="9"/>
        <v>0</v>
      </c>
      <c r="AG110" s="40">
        <f t="shared" si="9"/>
        <v>0</v>
      </c>
      <c r="AH110" s="40">
        <f t="shared" si="9"/>
        <v>0</v>
      </c>
      <c r="AI110" s="40">
        <f t="shared" si="9"/>
        <v>0</v>
      </c>
      <c r="AJ110" s="40">
        <f t="shared" si="9"/>
        <v>0</v>
      </c>
      <c r="AK110" s="40">
        <f t="shared" si="9"/>
        <v>0</v>
      </c>
    </row>
    <row r="111" spans="1:38" x14ac:dyDescent="0.3">
      <c r="A111" s="5" t="s">
        <v>473</v>
      </c>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4"/>
      <c r="AB111" s="4"/>
      <c r="AC111" s="4"/>
      <c r="AD111" s="4"/>
      <c r="AE111" s="4"/>
      <c r="AF111" s="4"/>
      <c r="AG111" s="4"/>
      <c r="AH111" s="4"/>
      <c r="AI111" s="4"/>
      <c r="AJ111" s="4"/>
      <c r="AK111" s="4"/>
      <c r="AL111" s="4"/>
    </row>
    <row r="112" spans="1:38" x14ac:dyDescent="0.3">
      <c r="A112" s="16" t="s">
        <v>28</v>
      </c>
      <c r="B112" s="20">
        <v>2015</v>
      </c>
      <c r="C112" s="20">
        <v>2016</v>
      </c>
      <c r="D112" s="20">
        <v>2017</v>
      </c>
      <c r="E112" s="20">
        <v>2018</v>
      </c>
      <c r="F112" s="20">
        <v>2019</v>
      </c>
      <c r="G112" s="20">
        <v>2020</v>
      </c>
      <c r="H112" s="20">
        <v>2021</v>
      </c>
      <c r="I112" s="20">
        <v>2022</v>
      </c>
      <c r="J112" s="20">
        <v>2023</v>
      </c>
      <c r="K112" s="20">
        <v>2024</v>
      </c>
      <c r="L112" s="20">
        <v>2025</v>
      </c>
      <c r="M112" s="20">
        <v>2026</v>
      </c>
      <c r="N112" s="20">
        <v>2027</v>
      </c>
      <c r="O112" s="20">
        <v>2028</v>
      </c>
      <c r="P112" s="20">
        <v>2029</v>
      </c>
      <c r="Q112" s="20">
        <v>2030</v>
      </c>
      <c r="R112" s="20">
        <v>2031</v>
      </c>
      <c r="S112" s="20">
        <v>2032</v>
      </c>
      <c r="T112" s="20">
        <v>2033</v>
      </c>
      <c r="U112" s="20">
        <v>2034</v>
      </c>
      <c r="V112" s="20">
        <v>2035</v>
      </c>
      <c r="W112" s="20">
        <v>2036</v>
      </c>
      <c r="X112" s="20">
        <v>2037</v>
      </c>
      <c r="Y112" s="20">
        <v>2038</v>
      </c>
      <c r="Z112" s="20">
        <v>2039</v>
      </c>
      <c r="AA112" s="20">
        <v>2040</v>
      </c>
      <c r="AB112" s="20">
        <f>AA112+1</f>
        <v>2041</v>
      </c>
      <c r="AC112" s="20">
        <f t="shared" ref="AC112:AK112" si="11">AB112+1</f>
        <v>2042</v>
      </c>
      <c r="AD112" s="20">
        <f t="shared" si="11"/>
        <v>2043</v>
      </c>
      <c r="AE112" s="20">
        <f t="shared" si="11"/>
        <v>2044</v>
      </c>
      <c r="AF112" s="20">
        <f t="shared" si="11"/>
        <v>2045</v>
      </c>
      <c r="AG112" s="20">
        <f t="shared" si="11"/>
        <v>2046</v>
      </c>
      <c r="AH112" s="20">
        <f t="shared" si="11"/>
        <v>2047</v>
      </c>
      <c r="AI112" s="20">
        <f t="shared" si="11"/>
        <v>2048</v>
      </c>
      <c r="AJ112" s="20">
        <f t="shared" si="11"/>
        <v>2049</v>
      </c>
      <c r="AK112" s="20">
        <f t="shared" si="11"/>
        <v>2050</v>
      </c>
    </row>
    <row r="113" spans="1:38" x14ac:dyDescent="0.3">
      <c r="A113" s="23" t="s">
        <v>0</v>
      </c>
      <c r="B113" s="40">
        <v>0</v>
      </c>
      <c r="C113" s="40">
        <v>0</v>
      </c>
      <c r="D113" s="40">
        <v>0</v>
      </c>
      <c r="E113" s="40">
        <v>0</v>
      </c>
      <c r="F113" s="40">
        <v>0</v>
      </c>
      <c r="G113" s="40">
        <v>0</v>
      </c>
      <c r="H113" s="40">
        <v>0</v>
      </c>
      <c r="I113" s="40">
        <v>0</v>
      </c>
      <c r="J113" s="40">
        <v>0</v>
      </c>
      <c r="K113" s="40">
        <v>0</v>
      </c>
      <c r="L113" s="40">
        <v>0</v>
      </c>
      <c r="M113" s="40">
        <v>0</v>
      </c>
      <c r="N113" s="40">
        <v>0</v>
      </c>
      <c r="O113" s="40">
        <v>0</v>
      </c>
      <c r="P113" s="40">
        <v>0</v>
      </c>
      <c r="Q113" s="40">
        <v>3.1218750000000002</v>
      </c>
      <c r="R113" s="40">
        <v>3.1218750000000002</v>
      </c>
      <c r="S113" s="40">
        <v>3.1218750000000002</v>
      </c>
      <c r="T113" s="40">
        <v>3.1218750000000002</v>
      </c>
      <c r="U113" s="40">
        <v>3.1218750000000002</v>
      </c>
      <c r="V113" s="40">
        <v>3.1218750000000002</v>
      </c>
      <c r="W113" s="40">
        <v>3.1218750000000002</v>
      </c>
      <c r="X113" s="40">
        <v>3.1218750000000002</v>
      </c>
      <c r="Y113" s="40">
        <v>3.1218750000000002</v>
      </c>
      <c r="Z113" s="40">
        <v>3.1218750000000002</v>
      </c>
      <c r="AA113" s="40">
        <v>3.1218750000000002</v>
      </c>
      <c r="AB113" s="40">
        <v>3.1218750000000002</v>
      </c>
      <c r="AC113" s="40">
        <v>3.1218750000000002</v>
      </c>
      <c r="AD113" s="40">
        <v>3.1218750000000002</v>
      </c>
      <c r="AE113" s="40">
        <v>3.1218750000000002</v>
      </c>
      <c r="AF113" s="40">
        <v>3.1218750000000002</v>
      </c>
      <c r="AG113" s="40">
        <v>3.1218750000000002</v>
      </c>
      <c r="AH113" s="40">
        <v>3.1218750000000002</v>
      </c>
      <c r="AI113" s="40">
        <v>3.1218750000000002</v>
      </c>
      <c r="AJ113" s="40">
        <v>3.1218750000000002</v>
      </c>
      <c r="AK113" s="40">
        <v>3.1218750000000002</v>
      </c>
    </row>
    <row r="114" spans="1:38" x14ac:dyDescent="0.3">
      <c r="A114" s="23" t="s">
        <v>35</v>
      </c>
      <c r="B114" s="40">
        <v>0</v>
      </c>
      <c r="C114" s="40">
        <v>0</v>
      </c>
      <c r="D114" s="40">
        <v>0</v>
      </c>
      <c r="E114" s="40">
        <v>0</v>
      </c>
      <c r="F114" s="40">
        <v>0</v>
      </c>
      <c r="G114" s="40">
        <v>0</v>
      </c>
      <c r="H114" s="40">
        <v>0</v>
      </c>
      <c r="I114" s="40">
        <v>0</v>
      </c>
      <c r="J114" s="40">
        <v>0</v>
      </c>
      <c r="K114" s="40">
        <v>0</v>
      </c>
      <c r="L114" s="40">
        <v>0</v>
      </c>
      <c r="M114" s="40">
        <v>0</v>
      </c>
      <c r="N114" s="40">
        <v>0</v>
      </c>
      <c r="O114" s="40">
        <v>0</v>
      </c>
      <c r="P114" s="40">
        <v>0</v>
      </c>
      <c r="Q114" s="47">
        <v>0</v>
      </c>
      <c r="R114" s="47">
        <v>0</v>
      </c>
      <c r="S114" s="47">
        <v>0</v>
      </c>
      <c r="T114" s="47">
        <v>0</v>
      </c>
      <c r="U114" s="47">
        <v>0</v>
      </c>
      <c r="V114" s="47">
        <v>0</v>
      </c>
      <c r="W114" s="47">
        <v>0</v>
      </c>
      <c r="X114" s="47">
        <v>0</v>
      </c>
      <c r="Y114" s="47">
        <v>0</v>
      </c>
      <c r="Z114" s="47">
        <v>0</v>
      </c>
      <c r="AA114" s="47">
        <v>0</v>
      </c>
      <c r="AB114" s="47">
        <v>0</v>
      </c>
      <c r="AC114" s="47">
        <v>0</v>
      </c>
      <c r="AD114" s="47">
        <v>0</v>
      </c>
      <c r="AE114" s="47">
        <v>0</v>
      </c>
      <c r="AF114" s="47">
        <v>0</v>
      </c>
      <c r="AG114" s="47">
        <v>0</v>
      </c>
      <c r="AH114" s="47">
        <v>0</v>
      </c>
      <c r="AI114" s="47">
        <v>0</v>
      </c>
      <c r="AJ114" s="47">
        <v>0</v>
      </c>
      <c r="AK114" s="47">
        <v>0</v>
      </c>
    </row>
    <row r="115" spans="1:38" x14ac:dyDescent="0.3">
      <c r="A115" s="23" t="s">
        <v>36</v>
      </c>
      <c r="B115" s="40">
        <v>0</v>
      </c>
      <c r="C115" s="40">
        <v>0</v>
      </c>
      <c r="D115" s="40">
        <v>0</v>
      </c>
      <c r="E115" s="40">
        <v>0</v>
      </c>
      <c r="F115" s="40">
        <v>0</v>
      </c>
      <c r="G115" s="40">
        <v>0</v>
      </c>
      <c r="H115" s="40">
        <v>0</v>
      </c>
      <c r="I115" s="40">
        <v>0</v>
      </c>
      <c r="J115" s="40">
        <v>0</v>
      </c>
      <c r="K115" s="40">
        <v>0</v>
      </c>
      <c r="L115" s="40">
        <v>0</v>
      </c>
      <c r="M115" s="40">
        <v>0</v>
      </c>
      <c r="N115" s="40">
        <v>0</v>
      </c>
      <c r="O115" s="40">
        <v>0</v>
      </c>
      <c r="P115" s="40">
        <v>0</v>
      </c>
      <c r="Q115" s="40">
        <v>0.3125</v>
      </c>
      <c r="R115" s="40">
        <v>0.3125</v>
      </c>
      <c r="S115" s="40">
        <v>0.3125</v>
      </c>
      <c r="T115" s="40">
        <v>0.3125</v>
      </c>
      <c r="U115" s="40">
        <v>0.3125</v>
      </c>
      <c r="V115" s="40">
        <v>0.3125</v>
      </c>
      <c r="W115" s="40">
        <v>0.3125</v>
      </c>
      <c r="X115" s="40">
        <v>0.3125</v>
      </c>
      <c r="Y115" s="40">
        <v>0.3125</v>
      </c>
      <c r="Z115" s="40">
        <v>0.3125</v>
      </c>
      <c r="AA115" s="40">
        <v>0.3125</v>
      </c>
      <c r="AB115" s="40">
        <v>0.3125</v>
      </c>
      <c r="AC115" s="40">
        <v>0.3125</v>
      </c>
      <c r="AD115" s="40">
        <v>0.3125</v>
      </c>
      <c r="AE115" s="40">
        <v>0.3125</v>
      </c>
      <c r="AF115" s="40">
        <v>0.3125</v>
      </c>
      <c r="AG115" s="40">
        <v>0.3125</v>
      </c>
      <c r="AH115" s="40">
        <v>0.3125</v>
      </c>
      <c r="AI115" s="40">
        <v>0.3125</v>
      </c>
      <c r="AJ115" s="40">
        <v>0.3125</v>
      </c>
      <c r="AK115" s="40">
        <v>0.3125</v>
      </c>
    </row>
    <row r="116" spans="1:38" x14ac:dyDescent="0.3">
      <c r="A116" s="23" t="s">
        <v>37</v>
      </c>
      <c r="B116" s="40">
        <v>0</v>
      </c>
      <c r="C116" s="40">
        <v>0</v>
      </c>
      <c r="D116" s="40">
        <v>0</v>
      </c>
      <c r="E116" s="40">
        <v>0</v>
      </c>
      <c r="F116" s="40">
        <v>0</v>
      </c>
      <c r="G116" s="40">
        <v>0</v>
      </c>
      <c r="H116" s="40">
        <v>0</v>
      </c>
      <c r="I116" s="40">
        <v>0</v>
      </c>
      <c r="J116" s="40">
        <v>0</v>
      </c>
      <c r="K116" s="40">
        <v>0</v>
      </c>
      <c r="L116" s="40">
        <v>0</v>
      </c>
      <c r="M116" s="40">
        <v>0</v>
      </c>
      <c r="N116" s="40">
        <v>0</v>
      </c>
      <c r="O116" s="40">
        <v>0</v>
      </c>
      <c r="P116" s="40">
        <v>0</v>
      </c>
      <c r="Q116" s="40">
        <v>0.11874999999999999</v>
      </c>
      <c r="R116" s="40">
        <v>0.11874999999999999</v>
      </c>
      <c r="S116" s="40">
        <v>0.11874999999999999</v>
      </c>
      <c r="T116" s="40">
        <v>0.11874999999999999</v>
      </c>
      <c r="U116" s="40">
        <v>0.11874999999999999</v>
      </c>
      <c r="V116" s="40">
        <v>0.11874999999999999</v>
      </c>
      <c r="W116" s="40">
        <v>0.11874999999999999</v>
      </c>
      <c r="X116" s="40">
        <v>0.11874999999999999</v>
      </c>
      <c r="Y116" s="40">
        <v>0.11874999999999999</v>
      </c>
      <c r="Z116" s="40">
        <v>0.11874999999999999</v>
      </c>
      <c r="AA116" s="40">
        <v>0.11874999999999999</v>
      </c>
      <c r="AB116" s="40">
        <v>0.11874999999999999</v>
      </c>
      <c r="AC116" s="40">
        <v>0.11874999999999999</v>
      </c>
      <c r="AD116" s="40">
        <v>0.11874999999999999</v>
      </c>
      <c r="AE116" s="40">
        <v>0.11874999999999999</v>
      </c>
      <c r="AF116" s="40">
        <v>0.11874999999999999</v>
      </c>
      <c r="AG116" s="40">
        <v>0.11874999999999999</v>
      </c>
      <c r="AH116" s="40">
        <v>0.11874999999999999</v>
      </c>
      <c r="AI116" s="40">
        <v>0.11874999999999999</v>
      </c>
      <c r="AJ116" s="40">
        <v>0.11874999999999999</v>
      </c>
      <c r="AK116" s="40">
        <v>0.11874999999999999</v>
      </c>
    </row>
    <row r="117" spans="1:38" x14ac:dyDescent="0.3">
      <c r="A117" s="23" t="s">
        <v>1</v>
      </c>
      <c r="B117" s="40">
        <v>0</v>
      </c>
      <c r="C117" s="40">
        <v>0</v>
      </c>
      <c r="D117" s="40">
        <v>0</v>
      </c>
      <c r="E117" s="40">
        <v>0</v>
      </c>
      <c r="F117" s="40">
        <v>0</v>
      </c>
      <c r="G117" s="40">
        <v>0</v>
      </c>
      <c r="H117" s="40">
        <v>0</v>
      </c>
      <c r="I117" s="40">
        <v>0</v>
      </c>
      <c r="J117" s="40">
        <v>0</v>
      </c>
      <c r="K117" s="40">
        <v>0</v>
      </c>
      <c r="L117" s="40">
        <v>0</v>
      </c>
      <c r="M117" s="40">
        <v>0</v>
      </c>
      <c r="N117" s="40">
        <v>0</v>
      </c>
      <c r="O117" s="40">
        <v>0</v>
      </c>
      <c r="P117" s="40">
        <v>0</v>
      </c>
      <c r="Q117" s="40">
        <v>1.184375</v>
      </c>
      <c r="R117" s="40">
        <v>1.184375</v>
      </c>
      <c r="S117" s="40">
        <v>1.184375</v>
      </c>
      <c r="T117" s="40">
        <v>1.184375</v>
      </c>
      <c r="U117" s="40">
        <v>1.184375</v>
      </c>
      <c r="V117" s="40">
        <v>1.184375</v>
      </c>
      <c r="W117" s="40">
        <v>1.184375</v>
      </c>
      <c r="X117" s="40">
        <v>1.184375</v>
      </c>
      <c r="Y117" s="40">
        <v>1.184375</v>
      </c>
      <c r="Z117" s="40">
        <v>1.184375</v>
      </c>
      <c r="AA117" s="40">
        <v>1.184375</v>
      </c>
      <c r="AB117" s="40">
        <v>1.184375</v>
      </c>
      <c r="AC117" s="40">
        <v>1.184375</v>
      </c>
      <c r="AD117" s="40">
        <v>1.184375</v>
      </c>
      <c r="AE117" s="40">
        <v>1.184375</v>
      </c>
      <c r="AF117" s="40">
        <v>1.184375</v>
      </c>
      <c r="AG117" s="40">
        <v>1.184375</v>
      </c>
      <c r="AH117" s="40">
        <v>1.184375</v>
      </c>
      <c r="AI117" s="40">
        <v>1.184375</v>
      </c>
      <c r="AJ117" s="40">
        <v>1.184375</v>
      </c>
      <c r="AK117" s="40">
        <v>1.184375</v>
      </c>
    </row>
    <row r="118" spans="1:38" x14ac:dyDescent="0.3">
      <c r="A118" s="23" t="s">
        <v>2</v>
      </c>
      <c r="B118" s="40">
        <v>0</v>
      </c>
      <c r="C118" s="40">
        <v>0</v>
      </c>
      <c r="D118" s="40">
        <v>0</v>
      </c>
      <c r="E118" s="40">
        <v>0</v>
      </c>
      <c r="F118" s="40">
        <v>0</v>
      </c>
      <c r="G118" s="40">
        <v>0</v>
      </c>
      <c r="H118" s="40">
        <v>0</v>
      </c>
      <c r="I118" s="40">
        <v>0</v>
      </c>
      <c r="J118" s="40">
        <v>0</v>
      </c>
      <c r="K118" s="40">
        <v>0</v>
      </c>
      <c r="L118" s="40">
        <v>0</v>
      </c>
      <c r="M118" s="40">
        <v>0</v>
      </c>
      <c r="N118" s="40">
        <v>0</v>
      </c>
      <c r="O118" s="40">
        <v>0</v>
      </c>
      <c r="P118" s="40">
        <v>0</v>
      </c>
      <c r="Q118" s="40">
        <v>0.125</v>
      </c>
      <c r="R118" s="40">
        <v>0.125</v>
      </c>
      <c r="S118" s="40">
        <v>0.125</v>
      </c>
      <c r="T118" s="40">
        <v>0.125</v>
      </c>
      <c r="U118" s="40">
        <v>0.125</v>
      </c>
      <c r="V118" s="40">
        <v>0.125</v>
      </c>
      <c r="W118" s="40">
        <v>0.125</v>
      </c>
      <c r="X118" s="40">
        <v>0.125</v>
      </c>
      <c r="Y118" s="40">
        <v>0.125</v>
      </c>
      <c r="Z118" s="40">
        <v>0.125</v>
      </c>
      <c r="AA118" s="40">
        <v>0.125</v>
      </c>
      <c r="AB118" s="40">
        <v>0.125</v>
      </c>
      <c r="AC118" s="40">
        <v>0.125</v>
      </c>
      <c r="AD118" s="40">
        <v>0.125</v>
      </c>
      <c r="AE118" s="40">
        <v>0.125</v>
      </c>
      <c r="AF118" s="40">
        <v>0.125</v>
      </c>
      <c r="AG118" s="40">
        <v>0.125</v>
      </c>
      <c r="AH118" s="40">
        <v>0.125</v>
      </c>
      <c r="AI118" s="40">
        <v>0.125</v>
      </c>
      <c r="AJ118" s="40">
        <v>0.125</v>
      </c>
      <c r="AK118" s="40">
        <v>0.125</v>
      </c>
    </row>
    <row r="119" spans="1:38" x14ac:dyDescent="0.3">
      <c r="A119" s="23" t="s">
        <v>38</v>
      </c>
      <c r="B119" s="40">
        <v>0</v>
      </c>
      <c r="C119" s="40">
        <v>0</v>
      </c>
      <c r="D119" s="40">
        <v>0</v>
      </c>
      <c r="E119" s="40">
        <v>0</v>
      </c>
      <c r="F119" s="40">
        <v>0</v>
      </c>
      <c r="G119" s="40">
        <v>0</v>
      </c>
      <c r="H119" s="40">
        <v>0</v>
      </c>
      <c r="I119" s="40">
        <v>0</v>
      </c>
      <c r="J119" s="40">
        <v>0</v>
      </c>
      <c r="K119" s="40">
        <v>0</v>
      </c>
      <c r="L119" s="40">
        <v>0</v>
      </c>
      <c r="M119" s="40">
        <v>0</v>
      </c>
      <c r="N119" s="40">
        <v>0</v>
      </c>
      <c r="O119" s="40">
        <v>0</v>
      </c>
      <c r="P119" s="40">
        <v>0</v>
      </c>
      <c r="Q119" s="40">
        <v>0</v>
      </c>
      <c r="R119" s="40">
        <v>0</v>
      </c>
      <c r="S119" s="40">
        <v>0</v>
      </c>
      <c r="T119" s="40">
        <v>0</v>
      </c>
      <c r="U119" s="40">
        <v>0</v>
      </c>
      <c r="V119" s="40">
        <v>0</v>
      </c>
      <c r="W119" s="40">
        <v>0</v>
      </c>
      <c r="X119" s="40">
        <v>0</v>
      </c>
      <c r="Y119" s="40">
        <v>0</v>
      </c>
      <c r="Z119" s="40">
        <v>0</v>
      </c>
      <c r="AA119" s="40">
        <v>0</v>
      </c>
      <c r="AB119" s="40">
        <v>0</v>
      </c>
      <c r="AC119" s="40">
        <v>0</v>
      </c>
      <c r="AD119" s="40">
        <v>0</v>
      </c>
      <c r="AE119" s="40">
        <v>0</v>
      </c>
      <c r="AF119" s="40">
        <v>0</v>
      </c>
      <c r="AG119" s="40">
        <v>0</v>
      </c>
      <c r="AH119" s="40">
        <v>0</v>
      </c>
      <c r="AI119" s="40">
        <v>0</v>
      </c>
      <c r="AJ119" s="40">
        <v>0</v>
      </c>
      <c r="AK119" s="40">
        <v>0</v>
      </c>
    </row>
    <row r="120" spans="1:38" x14ac:dyDescent="0.3">
      <c r="A120" s="5" t="s">
        <v>84</v>
      </c>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4"/>
      <c r="AB120" s="4"/>
      <c r="AC120" s="4"/>
      <c r="AD120" s="4"/>
      <c r="AE120" s="4"/>
      <c r="AF120" s="4"/>
      <c r="AG120" s="4"/>
      <c r="AH120" s="4"/>
      <c r="AI120" s="4"/>
      <c r="AJ120" s="4"/>
      <c r="AK120" s="4"/>
      <c r="AL120" s="4"/>
    </row>
    <row r="121" spans="1:38" x14ac:dyDescent="0.3">
      <c r="A121" s="16" t="s">
        <v>28</v>
      </c>
      <c r="B121" s="20">
        <v>2015</v>
      </c>
      <c r="C121" s="20">
        <v>2016</v>
      </c>
      <c r="D121" s="20">
        <v>2017</v>
      </c>
      <c r="E121" s="20">
        <v>2018</v>
      </c>
      <c r="F121" s="20">
        <v>2019</v>
      </c>
      <c r="G121" s="20">
        <v>2020</v>
      </c>
      <c r="H121" s="20">
        <v>2021</v>
      </c>
      <c r="I121" s="20">
        <v>2022</v>
      </c>
      <c r="J121" s="20">
        <v>2023</v>
      </c>
      <c r="K121" s="20">
        <v>2024</v>
      </c>
      <c r="L121" s="20">
        <v>2025</v>
      </c>
      <c r="M121" s="20">
        <v>2026</v>
      </c>
      <c r="N121" s="20">
        <v>2027</v>
      </c>
      <c r="O121" s="20">
        <v>2028</v>
      </c>
      <c r="P121" s="20">
        <v>2029</v>
      </c>
      <c r="Q121" s="20">
        <v>2030</v>
      </c>
      <c r="R121" s="20">
        <v>2031</v>
      </c>
      <c r="S121" s="20">
        <v>2032</v>
      </c>
      <c r="T121" s="20">
        <v>2033</v>
      </c>
      <c r="U121" s="20">
        <v>2034</v>
      </c>
      <c r="V121" s="20">
        <v>2035</v>
      </c>
      <c r="W121" s="20">
        <v>2036</v>
      </c>
      <c r="X121" s="20">
        <v>2037</v>
      </c>
      <c r="Y121" s="20">
        <v>2038</v>
      </c>
      <c r="Z121" s="20">
        <v>2039</v>
      </c>
      <c r="AA121" s="20">
        <v>2040</v>
      </c>
      <c r="AB121" s="20">
        <f>AA121+1</f>
        <v>2041</v>
      </c>
      <c r="AC121" s="20">
        <f t="shared" ref="AC121" si="12">AB121+1</f>
        <v>2042</v>
      </c>
      <c r="AD121" s="20">
        <f t="shared" ref="AD121" si="13">AC121+1</f>
        <v>2043</v>
      </c>
      <c r="AE121" s="20">
        <f t="shared" ref="AE121" si="14">AD121+1</f>
        <v>2044</v>
      </c>
      <c r="AF121" s="20">
        <f t="shared" ref="AF121" si="15">AE121+1</f>
        <v>2045</v>
      </c>
      <c r="AG121" s="20">
        <f t="shared" ref="AG121" si="16">AF121+1</f>
        <v>2046</v>
      </c>
      <c r="AH121" s="20">
        <f t="shared" ref="AH121" si="17">AG121+1</f>
        <v>2047</v>
      </c>
      <c r="AI121" s="20">
        <f t="shared" ref="AI121" si="18">AH121+1</f>
        <v>2048</v>
      </c>
      <c r="AJ121" s="20">
        <f t="shared" ref="AJ121" si="19">AI121+1</f>
        <v>2049</v>
      </c>
      <c r="AK121" s="20">
        <f t="shared" ref="AK121" si="20">AJ121+1</f>
        <v>2050</v>
      </c>
    </row>
    <row r="122" spans="1:38" x14ac:dyDescent="0.3">
      <c r="A122" s="23" t="s">
        <v>0</v>
      </c>
      <c r="B122" s="40">
        <v>0</v>
      </c>
      <c r="C122" s="40">
        <v>0</v>
      </c>
      <c r="D122" s="40">
        <v>0</v>
      </c>
      <c r="E122" s="40">
        <v>0</v>
      </c>
      <c r="F122" s="40">
        <v>0</v>
      </c>
      <c r="G122" s="40">
        <v>0</v>
      </c>
      <c r="H122" s="40">
        <v>0</v>
      </c>
      <c r="I122" s="40">
        <v>0</v>
      </c>
      <c r="J122" s="40">
        <v>0</v>
      </c>
      <c r="K122" s="40">
        <v>0</v>
      </c>
      <c r="L122" s="40">
        <v>0</v>
      </c>
      <c r="M122" s="40">
        <v>0</v>
      </c>
      <c r="N122" s="40">
        <v>0</v>
      </c>
      <c r="O122" s="40">
        <v>0</v>
      </c>
      <c r="P122" s="40">
        <v>0</v>
      </c>
      <c r="Q122" s="40">
        <v>12.487500000000001</v>
      </c>
      <c r="R122" s="40">
        <v>12.487500000000001</v>
      </c>
      <c r="S122" s="40">
        <v>12.487500000000001</v>
      </c>
      <c r="T122" s="40">
        <v>12.487500000000001</v>
      </c>
      <c r="U122" s="40">
        <v>12.487500000000001</v>
      </c>
      <c r="V122" s="40">
        <v>12.487500000000001</v>
      </c>
      <c r="W122" s="40">
        <v>12.487500000000001</v>
      </c>
      <c r="X122" s="40">
        <v>12.487500000000001</v>
      </c>
      <c r="Y122" s="40">
        <v>12.487500000000001</v>
      </c>
      <c r="Z122" s="40">
        <v>12.487500000000001</v>
      </c>
      <c r="AA122" s="40">
        <v>12.487500000000001</v>
      </c>
      <c r="AB122" s="40">
        <v>12.487500000000001</v>
      </c>
      <c r="AC122" s="40">
        <v>12.487500000000001</v>
      </c>
      <c r="AD122" s="40">
        <v>12.487500000000001</v>
      </c>
      <c r="AE122" s="40">
        <v>12.487500000000001</v>
      </c>
      <c r="AF122" s="40">
        <v>12.487500000000001</v>
      </c>
      <c r="AG122" s="40">
        <v>12.487500000000001</v>
      </c>
      <c r="AH122" s="40">
        <v>12.487500000000001</v>
      </c>
      <c r="AI122" s="40">
        <v>12.487500000000001</v>
      </c>
      <c r="AJ122" s="40">
        <v>12.487500000000001</v>
      </c>
      <c r="AK122" s="40">
        <v>12.487500000000001</v>
      </c>
    </row>
    <row r="123" spans="1:38" x14ac:dyDescent="0.3">
      <c r="A123" s="23" t="s">
        <v>35</v>
      </c>
      <c r="B123" s="40">
        <v>0</v>
      </c>
      <c r="C123" s="40">
        <v>0</v>
      </c>
      <c r="D123" s="40">
        <v>0</v>
      </c>
      <c r="E123" s="40">
        <v>0</v>
      </c>
      <c r="F123" s="40">
        <v>0</v>
      </c>
      <c r="G123" s="40">
        <v>0</v>
      </c>
      <c r="H123" s="40">
        <v>0</v>
      </c>
      <c r="I123" s="40">
        <v>0</v>
      </c>
      <c r="J123" s="40">
        <v>0</v>
      </c>
      <c r="K123" s="40">
        <v>0</v>
      </c>
      <c r="L123" s="40">
        <v>0</v>
      </c>
      <c r="M123" s="40">
        <v>0</v>
      </c>
      <c r="N123" s="40">
        <v>0</v>
      </c>
      <c r="O123" s="40">
        <v>0</v>
      </c>
      <c r="P123" s="40">
        <v>0</v>
      </c>
      <c r="Q123" s="40">
        <v>0</v>
      </c>
      <c r="R123" s="40">
        <v>0</v>
      </c>
      <c r="S123" s="40">
        <v>0</v>
      </c>
      <c r="T123" s="40">
        <v>0</v>
      </c>
      <c r="U123" s="40">
        <v>0</v>
      </c>
      <c r="V123" s="40">
        <v>0</v>
      </c>
      <c r="W123" s="40">
        <v>0</v>
      </c>
      <c r="X123" s="40">
        <v>0</v>
      </c>
      <c r="Y123" s="40">
        <v>0</v>
      </c>
      <c r="Z123" s="40">
        <v>0</v>
      </c>
      <c r="AA123" s="40">
        <v>0</v>
      </c>
      <c r="AB123" s="40">
        <v>0</v>
      </c>
      <c r="AC123" s="40">
        <v>0</v>
      </c>
      <c r="AD123" s="40">
        <v>0</v>
      </c>
      <c r="AE123" s="40">
        <v>0</v>
      </c>
      <c r="AF123" s="40">
        <v>0</v>
      </c>
      <c r="AG123" s="40">
        <v>0</v>
      </c>
      <c r="AH123" s="40">
        <v>0</v>
      </c>
      <c r="AI123" s="40">
        <v>0</v>
      </c>
      <c r="AJ123" s="40">
        <v>0</v>
      </c>
      <c r="AK123" s="40">
        <v>0</v>
      </c>
    </row>
    <row r="124" spans="1:38" x14ac:dyDescent="0.3">
      <c r="A124" s="23" t="s">
        <v>36</v>
      </c>
      <c r="B124" s="40">
        <v>0</v>
      </c>
      <c r="C124" s="40">
        <v>0</v>
      </c>
      <c r="D124" s="40">
        <v>0</v>
      </c>
      <c r="E124" s="40">
        <v>0</v>
      </c>
      <c r="F124" s="40">
        <v>0</v>
      </c>
      <c r="G124" s="40">
        <v>0</v>
      </c>
      <c r="H124" s="40">
        <v>0</v>
      </c>
      <c r="I124" s="40">
        <v>0</v>
      </c>
      <c r="J124" s="40">
        <v>0</v>
      </c>
      <c r="K124" s="40">
        <v>0</v>
      </c>
      <c r="L124" s="40">
        <v>0</v>
      </c>
      <c r="M124" s="40">
        <v>0</v>
      </c>
      <c r="N124" s="40">
        <v>0</v>
      </c>
      <c r="O124" s="40">
        <v>0</v>
      </c>
      <c r="P124" s="40">
        <v>0</v>
      </c>
      <c r="Q124" s="40">
        <v>1.25</v>
      </c>
      <c r="R124" s="40">
        <v>1.25</v>
      </c>
      <c r="S124" s="40">
        <v>1.25</v>
      </c>
      <c r="T124" s="40">
        <v>1.25</v>
      </c>
      <c r="U124" s="40">
        <v>1.25</v>
      </c>
      <c r="V124" s="40">
        <v>1.25</v>
      </c>
      <c r="W124" s="40">
        <v>1.25</v>
      </c>
      <c r="X124" s="40">
        <v>1.25</v>
      </c>
      <c r="Y124" s="40">
        <v>1.25</v>
      </c>
      <c r="Z124" s="40">
        <v>1.25</v>
      </c>
      <c r="AA124" s="40">
        <v>1.25</v>
      </c>
      <c r="AB124" s="40">
        <v>1.25</v>
      </c>
      <c r="AC124" s="40">
        <v>1.25</v>
      </c>
      <c r="AD124" s="40">
        <v>1.25</v>
      </c>
      <c r="AE124" s="40">
        <v>1.25</v>
      </c>
      <c r="AF124" s="40">
        <v>1.25</v>
      </c>
      <c r="AG124" s="40">
        <v>1.25</v>
      </c>
      <c r="AH124" s="40">
        <v>1.25</v>
      </c>
      <c r="AI124" s="40">
        <v>1.25</v>
      </c>
      <c r="AJ124" s="40">
        <v>1.25</v>
      </c>
      <c r="AK124" s="40">
        <v>1.25</v>
      </c>
    </row>
    <row r="125" spans="1:38" x14ac:dyDescent="0.3">
      <c r="A125" s="23" t="s">
        <v>37</v>
      </c>
      <c r="B125" s="40">
        <v>0</v>
      </c>
      <c r="C125" s="40">
        <v>0</v>
      </c>
      <c r="D125" s="40">
        <v>0</v>
      </c>
      <c r="E125" s="40">
        <v>0</v>
      </c>
      <c r="F125" s="40">
        <v>0</v>
      </c>
      <c r="G125" s="40">
        <v>0</v>
      </c>
      <c r="H125" s="40">
        <v>0</v>
      </c>
      <c r="I125" s="40">
        <v>0</v>
      </c>
      <c r="J125" s="40">
        <v>0</v>
      </c>
      <c r="K125" s="40">
        <v>0</v>
      </c>
      <c r="L125" s="40">
        <v>0</v>
      </c>
      <c r="M125" s="40">
        <v>0</v>
      </c>
      <c r="N125" s="40">
        <v>0</v>
      </c>
      <c r="O125" s="40">
        <v>0</v>
      </c>
      <c r="P125" s="40">
        <v>0</v>
      </c>
      <c r="Q125" s="40">
        <v>0.47499999999999998</v>
      </c>
      <c r="R125" s="40">
        <v>0.47499999999999998</v>
      </c>
      <c r="S125" s="40">
        <v>0.47499999999999998</v>
      </c>
      <c r="T125" s="40">
        <v>0.47499999999999998</v>
      </c>
      <c r="U125" s="40">
        <v>0.47499999999999998</v>
      </c>
      <c r="V125" s="40">
        <v>0.47499999999999998</v>
      </c>
      <c r="W125" s="40">
        <v>0.47499999999999998</v>
      </c>
      <c r="X125" s="40">
        <v>0.47499999999999998</v>
      </c>
      <c r="Y125" s="40">
        <v>0.47499999999999998</v>
      </c>
      <c r="Z125" s="40">
        <v>0.47499999999999998</v>
      </c>
      <c r="AA125" s="40">
        <v>0.47499999999999998</v>
      </c>
      <c r="AB125" s="40">
        <v>0.47499999999999998</v>
      </c>
      <c r="AC125" s="40">
        <v>0.47499999999999998</v>
      </c>
      <c r="AD125" s="40">
        <v>0.47499999999999998</v>
      </c>
      <c r="AE125" s="40">
        <v>0.47499999999999998</v>
      </c>
      <c r="AF125" s="40">
        <v>0.47499999999999998</v>
      </c>
      <c r="AG125" s="40">
        <v>0.47499999999999998</v>
      </c>
      <c r="AH125" s="40">
        <v>0.47499999999999998</v>
      </c>
      <c r="AI125" s="40">
        <v>0.47499999999999998</v>
      </c>
      <c r="AJ125" s="40">
        <v>0.47499999999999998</v>
      </c>
      <c r="AK125" s="40">
        <v>0.47499999999999998</v>
      </c>
    </row>
    <row r="126" spans="1:38" x14ac:dyDescent="0.3">
      <c r="A126" s="23" t="s">
        <v>1</v>
      </c>
      <c r="B126" s="40">
        <v>0</v>
      </c>
      <c r="C126" s="40">
        <v>0</v>
      </c>
      <c r="D126" s="40">
        <v>0</v>
      </c>
      <c r="E126" s="40">
        <v>0</v>
      </c>
      <c r="F126" s="40">
        <v>0</v>
      </c>
      <c r="G126" s="40">
        <v>0</v>
      </c>
      <c r="H126" s="40">
        <v>0</v>
      </c>
      <c r="I126" s="40">
        <v>0</v>
      </c>
      <c r="J126" s="40">
        <v>0</v>
      </c>
      <c r="K126" s="40">
        <v>0</v>
      </c>
      <c r="L126" s="40">
        <v>0</v>
      </c>
      <c r="M126" s="40">
        <v>0</v>
      </c>
      <c r="N126" s="40">
        <v>0</v>
      </c>
      <c r="O126" s="40">
        <v>0</v>
      </c>
      <c r="P126" s="40">
        <v>0</v>
      </c>
      <c r="Q126" s="40">
        <v>4.7374999999999998</v>
      </c>
      <c r="R126" s="40">
        <v>4.7374999999999998</v>
      </c>
      <c r="S126" s="40">
        <v>4.7374999999999998</v>
      </c>
      <c r="T126" s="40">
        <v>4.7374999999999998</v>
      </c>
      <c r="U126" s="40">
        <v>4.7374999999999998</v>
      </c>
      <c r="V126" s="40">
        <v>4.7374999999999998</v>
      </c>
      <c r="W126" s="40">
        <v>4.7374999999999998</v>
      </c>
      <c r="X126" s="40">
        <v>4.7374999999999998</v>
      </c>
      <c r="Y126" s="40">
        <v>4.7374999999999998</v>
      </c>
      <c r="Z126" s="40">
        <v>4.7374999999999998</v>
      </c>
      <c r="AA126" s="40">
        <v>4.7374999999999998</v>
      </c>
      <c r="AB126" s="40">
        <v>4.7374999999999998</v>
      </c>
      <c r="AC126" s="40">
        <v>4.7374999999999998</v>
      </c>
      <c r="AD126" s="40">
        <v>4.7374999999999998</v>
      </c>
      <c r="AE126" s="40">
        <v>4.7374999999999998</v>
      </c>
      <c r="AF126" s="40">
        <v>4.7374999999999998</v>
      </c>
      <c r="AG126" s="40">
        <v>4.7374999999999998</v>
      </c>
      <c r="AH126" s="40">
        <v>4.7374999999999998</v>
      </c>
      <c r="AI126" s="40">
        <v>4.7374999999999998</v>
      </c>
      <c r="AJ126" s="40">
        <v>4.7374999999999998</v>
      </c>
      <c r="AK126" s="40">
        <v>4.7374999999999998</v>
      </c>
    </row>
    <row r="127" spans="1:38" x14ac:dyDescent="0.3">
      <c r="A127" s="23" t="s">
        <v>2</v>
      </c>
      <c r="B127" s="40">
        <v>0</v>
      </c>
      <c r="C127" s="40">
        <v>0</v>
      </c>
      <c r="D127" s="40">
        <v>0</v>
      </c>
      <c r="E127" s="40">
        <v>0</v>
      </c>
      <c r="F127" s="40">
        <v>0</v>
      </c>
      <c r="G127" s="40">
        <v>0</v>
      </c>
      <c r="H127" s="40">
        <v>0</v>
      </c>
      <c r="I127" s="40">
        <v>0</v>
      </c>
      <c r="J127" s="40">
        <v>0</v>
      </c>
      <c r="K127" s="40">
        <v>0</v>
      </c>
      <c r="L127" s="40">
        <v>0</v>
      </c>
      <c r="M127" s="40">
        <v>0</v>
      </c>
      <c r="N127" s="40">
        <v>0</v>
      </c>
      <c r="O127" s="40">
        <v>0</v>
      </c>
      <c r="P127" s="40">
        <v>0</v>
      </c>
      <c r="Q127" s="40">
        <v>0.5</v>
      </c>
      <c r="R127" s="40">
        <v>0.5</v>
      </c>
      <c r="S127" s="40">
        <v>0.5</v>
      </c>
      <c r="T127" s="40">
        <v>0.5</v>
      </c>
      <c r="U127" s="40">
        <v>0.5</v>
      </c>
      <c r="V127" s="40">
        <v>0.5</v>
      </c>
      <c r="W127" s="40">
        <v>0.5</v>
      </c>
      <c r="X127" s="40">
        <v>0.5</v>
      </c>
      <c r="Y127" s="40">
        <v>0.5</v>
      </c>
      <c r="Z127" s="40">
        <v>0.5</v>
      </c>
      <c r="AA127" s="40">
        <v>0.5</v>
      </c>
      <c r="AB127" s="40">
        <v>0.5</v>
      </c>
      <c r="AC127" s="40">
        <v>0.5</v>
      </c>
      <c r="AD127" s="40">
        <v>0.5</v>
      </c>
      <c r="AE127" s="40">
        <v>0.5</v>
      </c>
      <c r="AF127" s="40">
        <v>0.5</v>
      </c>
      <c r="AG127" s="40">
        <v>0.5</v>
      </c>
      <c r="AH127" s="40">
        <v>0.5</v>
      </c>
      <c r="AI127" s="40">
        <v>0.5</v>
      </c>
      <c r="AJ127" s="40">
        <v>0.5</v>
      </c>
      <c r="AK127" s="40">
        <v>0.5</v>
      </c>
    </row>
    <row r="128" spans="1:38" x14ac:dyDescent="0.3">
      <c r="A128" s="23" t="s">
        <v>38</v>
      </c>
      <c r="B128" s="40">
        <v>0</v>
      </c>
      <c r="C128" s="40">
        <v>0</v>
      </c>
      <c r="D128" s="40">
        <v>0</v>
      </c>
      <c r="E128" s="40">
        <v>0</v>
      </c>
      <c r="F128" s="40">
        <v>0</v>
      </c>
      <c r="G128" s="40">
        <v>0</v>
      </c>
      <c r="H128" s="40">
        <v>0</v>
      </c>
      <c r="I128" s="40">
        <v>0</v>
      </c>
      <c r="J128" s="40">
        <v>0</v>
      </c>
      <c r="K128" s="40">
        <v>0</v>
      </c>
      <c r="L128" s="40">
        <v>0</v>
      </c>
      <c r="M128" s="40">
        <v>0</v>
      </c>
      <c r="N128" s="40">
        <v>0</v>
      </c>
      <c r="O128" s="40">
        <v>0</v>
      </c>
      <c r="P128" s="40">
        <v>0</v>
      </c>
      <c r="Q128" s="40">
        <v>0</v>
      </c>
      <c r="R128" s="40">
        <v>0</v>
      </c>
      <c r="S128" s="40">
        <v>0</v>
      </c>
      <c r="T128" s="40">
        <v>0</v>
      </c>
      <c r="U128" s="40">
        <v>0</v>
      </c>
      <c r="V128" s="40">
        <v>0</v>
      </c>
      <c r="W128" s="40">
        <v>0</v>
      </c>
      <c r="X128" s="40">
        <v>0</v>
      </c>
      <c r="Y128" s="40">
        <v>0</v>
      </c>
      <c r="Z128" s="40">
        <v>0</v>
      </c>
      <c r="AA128" s="40">
        <v>0</v>
      </c>
      <c r="AB128" s="40">
        <v>0</v>
      </c>
      <c r="AC128" s="40">
        <v>0</v>
      </c>
      <c r="AD128" s="40">
        <v>0</v>
      </c>
      <c r="AE128" s="40">
        <v>0</v>
      </c>
      <c r="AF128" s="40">
        <v>0</v>
      </c>
      <c r="AG128" s="40">
        <v>0</v>
      </c>
      <c r="AH128" s="40">
        <v>0</v>
      </c>
      <c r="AI128" s="40">
        <v>0</v>
      </c>
      <c r="AJ128" s="40">
        <v>0</v>
      </c>
      <c r="AK128" s="40">
        <v>0</v>
      </c>
    </row>
    <row r="129" spans="1:52" x14ac:dyDescent="0.3">
      <c r="A129" s="5" t="s">
        <v>65</v>
      </c>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4"/>
      <c r="AB129" s="4"/>
      <c r="AC129" s="4"/>
      <c r="AD129" s="4"/>
      <c r="AE129" s="4"/>
      <c r="AF129" s="4"/>
      <c r="AG129" s="4"/>
      <c r="AH129" s="4"/>
      <c r="AI129" s="4"/>
      <c r="AJ129" s="4"/>
      <c r="AK129" s="4"/>
      <c r="AL129" s="4"/>
    </row>
    <row r="130" spans="1:52" x14ac:dyDescent="0.3">
      <c r="A130" s="16" t="s">
        <v>28</v>
      </c>
      <c r="B130" s="20">
        <v>2015</v>
      </c>
      <c r="C130" s="20">
        <v>2016</v>
      </c>
      <c r="D130" s="20">
        <v>2017</v>
      </c>
      <c r="E130" s="20">
        <v>2018</v>
      </c>
      <c r="F130" s="20">
        <v>2019</v>
      </c>
      <c r="G130" s="20">
        <v>2020</v>
      </c>
      <c r="H130" s="20">
        <v>2021</v>
      </c>
      <c r="I130" s="20">
        <v>2022</v>
      </c>
      <c r="J130" s="20">
        <v>2023</v>
      </c>
      <c r="K130" s="20">
        <v>2024</v>
      </c>
      <c r="L130" s="20">
        <v>2025</v>
      </c>
      <c r="M130" s="20">
        <v>2026</v>
      </c>
      <c r="N130" s="20">
        <v>2027</v>
      </c>
      <c r="O130" s="20">
        <v>2028</v>
      </c>
      <c r="P130" s="20">
        <v>2029</v>
      </c>
      <c r="Q130" s="20">
        <v>2030</v>
      </c>
      <c r="R130" s="20">
        <v>2031</v>
      </c>
      <c r="S130" s="20">
        <v>2032</v>
      </c>
      <c r="T130" s="20">
        <v>2033</v>
      </c>
      <c r="U130" s="20">
        <v>2034</v>
      </c>
      <c r="V130" s="20">
        <v>2035</v>
      </c>
      <c r="W130" s="20">
        <v>2036</v>
      </c>
      <c r="X130" s="20">
        <v>2037</v>
      </c>
      <c r="Y130" s="20">
        <v>2038</v>
      </c>
      <c r="Z130" s="20">
        <v>2039</v>
      </c>
      <c r="AA130" s="20">
        <v>2040</v>
      </c>
      <c r="AB130" s="20">
        <f>AA130+1</f>
        <v>2041</v>
      </c>
      <c r="AC130" s="20">
        <f t="shared" ref="AC130:AK130" si="21">AB130+1</f>
        <v>2042</v>
      </c>
      <c r="AD130" s="20">
        <f t="shared" si="21"/>
        <v>2043</v>
      </c>
      <c r="AE130" s="20">
        <f t="shared" si="21"/>
        <v>2044</v>
      </c>
      <c r="AF130" s="20">
        <f t="shared" si="21"/>
        <v>2045</v>
      </c>
      <c r="AG130" s="20">
        <f t="shared" si="21"/>
        <v>2046</v>
      </c>
      <c r="AH130" s="20">
        <f t="shared" si="21"/>
        <v>2047</v>
      </c>
      <c r="AI130" s="20">
        <f t="shared" si="21"/>
        <v>2048</v>
      </c>
      <c r="AJ130" s="20">
        <f t="shared" si="21"/>
        <v>2049</v>
      </c>
      <c r="AK130" s="20">
        <f t="shared" si="21"/>
        <v>2050</v>
      </c>
    </row>
    <row r="131" spans="1:52" x14ac:dyDescent="0.3">
      <c r="A131" s="23" t="s">
        <v>0</v>
      </c>
      <c r="B131" s="40">
        <v>0</v>
      </c>
      <c r="C131" s="40">
        <v>0</v>
      </c>
      <c r="D131" s="40">
        <v>0</v>
      </c>
      <c r="E131" s="40">
        <v>0</v>
      </c>
      <c r="F131" s="40">
        <v>0</v>
      </c>
      <c r="G131" s="41">
        <v>0</v>
      </c>
      <c r="H131" s="40">
        <v>0</v>
      </c>
      <c r="I131" s="40">
        <v>0</v>
      </c>
      <c r="J131" s="40">
        <v>0</v>
      </c>
      <c r="K131" s="40">
        <v>0</v>
      </c>
      <c r="L131" s="40">
        <v>0</v>
      </c>
      <c r="M131" s="40">
        <v>0</v>
      </c>
      <c r="N131" s="40">
        <v>0</v>
      </c>
      <c r="O131" s="40">
        <v>0</v>
      </c>
      <c r="P131" s="40">
        <v>0</v>
      </c>
      <c r="Q131" s="40">
        <v>24.975000000000001</v>
      </c>
      <c r="R131" s="40">
        <v>24.975000000000001</v>
      </c>
      <c r="S131" s="40">
        <v>24.975000000000001</v>
      </c>
      <c r="T131" s="40">
        <v>24.975000000000001</v>
      </c>
      <c r="U131" s="40">
        <v>24.975000000000001</v>
      </c>
      <c r="V131" s="40">
        <v>24.975000000000001</v>
      </c>
      <c r="W131" s="40">
        <v>24.975000000000001</v>
      </c>
      <c r="X131" s="40">
        <v>24.975000000000001</v>
      </c>
      <c r="Y131" s="40">
        <v>24.975000000000001</v>
      </c>
      <c r="Z131" s="40">
        <v>24.975000000000001</v>
      </c>
      <c r="AA131" s="40">
        <v>24.975000000000001</v>
      </c>
      <c r="AB131" s="40">
        <v>24.975000000000001</v>
      </c>
      <c r="AC131" s="40">
        <v>24.975000000000001</v>
      </c>
      <c r="AD131" s="40">
        <v>24.975000000000001</v>
      </c>
      <c r="AE131" s="40">
        <v>24.975000000000001</v>
      </c>
      <c r="AF131" s="40">
        <v>24.975000000000001</v>
      </c>
      <c r="AG131" s="40">
        <v>24.975000000000001</v>
      </c>
      <c r="AH131" s="40">
        <v>24.975000000000001</v>
      </c>
      <c r="AI131" s="40">
        <v>24.975000000000001</v>
      </c>
      <c r="AJ131" s="40">
        <v>24.975000000000001</v>
      </c>
      <c r="AK131" s="40">
        <v>24.975000000000001</v>
      </c>
    </row>
    <row r="132" spans="1:52" x14ac:dyDescent="0.3">
      <c r="A132" s="23" t="s">
        <v>35</v>
      </c>
      <c r="B132" s="41">
        <v>0</v>
      </c>
      <c r="C132" s="41">
        <v>0</v>
      </c>
      <c r="D132" s="41">
        <v>0</v>
      </c>
      <c r="E132" s="41">
        <v>0</v>
      </c>
      <c r="F132" s="41">
        <v>0</v>
      </c>
      <c r="G132" s="41">
        <v>0</v>
      </c>
      <c r="H132" s="41">
        <v>0</v>
      </c>
      <c r="I132" s="41">
        <v>0</v>
      </c>
      <c r="J132" s="41">
        <v>0</v>
      </c>
      <c r="K132" s="41">
        <v>0</v>
      </c>
      <c r="L132" s="41">
        <v>0</v>
      </c>
      <c r="M132" s="41">
        <v>0</v>
      </c>
      <c r="N132" s="40">
        <v>0</v>
      </c>
      <c r="O132" s="40">
        <v>0</v>
      </c>
      <c r="P132" s="40">
        <v>0</v>
      </c>
      <c r="Q132" s="40">
        <v>0</v>
      </c>
      <c r="R132" s="40">
        <v>0</v>
      </c>
      <c r="S132" s="40">
        <v>0</v>
      </c>
      <c r="T132" s="40">
        <v>0</v>
      </c>
      <c r="U132" s="40">
        <v>0</v>
      </c>
      <c r="V132" s="40">
        <v>0</v>
      </c>
      <c r="W132" s="40">
        <v>0</v>
      </c>
      <c r="X132" s="40">
        <v>0</v>
      </c>
      <c r="Y132" s="40">
        <v>0</v>
      </c>
      <c r="Z132" s="40">
        <v>0</v>
      </c>
      <c r="AA132" s="40">
        <v>0</v>
      </c>
      <c r="AB132" s="40">
        <v>0</v>
      </c>
      <c r="AC132" s="40">
        <v>0</v>
      </c>
      <c r="AD132" s="40">
        <v>0</v>
      </c>
      <c r="AE132" s="40">
        <v>0</v>
      </c>
      <c r="AF132" s="40">
        <v>0</v>
      </c>
      <c r="AG132" s="40">
        <v>0</v>
      </c>
      <c r="AH132" s="40">
        <v>0</v>
      </c>
      <c r="AI132" s="40">
        <v>0</v>
      </c>
      <c r="AJ132" s="40">
        <v>0</v>
      </c>
      <c r="AK132" s="40">
        <v>0</v>
      </c>
    </row>
    <row r="133" spans="1:52" x14ac:dyDescent="0.3">
      <c r="A133" s="23" t="s">
        <v>36</v>
      </c>
      <c r="B133" s="40">
        <v>0</v>
      </c>
      <c r="C133" s="40">
        <v>0</v>
      </c>
      <c r="D133" s="40">
        <v>0</v>
      </c>
      <c r="E133" s="40">
        <v>0</v>
      </c>
      <c r="F133" s="40">
        <v>0</v>
      </c>
      <c r="G133" s="40">
        <v>0</v>
      </c>
      <c r="H133" s="40">
        <v>0</v>
      </c>
      <c r="I133" s="40">
        <v>0</v>
      </c>
      <c r="J133" s="40">
        <v>0</v>
      </c>
      <c r="K133" s="40">
        <v>0</v>
      </c>
      <c r="L133" s="40">
        <v>0</v>
      </c>
      <c r="M133" s="40">
        <v>0</v>
      </c>
      <c r="N133" s="40">
        <v>0</v>
      </c>
      <c r="O133" s="40">
        <v>0</v>
      </c>
      <c r="P133" s="40">
        <v>0</v>
      </c>
      <c r="Q133" s="40">
        <v>2.5</v>
      </c>
      <c r="R133" s="40">
        <v>2.5</v>
      </c>
      <c r="S133" s="40">
        <v>2.5</v>
      </c>
      <c r="T133" s="40">
        <v>2.5</v>
      </c>
      <c r="U133" s="40">
        <v>2.5</v>
      </c>
      <c r="V133" s="40">
        <v>2.5</v>
      </c>
      <c r="W133" s="40">
        <v>2.5</v>
      </c>
      <c r="X133" s="40">
        <v>2.5</v>
      </c>
      <c r="Y133" s="40">
        <v>2.5</v>
      </c>
      <c r="Z133" s="40">
        <v>2.5</v>
      </c>
      <c r="AA133" s="40">
        <v>2.5</v>
      </c>
      <c r="AB133" s="40">
        <v>2.5</v>
      </c>
      <c r="AC133" s="40">
        <v>2.5</v>
      </c>
      <c r="AD133" s="40">
        <v>2.5</v>
      </c>
      <c r="AE133" s="40">
        <v>2.5</v>
      </c>
      <c r="AF133" s="40">
        <v>2.5</v>
      </c>
      <c r="AG133" s="40">
        <v>2.5</v>
      </c>
      <c r="AH133" s="40">
        <v>2.5</v>
      </c>
      <c r="AI133" s="40">
        <v>2.5</v>
      </c>
      <c r="AJ133" s="40">
        <v>2.5</v>
      </c>
      <c r="AK133" s="40">
        <v>2.5</v>
      </c>
    </row>
    <row r="134" spans="1:52" x14ac:dyDescent="0.3">
      <c r="A134" s="23" t="s">
        <v>37</v>
      </c>
      <c r="B134" s="40">
        <v>0</v>
      </c>
      <c r="C134" s="40">
        <v>0</v>
      </c>
      <c r="D134" s="40">
        <v>0</v>
      </c>
      <c r="E134" s="40">
        <v>0</v>
      </c>
      <c r="F134" s="40">
        <v>0</v>
      </c>
      <c r="G134" s="40">
        <v>0</v>
      </c>
      <c r="H134" s="40">
        <v>0</v>
      </c>
      <c r="I134" s="40">
        <v>0</v>
      </c>
      <c r="J134" s="40">
        <v>0</v>
      </c>
      <c r="K134" s="40">
        <v>0</v>
      </c>
      <c r="L134" s="40">
        <v>0</v>
      </c>
      <c r="M134" s="40">
        <v>0</v>
      </c>
      <c r="N134" s="40">
        <v>0</v>
      </c>
      <c r="O134" s="40">
        <v>0</v>
      </c>
      <c r="P134" s="40">
        <v>0</v>
      </c>
      <c r="Q134" s="40">
        <v>0.95</v>
      </c>
      <c r="R134" s="40">
        <v>0.95</v>
      </c>
      <c r="S134" s="40">
        <v>0.95</v>
      </c>
      <c r="T134" s="40">
        <v>0.95</v>
      </c>
      <c r="U134" s="40">
        <v>0.95</v>
      </c>
      <c r="V134" s="40">
        <v>0.95</v>
      </c>
      <c r="W134" s="40">
        <v>0.95</v>
      </c>
      <c r="X134" s="40">
        <v>0.95</v>
      </c>
      <c r="Y134" s="40">
        <v>0.95</v>
      </c>
      <c r="Z134" s="40">
        <v>0.95</v>
      </c>
      <c r="AA134" s="40">
        <v>0.95</v>
      </c>
      <c r="AB134" s="40">
        <v>0.95</v>
      </c>
      <c r="AC134" s="40">
        <v>0.95</v>
      </c>
      <c r="AD134" s="40">
        <v>0.95</v>
      </c>
      <c r="AE134" s="40">
        <v>0.95</v>
      </c>
      <c r="AF134" s="40">
        <v>0.95</v>
      </c>
      <c r="AG134" s="40">
        <v>0.95</v>
      </c>
      <c r="AH134" s="40">
        <v>0.95</v>
      </c>
      <c r="AI134" s="40">
        <v>0.95</v>
      </c>
      <c r="AJ134" s="40">
        <v>0.95</v>
      </c>
      <c r="AK134" s="40">
        <v>0.95</v>
      </c>
    </row>
    <row r="135" spans="1:52" x14ac:dyDescent="0.3">
      <c r="A135" s="23" t="s">
        <v>1</v>
      </c>
      <c r="B135" s="40">
        <v>0</v>
      </c>
      <c r="C135" s="40">
        <v>0</v>
      </c>
      <c r="D135" s="40">
        <v>0</v>
      </c>
      <c r="E135" s="40">
        <v>0</v>
      </c>
      <c r="F135" s="40">
        <v>0</v>
      </c>
      <c r="G135" s="40">
        <v>0</v>
      </c>
      <c r="H135" s="40">
        <v>0</v>
      </c>
      <c r="I135" s="40">
        <v>0</v>
      </c>
      <c r="J135" s="40">
        <v>0</v>
      </c>
      <c r="K135" s="40">
        <v>0</v>
      </c>
      <c r="L135" s="40">
        <v>0</v>
      </c>
      <c r="M135" s="40">
        <v>0</v>
      </c>
      <c r="N135" s="40">
        <v>0</v>
      </c>
      <c r="O135" s="40">
        <v>0</v>
      </c>
      <c r="P135" s="40">
        <v>0</v>
      </c>
      <c r="Q135" s="40">
        <v>9.4749999999999996</v>
      </c>
      <c r="R135" s="40">
        <v>9.4749999999999996</v>
      </c>
      <c r="S135" s="40">
        <v>9.4749999999999996</v>
      </c>
      <c r="T135" s="40">
        <v>9.4749999999999996</v>
      </c>
      <c r="U135" s="40">
        <v>9.4749999999999996</v>
      </c>
      <c r="V135" s="40">
        <v>9.4749999999999996</v>
      </c>
      <c r="W135" s="40">
        <v>9.4749999999999996</v>
      </c>
      <c r="X135" s="40">
        <v>9.4749999999999996</v>
      </c>
      <c r="Y135" s="40">
        <v>9.4749999999999996</v>
      </c>
      <c r="Z135" s="40">
        <v>9.4749999999999996</v>
      </c>
      <c r="AA135" s="40">
        <v>9.4749999999999996</v>
      </c>
      <c r="AB135" s="40">
        <v>9.4749999999999996</v>
      </c>
      <c r="AC135" s="40">
        <v>9.4749999999999996</v>
      </c>
      <c r="AD135" s="40">
        <v>9.4749999999999996</v>
      </c>
      <c r="AE135" s="40">
        <v>9.4749999999999996</v>
      </c>
      <c r="AF135" s="40">
        <v>9.4749999999999996</v>
      </c>
      <c r="AG135" s="40">
        <v>9.4749999999999996</v>
      </c>
      <c r="AH135" s="40">
        <v>9.4749999999999996</v>
      </c>
      <c r="AI135" s="40">
        <v>9.4749999999999996</v>
      </c>
      <c r="AJ135" s="40">
        <v>9.4749999999999996</v>
      </c>
      <c r="AK135" s="40">
        <v>9.4749999999999996</v>
      </c>
    </row>
    <row r="136" spans="1:52" x14ac:dyDescent="0.3">
      <c r="A136" s="23" t="s">
        <v>2</v>
      </c>
      <c r="B136" s="40">
        <v>0</v>
      </c>
      <c r="C136" s="40">
        <v>0</v>
      </c>
      <c r="D136" s="40">
        <v>0</v>
      </c>
      <c r="E136" s="40">
        <v>0</v>
      </c>
      <c r="F136" s="40">
        <v>0</v>
      </c>
      <c r="G136" s="40">
        <v>0</v>
      </c>
      <c r="H136" s="40">
        <v>0</v>
      </c>
      <c r="I136" s="40">
        <v>0</v>
      </c>
      <c r="J136" s="40">
        <v>0</v>
      </c>
      <c r="K136" s="40">
        <v>0</v>
      </c>
      <c r="L136" s="40">
        <v>0</v>
      </c>
      <c r="M136" s="40">
        <v>0</v>
      </c>
      <c r="N136" s="40">
        <v>0</v>
      </c>
      <c r="O136" s="40">
        <v>0</v>
      </c>
      <c r="P136" s="40">
        <v>0</v>
      </c>
      <c r="Q136" s="40">
        <v>1</v>
      </c>
      <c r="R136" s="40">
        <v>1</v>
      </c>
      <c r="S136" s="40">
        <v>1</v>
      </c>
      <c r="T136" s="40">
        <v>1</v>
      </c>
      <c r="U136" s="40">
        <v>1</v>
      </c>
      <c r="V136" s="40">
        <v>1</v>
      </c>
      <c r="W136" s="40">
        <v>1</v>
      </c>
      <c r="X136" s="40">
        <v>1</v>
      </c>
      <c r="Y136" s="40">
        <v>1</v>
      </c>
      <c r="Z136" s="40">
        <v>1</v>
      </c>
      <c r="AA136" s="40">
        <v>1</v>
      </c>
      <c r="AB136" s="40">
        <v>1</v>
      </c>
      <c r="AC136" s="40">
        <v>1</v>
      </c>
      <c r="AD136" s="40">
        <v>1</v>
      </c>
      <c r="AE136" s="40">
        <v>1</v>
      </c>
      <c r="AF136" s="40">
        <v>1</v>
      </c>
      <c r="AG136" s="40">
        <v>1</v>
      </c>
      <c r="AH136" s="40">
        <v>1</v>
      </c>
      <c r="AI136" s="40">
        <v>1</v>
      </c>
      <c r="AJ136" s="40">
        <v>1</v>
      </c>
      <c r="AK136" s="40">
        <v>1</v>
      </c>
    </row>
    <row r="137" spans="1:52" x14ac:dyDescent="0.3">
      <c r="A137" s="23" t="s">
        <v>38</v>
      </c>
      <c r="B137" s="40">
        <v>0</v>
      </c>
      <c r="C137" s="40">
        <v>0</v>
      </c>
      <c r="D137" s="40">
        <v>0</v>
      </c>
      <c r="E137" s="40">
        <v>0</v>
      </c>
      <c r="F137" s="40">
        <v>0</v>
      </c>
      <c r="G137" s="40">
        <v>0</v>
      </c>
      <c r="H137" s="40">
        <v>0</v>
      </c>
      <c r="I137" s="40">
        <v>0</v>
      </c>
      <c r="J137" s="40">
        <v>0</v>
      </c>
      <c r="K137" s="40">
        <v>0</v>
      </c>
      <c r="L137" s="40">
        <v>0</v>
      </c>
      <c r="M137" s="40">
        <v>0</v>
      </c>
      <c r="N137" s="40">
        <v>0</v>
      </c>
      <c r="O137" s="40">
        <v>0</v>
      </c>
      <c r="P137" s="40">
        <v>0</v>
      </c>
      <c r="Q137" s="40">
        <v>0</v>
      </c>
      <c r="R137" s="40">
        <v>0</v>
      </c>
      <c r="S137" s="40">
        <v>0</v>
      </c>
      <c r="T137" s="40">
        <v>0</v>
      </c>
      <c r="U137" s="40">
        <v>0</v>
      </c>
      <c r="V137" s="40">
        <v>0</v>
      </c>
      <c r="W137" s="40">
        <v>0</v>
      </c>
      <c r="X137" s="40">
        <v>0</v>
      </c>
      <c r="Y137" s="40">
        <v>0</v>
      </c>
      <c r="Z137" s="40">
        <v>0</v>
      </c>
      <c r="AA137" s="40">
        <v>0</v>
      </c>
      <c r="AB137" s="40">
        <v>0</v>
      </c>
      <c r="AC137" s="40">
        <v>0</v>
      </c>
      <c r="AD137" s="40">
        <v>0</v>
      </c>
      <c r="AE137" s="40">
        <v>0</v>
      </c>
      <c r="AF137" s="40">
        <v>0</v>
      </c>
      <c r="AG137" s="40">
        <v>0</v>
      </c>
      <c r="AH137" s="40">
        <v>0</v>
      </c>
      <c r="AI137" s="40">
        <v>0</v>
      </c>
      <c r="AJ137" s="40">
        <v>0</v>
      </c>
      <c r="AK137" s="40">
        <v>0</v>
      </c>
    </row>
    <row r="139" spans="1:52" x14ac:dyDescent="0.3">
      <c r="A139" s="282" t="s">
        <v>68</v>
      </c>
      <c r="B139" s="282"/>
      <c r="C139" s="282"/>
      <c r="D139" s="4"/>
      <c r="E139" s="4"/>
      <c r="F139" s="4"/>
      <c r="G139" s="4"/>
      <c r="H139" s="4"/>
      <c r="I139" s="4"/>
      <c r="J139" s="4"/>
      <c r="K139" s="4"/>
      <c r="L139" s="4"/>
      <c r="M139" s="4"/>
      <c r="N139" s="4"/>
      <c r="O139" s="4"/>
      <c r="P139" s="4"/>
      <c r="Q139" s="4"/>
      <c r="R139" s="4"/>
      <c r="S139" s="4"/>
      <c r="T139" s="4"/>
      <c r="U139" s="4"/>
      <c r="V139" s="4"/>
      <c r="W139" s="4"/>
      <c r="X139" s="4"/>
      <c r="Y139" s="4"/>
      <c r="Z139" s="4"/>
      <c r="AA139" s="4"/>
      <c r="AB139" s="4"/>
      <c r="AC139" s="4"/>
      <c r="AD139" s="4"/>
      <c r="AE139" s="4"/>
      <c r="AF139" s="4"/>
      <c r="AG139" s="4"/>
      <c r="AH139" s="4"/>
      <c r="AI139" s="4"/>
      <c r="AJ139" s="4"/>
      <c r="AK139" s="4"/>
      <c r="AL139" s="4"/>
      <c r="AM139" s="4"/>
      <c r="AN139" s="4"/>
      <c r="AO139" s="4"/>
      <c r="AP139" s="4"/>
      <c r="AQ139" s="4"/>
      <c r="AR139" s="4"/>
      <c r="AS139" s="4"/>
      <c r="AT139" s="4"/>
      <c r="AU139" s="4"/>
      <c r="AV139" s="4"/>
      <c r="AW139" s="4"/>
      <c r="AX139" s="4"/>
      <c r="AY139" s="4"/>
      <c r="AZ139" s="4"/>
    </row>
    <row r="140" spans="1:52" x14ac:dyDescent="0.3">
      <c r="A140" s="16" t="s">
        <v>28</v>
      </c>
      <c r="B140" s="20">
        <v>2015</v>
      </c>
      <c r="C140" s="20">
        <v>2016</v>
      </c>
      <c r="D140" s="20">
        <v>2017</v>
      </c>
      <c r="E140" s="20">
        <v>2018</v>
      </c>
      <c r="F140" s="20">
        <v>2019</v>
      </c>
      <c r="G140" s="20">
        <v>2020</v>
      </c>
      <c r="H140" s="20">
        <v>2021</v>
      </c>
      <c r="I140" s="20">
        <v>2022</v>
      </c>
      <c r="J140" s="20">
        <v>2023</v>
      </c>
      <c r="K140" s="20">
        <v>2024</v>
      </c>
      <c r="L140" s="20">
        <v>2025</v>
      </c>
      <c r="M140" s="20">
        <v>2026</v>
      </c>
      <c r="N140" s="20">
        <v>2027</v>
      </c>
      <c r="O140" s="20">
        <v>2028</v>
      </c>
      <c r="P140" s="20">
        <v>2029</v>
      </c>
      <c r="Q140" s="20">
        <v>2030</v>
      </c>
      <c r="R140" s="20">
        <v>2031</v>
      </c>
      <c r="S140" s="20">
        <v>2032</v>
      </c>
      <c r="T140" s="20">
        <v>2033</v>
      </c>
      <c r="U140" s="20">
        <v>2034</v>
      </c>
      <c r="V140" s="20">
        <v>2035</v>
      </c>
      <c r="W140" s="20">
        <v>2036</v>
      </c>
      <c r="X140" s="20">
        <v>2037</v>
      </c>
      <c r="Y140" s="20">
        <v>2038</v>
      </c>
      <c r="Z140" s="20">
        <v>2039</v>
      </c>
      <c r="AA140" s="20">
        <v>2040</v>
      </c>
      <c r="AB140" s="20">
        <f>AA140+1</f>
        <v>2041</v>
      </c>
      <c r="AC140" s="20">
        <f t="shared" ref="AC140" si="22">AB140+1</f>
        <v>2042</v>
      </c>
      <c r="AD140" s="20">
        <f t="shared" ref="AD140" si="23">AC140+1</f>
        <v>2043</v>
      </c>
      <c r="AE140" s="20">
        <f t="shared" ref="AE140" si="24">AD140+1</f>
        <v>2044</v>
      </c>
      <c r="AF140" s="20">
        <f t="shared" ref="AF140" si="25">AE140+1</f>
        <v>2045</v>
      </c>
      <c r="AG140" s="20">
        <f t="shared" ref="AG140" si="26">AF140+1</f>
        <v>2046</v>
      </c>
      <c r="AH140" s="20">
        <f t="shared" ref="AH140" si="27">AG140+1</f>
        <v>2047</v>
      </c>
      <c r="AI140" s="20">
        <f t="shared" ref="AI140" si="28">AH140+1</f>
        <v>2048</v>
      </c>
      <c r="AJ140" s="20">
        <f t="shared" ref="AJ140" si="29">AI140+1</f>
        <v>2049</v>
      </c>
      <c r="AK140" s="20">
        <f t="shared" ref="AK140" si="30">AJ140+1</f>
        <v>2050</v>
      </c>
    </row>
    <row r="141" spans="1:52" x14ac:dyDescent="0.3">
      <c r="A141" s="23" t="s">
        <v>35</v>
      </c>
      <c r="B141" s="40">
        <v>0</v>
      </c>
      <c r="C141" s="40">
        <v>0</v>
      </c>
      <c r="D141" s="40">
        <v>0</v>
      </c>
      <c r="E141" s="40">
        <v>0</v>
      </c>
      <c r="F141" s="40">
        <v>0</v>
      </c>
      <c r="G141" s="40">
        <v>0</v>
      </c>
      <c r="H141" s="40">
        <v>0</v>
      </c>
      <c r="I141" s="40">
        <v>0</v>
      </c>
      <c r="J141" s="40">
        <v>0</v>
      </c>
      <c r="K141" s="40">
        <v>0</v>
      </c>
      <c r="L141" s="40">
        <v>0</v>
      </c>
      <c r="M141" s="40">
        <v>0</v>
      </c>
      <c r="N141" s="40">
        <v>0</v>
      </c>
      <c r="O141" s="40">
        <v>0</v>
      </c>
      <c r="P141" s="40">
        <v>0</v>
      </c>
      <c r="Q141" s="40">
        <v>0</v>
      </c>
      <c r="R141" s="40">
        <v>0</v>
      </c>
      <c r="S141" s="40">
        <v>0</v>
      </c>
      <c r="T141" s="40">
        <v>0</v>
      </c>
      <c r="U141" s="40">
        <v>0</v>
      </c>
      <c r="V141" s="40">
        <v>0</v>
      </c>
      <c r="W141" s="40">
        <v>0</v>
      </c>
      <c r="X141" s="40">
        <v>0</v>
      </c>
      <c r="Y141" s="40">
        <v>0</v>
      </c>
      <c r="Z141" s="40">
        <v>0</v>
      </c>
      <c r="AA141" s="40">
        <v>0</v>
      </c>
      <c r="AB141" s="40">
        <v>0</v>
      </c>
      <c r="AC141" s="40">
        <v>0</v>
      </c>
      <c r="AD141" s="40">
        <v>0</v>
      </c>
      <c r="AE141" s="40">
        <v>0</v>
      </c>
      <c r="AF141" s="40">
        <v>0</v>
      </c>
      <c r="AG141" s="40">
        <v>0</v>
      </c>
      <c r="AH141" s="40">
        <v>0</v>
      </c>
      <c r="AI141" s="40">
        <v>0</v>
      </c>
      <c r="AJ141" s="40">
        <v>0</v>
      </c>
      <c r="AK141" s="40">
        <v>0</v>
      </c>
    </row>
    <row r="142" spans="1:52" s="4" customFormat="1" x14ac:dyDescent="0.3">
      <c r="A142" s="282" t="s">
        <v>66</v>
      </c>
      <c r="B142" s="282"/>
      <c r="C142" s="282"/>
    </row>
    <row r="143" spans="1:52" x14ac:dyDescent="0.3">
      <c r="A143" s="16" t="s">
        <v>28</v>
      </c>
      <c r="B143" s="20">
        <v>2015</v>
      </c>
      <c r="C143" s="20">
        <v>2016</v>
      </c>
      <c r="D143" s="20">
        <v>2017</v>
      </c>
      <c r="E143" s="20">
        <v>2018</v>
      </c>
      <c r="F143" s="20">
        <v>2019</v>
      </c>
      <c r="G143" s="20">
        <v>2020</v>
      </c>
      <c r="H143" s="20">
        <v>2021</v>
      </c>
      <c r="I143" s="20">
        <v>2022</v>
      </c>
      <c r="J143" s="20">
        <v>2023</v>
      </c>
      <c r="K143" s="20">
        <v>2024</v>
      </c>
      <c r="L143" s="20">
        <v>2025</v>
      </c>
      <c r="M143" s="20">
        <v>2026</v>
      </c>
      <c r="N143" s="20">
        <v>2027</v>
      </c>
      <c r="O143" s="20">
        <v>2028</v>
      </c>
      <c r="P143" s="20">
        <v>2029</v>
      </c>
      <c r="Q143" s="20">
        <v>2030</v>
      </c>
      <c r="R143" s="20">
        <v>2031</v>
      </c>
      <c r="S143" s="20">
        <v>2032</v>
      </c>
      <c r="T143" s="20">
        <v>2033</v>
      </c>
      <c r="U143" s="20">
        <v>2034</v>
      </c>
      <c r="V143" s="20">
        <v>2035</v>
      </c>
      <c r="W143" s="20">
        <v>2036</v>
      </c>
      <c r="X143" s="20">
        <v>2037</v>
      </c>
      <c r="Y143" s="20">
        <v>2038</v>
      </c>
      <c r="Z143" s="20">
        <v>2039</v>
      </c>
      <c r="AA143" s="20">
        <v>2040</v>
      </c>
      <c r="AB143" s="20">
        <f>AA143+1</f>
        <v>2041</v>
      </c>
      <c r="AC143" s="20">
        <f t="shared" ref="AC143" si="31">AB143+1</f>
        <v>2042</v>
      </c>
      <c r="AD143" s="20">
        <f t="shared" ref="AD143" si="32">AC143+1</f>
        <v>2043</v>
      </c>
      <c r="AE143" s="20">
        <f t="shared" ref="AE143" si="33">AD143+1</f>
        <v>2044</v>
      </c>
      <c r="AF143" s="20">
        <f t="shared" ref="AF143" si="34">AE143+1</f>
        <v>2045</v>
      </c>
      <c r="AG143" s="20">
        <f t="shared" ref="AG143" si="35">AF143+1</f>
        <v>2046</v>
      </c>
      <c r="AH143" s="20">
        <f t="shared" ref="AH143" si="36">AG143+1</f>
        <v>2047</v>
      </c>
      <c r="AI143" s="20">
        <f t="shared" ref="AI143" si="37">AH143+1</f>
        <v>2048</v>
      </c>
      <c r="AJ143" s="20">
        <f t="shared" ref="AJ143" si="38">AI143+1</f>
        <v>2049</v>
      </c>
      <c r="AK143" s="20">
        <f t="shared" ref="AK143" si="39">AJ143+1</f>
        <v>2050</v>
      </c>
    </row>
    <row r="144" spans="1:52" x14ac:dyDescent="0.3">
      <c r="A144" s="23" t="s">
        <v>35</v>
      </c>
      <c r="B144" s="46">
        <v>0</v>
      </c>
      <c r="C144" s="46">
        <v>0</v>
      </c>
      <c r="D144" s="46">
        <v>0</v>
      </c>
      <c r="E144" s="46">
        <v>0</v>
      </c>
      <c r="F144" s="46">
        <v>0</v>
      </c>
      <c r="G144" s="46">
        <v>0</v>
      </c>
      <c r="H144" s="46">
        <v>0</v>
      </c>
      <c r="I144" s="46">
        <v>0</v>
      </c>
      <c r="J144" s="46">
        <v>0</v>
      </c>
      <c r="K144" s="46">
        <v>0</v>
      </c>
      <c r="L144" s="46">
        <v>0</v>
      </c>
      <c r="M144" s="46">
        <v>0</v>
      </c>
      <c r="N144" s="46">
        <v>0</v>
      </c>
      <c r="O144" s="46">
        <v>0</v>
      </c>
      <c r="P144" s="46">
        <v>0</v>
      </c>
      <c r="Q144" s="46">
        <v>80.130000000000024</v>
      </c>
      <c r="R144" s="46">
        <v>80.130000000000024</v>
      </c>
      <c r="S144" s="46">
        <v>80.130000000000024</v>
      </c>
      <c r="T144" s="46">
        <v>80.130000000000024</v>
      </c>
      <c r="U144" s="46">
        <v>80.130000000000024</v>
      </c>
      <c r="V144" s="46">
        <v>80.130000000000024</v>
      </c>
      <c r="W144" s="46">
        <v>80.130000000000024</v>
      </c>
      <c r="X144" s="46">
        <v>80.130000000000024</v>
      </c>
      <c r="Y144" s="46">
        <v>80.130000000000024</v>
      </c>
      <c r="Z144" s="46">
        <v>80.130000000000024</v>
      </c>
      <c r="AA144" s="46">
        <v>80.130000000000024</v>
      </c>
      <c r="AB144" s="46">
        <v>80.130000000000024</v>
      </c>
      <c r="AC144" s="46">
        <v>80.130000000000024</v>
      </c>
      <c r="AD144" s="46">
        <v>80.130000000000024</v>
      </c>
      <c r="AE144" s="46">
        <v>80.130000000000024</v>
      </c>
      <c r="AF144" s="46">
        <v>80.130000000000024</v>
      </c>
      <c r="AG144" s="46">
        <v>80.130000000000024</v>
      </c>
      <c r="AH144" s="46">
        <v>80.130000000000024</v>
      </c>
      <c r="AI144" s="46">
        <v>80.130000000000024</v>
      </c>
      <c r="AJ144" s="46">
        <v>80.130000000000024</v>
      </c>
      <c r="AK144" s="46">
        <v>80.130000000000024</v>
      </c>
    </row>
    <row r="145" spans="1:38" s="4" customFormat="1" x14ac:dyDescent="0.3">
      <c r="A145" s="282" t="s">
        <v>67</v>
      </c>
      <c r="B145" s="282"/>
      <c r="C145" s="282"/>
    </row>
    <row r="146" spans="1:38" x14ac:dyDescent="0.3">
      <c r="A146" s="16" t="s">
        <v>28</v>
      </c>
      <c r="B146" s="20">
        <v>2015</v>
      </c>
      <c r="C146" s="20">
        <v>2016</v>
      </c>
      <c r="D146" s="20">
        <v>2017</v>
      </c>
      <c r="E146" s="20">
        <v>2018</v>
      </c>
      <c r="F146" s="20">
        <v>2019</v>
      </c>
      <c r="G146" s="20">
        <v>2020</v>
      </c>
      <c r="H146" s="20">
        <v>2021</v>
      </c>
      <c r="I146" s="20">
        <v>2022</v>
      </c>
      <c r="J146" s="20">
        <v>2023</v>
      </c>
      <c r="K146" s="20">
        <v>2024</v>
      </c>
      <c r="L146" s="20">
        <v>2025</v>
      </c>
      <c r="M146" s="20">
        <v>2026</v>
      </c>
      <c r="N146" s="20">
        <v>2027</v>
      </c>
      <c r="O146" s="20">
        <v>2028</v>
      </c>
      <c r="P146" s="20">
        <v>2029</v>
      </c>
      <c r="Q146" s="20">
        <v>2030</v>
      </c>
      <c r="R146" s="20">
        <v>2031</v>
      </c>
      <c r="S146" s="20">
        <v>2032</v>
      </c>
      <c r="T146" s="20">
        <v>2033</v>
      </c>
      <c r="U146" s="20">
        <v>2034</v>
      </c>
      <c r="V146" s="20">
        <v>2035</v>
      </c>
      <c r="W146" s="20">
        <v>2036</v>
      </c>
      <c r="X146" s="20">
        <v>2037</v>
      </c>
      <c r="Y146" s="20">
        <v>2038</v>
      </c>
      <c r="Z146" s="20">
        <v>2039</v>
      </c>
      <c r="AA146" s="20">
        <v>2040</v>
      </c>
      <c r="AB146" s="20">
        <f>AA146+1</f>
        <v>2041</v>
      </c>
      <c r="AC146" s="20">
        <f t="shared" ref="AC146" si="40">AB146+1</f>
        <v>2042</v>
      </c>
      <c r="AD146" s="20">
        <f t="shared" ref="AD146" si="41">AC146+1</f>
        <v>2043</v>
      </c>
      <c r="AE146" s="20">
        <f t="shared" ref="AE146" si="42">AD146+1</f>
        <v>2044</v>
      </c>
      <c r="AF146" s="20">
        <f t="shared" ref="AF146" si="43">AE146+1</f>
        <v>2045</v>
      </c>
      <c r="AG146" s="20">
        <f t="shared" ref="AG146" si="44">AF146+1</f>
        <v>2046</v>
      </c>
      <c r="AH146" s="20">
        <f t="shared" ref="AH146" si="45">AG146+1</f>
        <v>2047</v>
      </c>
      <c r="AI146" s="20">
        <f t="shared" ref="AI146" si="46">AH146+1</f>
        <v>2048</v>
      </c>
      <c r="AJ146" s="20">
        <f t="shared" ref="AJ146" si="47">AI146+1</f>
        <v>2049</v>
      </c>
      <c r="AK146" s="20">
        <f t="shared" ref="AK146" si="48">AJ146+1</f>
        <v>2050</v>
      </c>
    </row>
    <row r="147" spans="1:38" x14ac:dyDescent="0.3">
      <c r="A147" s="23" t="s">
        <v>35</v>
      </c>
      <c r="B147" s="46">
        <v>0</v>
      </c>
      <c r="C147" s="46">
        <v>0</v>
      </c>
      <c r="D147" s="46">
        <v>0</v>
      </c>
      <c r="E147" s="46">
        <v>0</v>
      </c>
      <c r="F147" s="46">
        <v>0</v>
      </c>
      <c r="G147" s="46">
        <v>0</v>
      </c>
      <c r="H147" s="46">
        <v>0</v>
      </c>
      <c r="I147" s="46">
        <v>0</v>
      </c>
      <c r="J147" s="46">
        <v>0</v>
      </c>
      <c r="K147" s="46">
        <v>0</v>
      </c>
      <c r="L147" s="46">
        <v>0</v>
      </c>
      <c r="M147" s="46">
        <v>0</v>
      </c>
      <c r="N147" s="46">
        <v>0</v>
      </c>
      <c r="O147" s="46">
        <v>0</v>
      </c>
      <c r="P147" s="46">
        <v>0</v>
      </c>
      <c r="Q147" s="46">
        <v>160.26</v>
      </c>
      <c r="R147" s="46">
        <v>160.26</v>
      </c>
      <c r="S147" s="46">
        <v>160.26</v>
      </c>
      <c r="T147" s="46">
        <v>160.26</v>
      </c>
      <c r="U147" s="46">
        <v>160.26</v>
      </c>
      <c r="V147" s="46">
        <v>160.26</v>
      </c>
      <c r="W147" s="46">
        <v>160.26</v>
      </c>
      <c r="X147" s="46">
        <v>160.26</v>
      </c>
      <c r="Y147" s="46">
        <v>160.26</v>
      </c>
      <c r="Z147" s="46">
        <v>160.26</v>
      </c>
      <c r="AA147" s="46">
        <v>160.26</v>
      </c>
      <c r="AB147" s="46">
        <v>160.26</v>
      </c>
      <c r="AC147" s="46">
        <v>160.26</v>
      </c>
      <c r="AD147" s="46">
        <v>160.26</v>
      </c>
      <c r="AE147" s="46">
        <v>160.26</v>
      </c>
      <c r="AF147" s="46">
        <v>160.26</v>
      </c>
      <c r="AG147" s="46">
        <v>160.26</v>
      </c>
      <c r="AH147" s="46">
        <v>160.26</v>
      </c>
      <c r="AI147" s="46">
        <v>160.26</v>
      </c>
      <c r="AJ147" s="46">
        <v>160.26</v>
      </c>
      <c r="AK147" s="46">
        <v>160.26</v>
      </c>
    </row>
    <row r="148" spans="1:38" x14ac:dyDescent="0.3">
      <c r="A148" s="282" t="s">
        <v>73</v>
      </c>
      <c r="B148" s="282"/>
      <c r="C148" s="282"/>
      <c r="D148" s="4"/>
      <c r="E148" s="4"/>
      <c r="F148" s="4"/>
      <c r="G148" s="4"/>
      <c r="H148" s="4"/>
      <c r="I148" s="4"/>
      <c r="J148" s="4"/>
      <c r="K148" s="4"/>
      <c r="L148" s="4"/>
      <c r="M148" s="4"/>
      <c r="N148" s="4"/>
      <c r="O148" s="4"/>
      <c r="P148" s="4"/>
      <c r="Q148" s="4"/>
      <c r="R148" s="4"/>
      <c r="S148" s="4"/>
      <c r="T148" s="4"/>
      <c r="U148" s="4"/>
      <c r="V148" s="4"/>
      <c r="W148" s="4"/>
      <c r="X148" s="4"/>
      <c r="Y148" s="4"/>
      <c r="Z148" s="4"/>
      <c r="AA148" s="4"/>
      <c r="AB148" s="4"/>
      <c r="AC148" s="4"/>
      <c r="AD148" s="4"/>
      <c r="AE148" s="4"/>
      <c r="AF148" s="4"/>
      <c r="AG148" s="4"/>
      <c r="AH148" s="4"/>
      <c r="AI148" s="4"/>
      <c r="AJ148" s="4"/>
      <c r="AK148" s="4"/>
    </row>
    <row r="149" spans="1:38" x14ac:dyDescent="0.3">
      <c r="A149" s="16" t="s">
        <v>28</v>
      </c>
      <c r="B149" s="20">
        <v>2015</v>
      </c>
      <c r="C149" s="20">
        <v>2016</v>
      </c>
      <c r="D149" s="20">
        <v>2017</v>
      </c>
      <c r="E149" s="20">
        <v>2018</v>
      </c>
      <c r="F149" s="20">
        <v>2019</v>
      </c>
      <c r="G149" s="20">
        <v>2020</v>
      </c>
      <c r="H149" s="20">
        <v>2021</v>
      </c>
      <c r="I149" s="20">
        <v>2022</v>
      </c>
      <c r="J149" s="20">
        <v>2023</v>
      </c>
      <c r="K149" s="20">
        <v>2024</v>
      </c>
      <c r="L149" s="20">
        <v>2025</v>
      </c>
      <c r="M149" s="20">
        <v>2026</v>
      </c>
      <c r="N149" s="20">
        <v>2027</v>
      </c>
      <c r="O149" s="20">
        <v>2028</v>
      </c>
      <c r="P149" s="20">
        <v>2029</v>
      </c>
      <c r="Q149" s="20">
        <v>2030</v>
      </c>
      <c r="R149" s="20">
        <v>2031</v>
      </c>
      <c r="S149" s="20">
        <v>2032</v>
      </c>
      <c r="T149" s="20">
        <v>2033</v>
      </c>
      <c r="U149" s="20">
        <v>2034</v>
      </c>
      <c r="V149" s="20">
        <v>2035</v>
      </c>
      <c r="W149" s="20">
        <v>2036</v>
      </c>
      <c r="X149" s="20">
        <v>2037</v>
      </c>
      <c r="Y149" s="20">
        <v>2038</v>
      </c>
      <c r="Z149" s="20">
        <v>2039</v>
      </c>
      <c r="AA149" s="20">
        <v>2040</v>
      </c>
      <c r="AB149" s="20">
        <f>AA149+1</f>
        <v>2041</v>
      </c>
      <c r="AC149" s="20">
        <f t="shared" ref="AC149" si="49">AB149+1</f>
        <v>2042</v>
      </c>
      <c r="AD149" s="20">
        <f t="shared" ref="AD149" si="50">AC149+1</f>
        <v>2043</v>
      </c>
      <c r="AE149" s="20">
        <f t="shared" ref="AE149" si="51">AD149+1</f>
        <v>2044</v>
      </c>
      <c r="AF149" s="20">
        <f t="shared" ref="AF149" si="52">AE149+1</f>
        <v>2045</v>
      </c>
      <c r="AG149" s="20">
        <f t="shared" ref="AG149" si="53">AF149+1</f>
        <v>2046</v>
      </c>
      <c r="AH149" s="20">
        <f t="shared" ref="AH149" si="54">AG149+1</f>
        <v>2047</v>
      </c>
      <c r="AI149" s="20">
        <f t="shared" ref="AI149" si="55">AH149+1</f>
        <v>2048</v>
      </c>
      <c r="AJ149" s="20">
        <f t="shared" ref="AJ149" si="56">AI149+1</f>
        <v>2049</v>
      </c>
      <c r="AK149" s="20">
        <f t="shared" ref="AK149" si="57">AJ149+1</f>
        <v>2050</v>
      </c>
    </row>
    <row r="150" spans="1:38" x14ac:dyDescent="0.3">
      <c r="A150" s="23" t="s">
        <v>35</v>
      </c>
      <c r="B150" s="48">
        <v>0</v>
      </c>
      <c r="C150" s="48">
        <v>0</v>
      </c>
      <c r="D150" s="48">
        <v>0</v>
      </c>
      <c r="E150" s="48">
        <v>0</v>
      </c>
      <c r="F150" s="48">
        <v>0</v>
      </c>
      <c r="G150" s="48">
        <v>0</v>
      </c>
      <c r="H150" s="48">
        <v>0</v>
      </c>
      <c r="I150" s="48">
        <v>0</v>
      </c>
      <c r="J150" s="48">
        <v>0</v>
      </c>
      <c r="K150" s="48">
        <v>0</v>
      </c>
      <c r="L150" s="48">
        <v>0</v>
      </c>
      <c r="M150" s="48">
        <v>0</v>
      </c>
      <c r="N150" s="48">
        <v>0</v>
      </c>
      <c r="O150" s="48">
        <v>0</v>
      </c>
      <c r="P150" s="48">
        <v>0</v>
      </c>
      <c r="Q150" s="48">
        <v>40.065000000000012</v>
      </c>
      <c r="R150" s="48">
        <v>40.065000000000012</v>
      </c>
      <c r="S150" s="48">
        <v>40.065000000000012</v>
      </c>
      <c r="T150" s="48">
        <v>40.065000000000012</v>
      </c>
      <c r="U150" s="48">
        <v>40.065000000000012</v>
      </c>
      <c r="V150" s="48">
        <v>40.065000000000012</v>
      </c>
      <c r="W150" s="48">
        <v>40.065000000000012</v>
      </c>
      <c r="X150" s="48">
        <v>40.065000000000012</v>
      </c>
      <c r="Y150" s="48">
        <v>40.065000000000012</v>
      </c>
      <c r="Z150" s="48">
        <v>40.065000000000012</v>
      </c>
      <c r="AA150" s="48">
        <v>40.065000000000012</v>
      </c>
      <c r="AB150" s="48">
        <v>40.065000000000012</v>
      </c>
      <c r="AC150" s="48">
        <v>40.065000000000012</v>
      </c>
      <c r="AD150" s="48">
        <v>40.065000000000012</v>
      </c>
      <c r="AE150" s="48">
        <v>40.065000000000012</v>
      </c>
      <c r="AF150" s="48">
        <v>40.065000000000012</v>
      </c>
      <c r="AG150" s="48">
        <v>40.065000000000012</v>
      </c>
      <c r="AH150" s="48">
        <v>40.065000000000012</v>
      </c>
      <c r="AI150" s="48">
        <v>40.065000000000012</v>
      </c>
      <c r="AJ150" s="48">
        <v>40.065000000000012</v>
      </c>
      <c r="AK150" s="48">
        <v>40.065000000000012</v>
      </c>
    </row>
    <row r="151" spans="1:38" s="4" customFormat="1" x14ac:dyDescent="0.3">
      <c r="A151" s="282" t="s">
        <v>70</v>
      </c>
      <c r="B151" s="282"/>
      <c r="C151" s="282"/>
    </row>
    <row r="152" spans="1:38" x14ac:dyDescent="0.3">
      <c r="A152" s="283"/>
      <c r="B152" s="284"/>
      <c r="C152" s="27">
        <v>2015</v>
      </c>
      <c r="D152" s="27">
        <v>2016</v>
      </c>
      <c r="E152" s="27">
        <v>2017</v>
      </c>
      <c r="F152" s="27">
        <v>2018</v>
      </c>
      <c r="G152" s="27">
        <v>2019</v>
      </c>
      <c r="H152" s="27">
        <v>2020</v>
      </c>
      <c r="I152" s="27">
        <v>2021</v>
      </c>
      <c r="J152" s="27">
        <v>2022</v>
      </c>
      <c r="K152" s="27">
        <v>2023</v>
      </c>
      <c r="L152" s="27">
        <v>2024</v>
      </c>
      <c r="M152" s="27">
        <v>2025</v>
      </c>
      <c r="N152" s="27">
        <v>2026</v>
      </c>
      <c r="O152" s="27">
        <v>2027</v>
      </c>
      <c r="P152" s="27">
        <v>2028</v>
      </c>
      <c r="Q152" s="27">
        <v>2029</v>
      </c>
      <c r="R152" s="27">
        <v>2030</v>
      </c>
      <c r="S152" s="27">
        <v>2031</v>
      </c>
      <c r="T152" s="27">
        <v>2032</v>
      </c>
      <c r="U152" s="27">
        <v>2033</v>
      </c>
      <c r="V152" s="27">
        <v>2034</v>
      </c>
      <c r="W152" s="27">
        <v>2035</v>
      </c>
      <c r="X152" s="27">
        <v>2036</v>
      </c>
      <c r="Y152" s="27">
        <v>2037</v>
      </c>
      <c r="Z152" s="27">
        <v>2038</v>
      </c>
      <c r="AA152" s="27">
        <v>2039</v>
      </c>
      <c r="AB152" s="27">
        <v>2040</v>
      </c>
      <c r="AC152" s="27">
        <v>2041</v>
      </c>
      <c r="AD152" s="27">
        <v>2042</v>
      </c>
      <c r="AE152" s="27">
        <v>2043</v>
      </c>
      <c r="AF152" s="27">
        <v>2044</v>
      </c>
      <c r="AG152" s="27">
        <v>2045</v>
      </c>
      <c r="AH152" s="27">
        <v>2046</v>
      </c>
      <c r="AI152" s="27">
        <v>2047</v>
      </c>
      <c r="AJ152" s="27">
        <v>2048</v>
      </c>
      <c r="AK152" s="27">
        <v>2049</v>
      </c>
      <c r="AL152" s="27">
        <v>2050</v>
      </c>
    </row>
    <row r="153" spans="1:38" x14ac:dyDescent="0.3">
      <c r="A153" s="16" t="s">
        <v>16</v>
      </c>
      <c r="B153" s="24" t="s">
        <v>21</v>
      </c>
      <c r="C153" s="42">
        <v>5344714.6444863174</v>
      </c>
      <c r="D153" s="42">
        <v>5416260.9280217597</v>
      </c>
      <c r="E153" s="42">
        <v>5438489.8282626886</v>
      </c>
      <c r="F153" s="42">
        <v>5409995.5561399534</v>
      </c>
      <c r="G153" s="42">
        <v>4969098.9397850437</v>
      </c>
      <c r="H153" s="42">
        <v>5330007.1138057662</v>
      </c>
      <c r="I153" s="42">
        <v>5841539.2937663114</v>
      </c>
      <c r="J153" s="42">
        <v>6078551.829265194</v>
      </c>
      <c r="K153" s="42">
        <v>6094742.058728369</v>
      </c>
      <c r="L153" s="42">
        <v>6127122.5176547198</v>
      </c>
      <c r="M153" s="40">
        <v>6159502.9765810696</v>
      </c>
      <c r="N153" s="40">
        <v>6191883.4355074186</v>
      </c>
      <c r="O153" s="40">
        <v>6224263.8944337703</v>
      </c>
      <c r="P153" s="40">
        <v>6256644.3533601193</v>
      </c>
      <c r="Q153" s="40">
        <v>6289024.8122864682</v>
      </c>
      <c r="R153" s="40">
        <v>6321405.271212819</v>
      </c>
      <c r="S153" s="40">
        <v>6353785.7301391689</v>
      </c>
      <c r="T153" s="40">
        <v>6386166.1890655188</v>
      </c>
      <c r="U153" s="40">
        <v>6418546.6479918696</v>
      </c>
      <c r="V153" s="40">
        <v>6450927.1069182176</v>
      </c>
      <c r="W153" s="40">
        <v>6483307.5658445684</v>
      </c>
      <c r="X153" s="40">
        <v>6515688.0247709192</v>
      </c>
      <c r="Y153" s="40">
        <v>6548068.4836972672</v>
      </c>
      <c r="Z153" s="40">
        <v>6580448.942623619</v>
      </c>
      <c r="AA153" s="40">
        <v>6612829.4015499679</v>
      </c>
      <c r="AB153" s="40">
        <v>6645209.8604763178</v>
      </c>
      <c r="AC153" s="40">
        <v>6677590.3194026668</v>
      </c>
      <c r="AD153" s="40">
        <v>6709970.7783290176</v>
      </c>
      <c r="AE153" s="40">
        <v>6742351.2372553665</v>
      </c>
      <c r="AF153" s="40">
        <v>6774731.6961817173</v>
      </c>
      <c r="AG153" s="40">
        <v>6807112.1551080672</v>
      </c>
      <c r="AH153" s="40">
        <v>6839492.6140344162</v>
      </c>
      <c r="AI153" s="40">
        <v>6871873.0729607679</v>
      </c>
      <c r="AJ153" s="40">
        <v>6904253.5318871159</v>
      </c>
      <c r="AK153" s="40">
        <v>6936633.9908134667</v>
      </c>
      <c r="AL153" s="40">
        <v>6969014.4497398175</v>
      </c>
    </row>
    <row r="154" spans="1:38" x14ac:dyDescent="0.3">
      <c r="A154" s="16" t="s">
        <v>16</v>
      </c>
      <c r="B154" s="24" t="s">
        <v>22</v>
      </c>
      <c r="C154" s="42">
        <v>2065459.8902459808</v>
      </c>
      <c r="D154" s="42">
        <v>1349463.4429122803</v>
      </c>
      <c r="E154" s="42">
        <v>1633788.6599499851</v>
      </c>
      <c r="F154" s="42">
        <v>2101907.255457107</v>
      </c>
      <c r="G154" s="42">
        <v>2103657.0192918899</v>
      </c>
      <c r="H154" s="42">
        <v>1898711.8882456017</v>
      </c>
      <c r="I154" s="42">
        <v>1618051.6214754253</v>
      </c>
      <c r="J154" s="42">
        <v>1670869.4076098704</v>
      </c>
      <c r="K154" s="42">
        <v>1662521.4851235915</v>
      </c>
      <c r="L154" s="42">
        <v>1645825.6401510339</v>
      </c>
      <c r="M154" s="40">
        <v>1629129.7951784767</v>
      </c>
      <c r="N154" s="40">
        <v>1612433.9502059191</v>
      </c>
      <c r="O154" s="40">
        <v>1595738.1052333615</v>
      </c>
      <c r="P154" s="40">
        <v>1579042.2602608041</v>
      </c>
      <c r="Q154" s="40">
        <v>1562346.4152882465</v>
      </c>
      <c r="R154" s="40">
        <v>1545650.5703156888</v>
      </c>
      <c r="S154" s="40">
        <v>1528954.7253431315</v>
      </c>
      <c r="T154" s="40">
        <v>1512258.8803705741</v>
      </c>
      <c r="U154" s="40">
        <v>1495563.0353980165</v>
      </c>
      <c r="V154" s="40">
        <v>1478867.1904254588</v>
      </c>
      <c r="W154" s="40">
        <v>1462171.3454529014</v>
      </c>
      <c r="X154" s="40">
        <v>1445475.5004803438</v>
      </c>
      <c r="Y154" s="40">
        <v>1428779.6555077862</v>
      </c>
      <c r="Z154" s="40">
        <v>1412083.8105352286</v>
      </c>
      <c r="AA154" s="40">
        <v>1395387.9655626714</v>
      </c>
      <c r="AB154" s="40">
        <v>1378692.1205901136</v>
      </c>
      <c r="AC154" s="40">
        <v>1361996.2756175559</v>
      </c>
      <c r="AD154" s="40">
        <v>1345300.4306449988</v>
      </c>
      <c r="AE154" s="40">
        <v>1328604.5856724412</v>
      </c>
      <c r="AF154" s="40">
        <v>1311908.7406998836</v>
      </c>
      <c r="AG154" s="40">
        <v>1295212.8957273259</v>
      </c>
      <c r="AH154" s="40">
        <v>1278517.0507547685</v>
      </c>
      <c r="AI154" s="40">
        <v>1261821.2057822109</v>
      </c>
      <c r="AJ154" s="40">
        <v>1245125.3608096533</v>
      </c>
      <c r="AK154" s="40">
        <v>1228429.5158370959</v>
      </c>
      <c r="AL154" s="40">
        <v>1211733.6708645383</v>
      </c>
    </row>
    <row r="155" spans="1:38" x14ac:dyDescent="0.3">
      <c r="A155" s="16" t="s">
        <v>16</v>
      </c>
      <c r="B155" s="24" t="s">
        <v>23</v>
      </c>
      <c r="C155" s="42">
        <v>3870357.1050635842</v>
      </c>
      <c r="D155" s="42">
        <v>3480174.4209653386</v>
      </c>
      <c r="E155" s="42">
        <v>3846982.7656138497</v>
      </c>
      <c r="F155" s="42">
        <v>3508339.8828098681</v>
      </c>
      <c r="G155" s="42">
        <v>9412821.524421135</v>
      </c>
      <c r="H155" s="42">
        <v>5263399.3178522689</v>
      </c>
      <c r="I155" s="42">
        <v>6028756.6777478615</v>
      </c>
      <c r="J155" s="42">
        <v>6222164.0835099118</v>
      </c>
      <c r="K155" s="42">
        <v>6187671.9776605079</v>
      </c>
      <c r="L155" s="42">
        <v>6118687.765961702</v>
      </c>
      <c r="M155" s="40">
        <v>6049703.5542628942</v>
      </c>
      <c r="N155" s="40">
        <v>5980719.3425640892</v>
      </c>
      <c r="O155" s="40">
        <v>5911735.1308652814</v>
      </c>
      <c r="P155" s="40">
        <v>5842750.9191664755</v>
      </c>
      <c r="Q155" s="40">
        <v>5773766.7074676696</v>
      </c>
      <c r="R155" s="40">
        <v>5704782.4957688618</v>
      </c>
      <c r="S155" s="40">
        <v>5635798.2840700569</v>
      </c>
      <c r="T155" s="40">
        <v>5566814.0723712491</v>
      </c>
      <c r="U155" s="40">
        <v>5497829.8606724422</v>
      </c>
      <c r="V155" s="40">
        <v>5428845.6489736354</v>
      </c>
      <c r="W155" s="40">
        <v>5359861.4372748304</v>
      </c>
      <c r="X155" s="40">
        <v>5290877.2255760226</v>
      </c>
      <c r="Y155" s="40">
        <v>5221893.0138772167</v>
      </c>
      <c r="Z155" s="40">
        <v>5152908.802178409</v>
      </c>
      <c r="AA155" s="40">
        <v>5083924.590479604</v>
      </c>
      <c r="AB155" s="40">
        <v>5014940.3787807962</v>
      </c>
      <c r="AC155" s="40">
        <v>4945956.1670819903</v>
      </c>
      <c r="AD155" s="40">
        <v>4876971.9553831844</v>
      </c>
      <c r="AE155" s="40">
        <v>4807987.7436843766</v>
      </c>
      <c r="AF155" s="40">
        <v>4739003.5319855716</v>
      </c>
      <c r="AG155" s="40">
        <v>4670019.3202867638</v>
      </c>
      <c r="AH155" s="40">
        <v>4601035.1085879579</v>
      </c>
      <c r="AI155" s="40">
        <v>4532050.8968891501</v>
      </c>
      <c r="AJ155" s="40">
        <v>4463066.6851903433</v>
      </c>
      <c r="AK155" s="40">
        <v>4394082.4734915374</v>
      </c>
      <c r="AL155" s="40">
        <v>4325098.2617927315</v>
      </c>
    </row>
    <row r="156" spans="1:38" x14ac:dyDescent="0.3">
      <c r="A156" s="16" t="s">
        <v>16</v>
      </c>
      <c r="B156" s="24" t="s">
        <v>24</v>
      </c>
      <c r="C156" s="42">
        <v>641341.41687280335</v>
      </c>
      <c r="D156" s="42">
        <v>618202.89696019294</v>
      </c>
      <c r="E156" s="42">
        <v>1336902.2334253059</v>
      </c>
      <c r="F156" s="42">
        <v>1178907.5877423577</v>
      </c>
      <c r="G156" s="42">
        <v>640544.91478647245</v>
      </c>
      <c r="H156" s="42">
        <v>727243.29781888833</v>
      </c>
      <c r="I156" s="42">
        <v>725064.8585499695</v>
      </c>
      <c r="J156" s="42">
        <v>752473.81465530931</v>
      </c>
      <c r="K156" s="42">
        <v>752473.81465530931</v>
      </c>
      <c r="L156" s="42">
        <v>752473.81465530931</v>
      </c>
      <c r="M156" s="40">
        <v>752473.81465530931</v>
      </c>
      <c r="N156" s="40">
        <v>752473.81465530931</v>
      </c>
      <c r="O156" s="40">
        <v>752473.81465530931</v>
      </c>
      <c r="P156" s="40">
        <v>752473.81465530931</v>
      </c>
      <c r="Q156" s="40">
        <v>752473.81465530931</v>
      </c>
      <c r="R156" s="40">
        <v>752473.81465530931</v>
      </c>
      <c r="S156" s="40">
        <v>752473.81465530931</v>
      </c>
      <c r="T156" s="40">
        <v>752473.81465530931</v>
      </c>
      <c r="U156" s="40">
        <v>752473.81465530931</v>
      </c>
      <c r="V156" s="40">
        <v>752473.81465530931</v>
      </c>
      <c r="W156" s="40">
        <v>752473.81465530931</v>
      </c>
      <c r="X156" s="40">
        <v>752473.81465530931</v>
      </c>
      <c r="Y156" s="40">
        <v>752473.81465530931</v>
      </c>
      <c r="Z156" s="40">
        <v>752473.81465530931</v>
      </c>
      <c r="AA156" s="40">
        <v>752473.81465530931</v>
      </c>
      <c r="AB156" s="40">
        <v>752473.81465530931</v>
      </c>
      <c r="AC156" s="40">
        <v>752473.81465530931</v>
      </c>
      <c r="AD156" s="40">
        <v>752473.81465530931</v>
      </c>
      <c r="AE156" s="40">
        <v>752473.81465530931</v>
      </c>
      <c r="AF156" s="40">
        <v>752473.81465530931</v>
      </c>
      <c r="AG156" s="40">
        <v>752473.81465530931</v>
      </c>
      <c r="AH156" s="40">
        <v>752473.81465530931</v>
      </c>
      <c r="AI156" s="40">
        <v>752473.81465530931</v>
      </c>
      <c r="AJ156" s="40">
        <v>752473.81465530931</v>
      </c>
      <c r="AK156" s="40">
        <v>752473.81465530931</v>
      </c>
      <c r="AL156" s="40">
        <v>752473.81465530931</v>
      </c>
    </row>
    <row r="157" spans="1:38" x14ac:dyDescent="0.3">
      <c r="A157" s="16" t="s">
        <v>16</v>
      </c>
      <c r="B157" s="24" t="s">
        <v>25</v>
      </c>
      <c r="C157" s="42">
        <v>407697.49570129812</v>
      </c>
      <c r="D157" s="42">
        <v>350795.06587928126</v>
      </c>
      <c r="E157" s="42">
        <v>889335.17048124538</v>
      </c>
      <c r="F157" s="42">
        <v>339814.67390704865</v>
      </c>
      <c r="G157" s="42">
        <v>254472.55890015498</v>
      </c>
      <c r="H157" s="42">
        <v>445652.48784067173</v>
      </c>
      <c r="I157" s="42">
        <v>491912.85540268861</v>
      </c>
      <c r="J157" s="42">
        <v>510508.18201712205</v>
      </c>
      <c r="K157" s="42">
        <v>510508.18201712205</v>
      </c>
      <c r="L157" s="42">
        <v>510508.18201712205</v>
      </c>
      <c r="M157" s="40">
        <v>510508.18201712205</v>
      </c>
      <c r="N157" s="40">
        <v>510508.18201712205</v>
      </c>
      <c r="O157" s="40">
        <v>510508.18201712205</v>
      </c>
      <c r="P157" s="40">
        <v>510508.18201712205</v>
      </c>
      <c r="Q157" s="40">
        <v>510508.18201712205</v>
      </c>
      <c r="R157" s="40">
        <v>510508.18201712205</v>
      </c>
      <c r="S157" s="40">
        <v>510508.18201712205</v>
      </c>
      <c r="T157" s="40">
        <v>510508.18201712205</v>
      </c>
      <c r="U157" s="40">
        <v>510508.18201712205</v>
      </c>
      <c r="V157" s="40">
        <v>510508.18201712205</v>
      </c>
      <c r="W157" s="40">
        <v>510508.18201712205</v>
      </c>
      <c r="X157" s="40">
        <v>510508.18201712205</v>
      </c>
      <c r="Y157" s="40">
        <v>510508.18201712205</v>
      </c>
      <c r="Z157" s="40">
        <v>510508.18201712205</v>
      </c>
      <c r="AA157" s="40">
        <v>510508.18201712205</v>
      </c>
      <c r="AB157" s="40">
        <v>510508.18201712205</v>
      </c>
      <c r="AC157" s="40">
        <v>510508.18201712205</v>
      </c>
      <c r="AD157" s="40">
        <v>510508.18201712205</v>
      </c>
      <c r="AE157" s="40">
        <v>510508.18201712205</v>
      </c>
      <c r="AF157" s="40">
        <v>510508.18201712205</v>
      </c>
      <c r="AG157" s="40">
        <v>510508.18201712205</v>
      </c>
      <c r="AH157" s="40">
        <v>510508.18201712205</v>
      </c>
      <c r="AI157" s="40">
        <v>510508.18201712205</v>
      </c>
      <c r="AJ157" s="40">
        <v>510508.18201712205</v>
      </c>
      <c r="AK157" s="40">
        <v>510508.18201712205</v>
      </c>
      <c r="AL157" s="40">
        <v>510508.18201712205</v>
      </c>
    </row>
    <row r="158" spans="1:38" x14ac:dyDescent="0.3">
      <c r="A158" s="16" t="s">
        <v>17</v>
      </c>
      <c r="B158" s="24" t="s">
        <v>21</v>
      </c>
      <c r="C158" s="42">
        <v>437627.55037414713</v>
      </c>
      <c r="D158" s="42">
        <v>430346.51454592211</v>
      </c>
      <c r="E158" s="42">
        <v>445253.01386806433</v>
      </c>
      <c r="F158" s="42">
        <v>452006.25742797024</v>
      </c>
      <c r="G158" s="42">
        <v>369864.93408282468</v>
      </c>
      <c r="H158" s="42">
        <v>338224.98645758216</v>
      </c>
      <c r="I158" s="42">
        <v>533764.16934208421</v>
      </c>
      <c r="J158" s="42">
        <v>504604.96765573812</v>
      </c>
      <c r="K158" s="42">
        <v>530768.7316977462</v>
      </c>
      <c r="L158" s="42">
        <v>583096.25978176249</v>
      </c>
      <c r="M158" s="40">
        <v>635423.78786577843</v>
      </c>
      <c r="N158" s="40">
        <v>687751.31594979484</v>
      </c>
      <c r="O158" s="40">
        <v>740078.84403381078</v>
      </c>
      <c r="P158" s="40">
        <v>792406.37211782706</v>
      </c>
      <c r="Q158" s="40">
        <v>844733.90020184312</v>
      </c>
      <c r="R158" s="40">
        <v>897061.42828585941</v>
      </c>
      <c r="S158" s="40">
        <v>949388.95636987558</v>
      </c>
      <c r="T158" s="40">
        <v>1001716.4844538916</v>
      </c>
      <c r="U158" s="40">
        <v>1054044.0125379078</v>
      </c>
      <c r="V158" s="40">
        <v>1106371.5406219242</v>
      </c>
      <c r="W158" s="40">
        <v>1158699.0687059402</v>
      </c>
      <c r="X158" s="40">
        <v>1211026.5967899563</v>
      </c>
      <c r="Y158" s="40">
        <v>1263354.1248739723</v>
      </c>
      <c r="Z158" s="40">
        <v>1315681.6529579889</v>
      </c>
      <c r="AA158" s="40">
        <v>1368009.1810420046</v>
      </c>
      <c r="AB158" s="40">
        <v>1420336.7091260208</v>
      </c>
      <c r="AC158" s="40">
        <v>1472664.2372100374</v>
      </c>
      <c r="AD158" s="40">
        <v>1524991.7652940534</v>
      </c>
      <c r="AE158" s="40">
        <v>1577319.2933780695</v>
      </c>
      <c r="AF158" s="40">
        <v>1629646.8214620852</v>
      </c>
      <c r="AG158" s="40">
        <v>1681974.3495461019</v>
      </c>
      <c r="AH158" s="40">
        <v>1734301.8776301178</v>
      </c>
      <c r="AI158" s="40">
        <v>1786629.405714134</v>
      </c>
      <c r="AJ158" s="40">
        <v>1838956.9337981504</v>
      </c>
      <c r="AK158" s="40">
        <v>1891284.4618821663</v>
      </c>
      <c r="AL158" s="40">
        <v>1943611.9899661823</v>
      </c>
    </row>
    <row r="159" spans="1:38" x14ac:dyDescent="0.3">
      <c r="A159" s="16" t="s">
        <v>17</v>
      </c>
      <c r="B159" s="24" t="s">
        <v>22</v>
      </c>
      <c r="C159" s="42">
        <v>26740360.408882901</v>
      </c>
      <c r="D159" s="42">
        <v>27264339.035599999</v>
      </c>
      <c r="E159" s="42">
        <v>27462374.607652757</v>
      </c>
      <c r="F159" s="42">
        <v>27420143.27660973</v>
      </c>
      <c r="G159" s="42">
        <v>22252061.971656416</v>
      </c>
      <c r="H159" s="42">
        <v>22692220.16108875</v>
      </c>
      <c r="I159" s="42">
        <v>23775868.551750127</v>
      </c>
      <c r="J159" s="42">
        <v>21216434.114064731</v>
      </c>
      <c r="K159" s="42">
        <v>21121293.153911974</v>
      </c>
      <c r="L159" s="42">
        <v>20931011.233606465</v>
      </c>
      <c r="M159" s="40">
        <v>20740729.313300949</v>
      </c>
      <c r="N159" s="40">
        <v>20550447.392995436</v>
      </c>
      <c r="O159" s="40">
        <v>20360165.472689923</v>
      </c>
      <c r="P159" s="40">
        <v>20169883.552384406</v>
      </c>
      <c r="Q159" s="40">
        <v>19979601.632078893</v>
      </c>
      <c r="R159" s="40">
        <v>19789319.711773384</v>
      </c>
      <c r="S159" s="40">
        <v>19599037.791467872</v>
      </c>
      <c r="T159" s="40">
        <v>19408755.871162355</v>
      </c>
      <c r="U159" s="40">
        <v>19218473.950856842</v>
      </c>
      <c r="V159" s="40">
        <v>19028192.030551329</v>
      </c>
      <c r="W159" s="40">
        <v>18837910.110245816</v>
      </c>
      <c r="X159" s="40">
        <v>18647628.189940304</v>
      </c>
      <c r="Y159" s="40">
        <v>18457346.269634791</v>
      </c>
      <c r="Z159" s="40">
        <v>18267064.349329278</v>
      </c>
      <c r="AA159" s="40">
        <v>18076782.429023761</v>
      </c>
      <c r="AB159" s="40">
        <v>17886500.508718248</v>
      </c>
      <c r="AC159" s="40">
        <v>17696218.588412736</v>
      </c>
      <c r="AD159" s="40">
        <v>17505936.668107223</v>
      </c>
      <c r="AE159" s="40">
        <v>17315654.74780171</v>
      </c>
      <c r="AF159" s="40">
        <v>17125372.827496197</v>
      </c>
      <c r="AG159" s="40">
        <v>16935090.907190681</v>
      </c>
      <c r="AH159" s="40">
        <v>16744808.98688517</v>
      </c>
      <c r="AI159" s="40">
        <v>16554527.066579659</v>
      </c>
      <c r="AJ159" s="40">
        <v>16364245.146274142</v>
      </c>
      <c r="AK159" s="40">
        <v>16173963.225968629</v>
      </c>
      <c r="AL159" s="40">
        <v>15983681.305663116</v>
      </c>
    </row>
    <row r="160" spans="1:38" x14ac:dyDescent="0.3">
      <c r="A160" s="16" t="s">
        <v>17</v>
      </c>
      <c r="B160" s="24" t="s">
        <v>23</v>
      </c>
      <c r="C160" s="42">
        <v>0</v>
      </c>
      <c r="D160" s="42">
        <v>0</v>
      </c>
      <c r="E160" s="42">
        <v>0</v>
      </c>
      <c r="F160" s="42">
        <v>0</v>
      </c>
      <c r="G160" s="42">
        <v>0</v>
      </c>
      <c r="H160" s="42">
        <v>0</v>
      </c>
      <c r="I160" s="42">
        <v>0</v>
      </c>
      <c r="J160" s="42">
        <v>0</v>
      </c>
      <c r="K160" s="42">
        <v>0</v>
      </c>
      <c r="L160" s="42">
        <v>0</v>
      </c>
      <c r="M160" s="40">
        <v>0</v>
      </c>
      <c r="N160" s="40">
        <v>0</v>
      </c>
      <c r="O160" s="40">
        <v>0</v>
      </c>
      <c r="P160" s="40">
        <v>0</v>
      </c>
      <c r="Q160" s="40">
        <v>0</v>
      </c>
      <c r="R160" s="40">
        <v>0</v>
      </c>
      <c r="S160" s="40">
        <v>0</v>
      </c>
      <c r="T160" s="40">
        <v>0</v>
      </c>
      <c r="U160" s="40">
        <v>0</v>
      </c>
      <c r="V160" s="40">
        <v>0</v>
      </c>
      <c r="W160" s="40">
        <v>0</v>
      </c>
      <c r="X160" s="40">
        <v>0</v>
      </c>
      <c r="Y160" s="40">
        <v>0</v>
      </c>
      <c r="Z160" s="40">
        <v>0</v>
      </c>
      <c r="AA160" s="40">
        <v>0</v>
      </c>
      <c r="AB160" s="40">
        <v>0</v>
      </c>
      <c r="AC160" s="40">
        <v>0</v>
      </c>
      <c r="AD160" s="40">
        <v>0</v>
      </c>
      <c r="AE160" s="40">
        <v>0</v>
      </c>
      <c r="AF160" s="40">
        <v>0</v>
      </c>
      <c r="AG160" s="40">
        <v>0</v>
      </c>
      <c r="AH160" s="40">
        <v>0</v>
      </c>
      <c r="AI160" s="40">
        <v>0</v>
      </c>
      <c r="AJ160" s="40">
        <v>0</v>
      </c>
      <c r="AK160" s="40">
        <v>0</v>
      </c>
      <c r="AL160" s="40">
        <v>0</v>
      </c>
    </row>
    <row r="161" spans="1:38" x14ac:dyDescent="0.3">
      <c r="A161" s="16" t="s">
        <v>17</v>
      </c>
      <c r="B161" s="24" t="s">
        <v>24</v>
      </c>
      <c r="C161" s="42">
        <v>0</v>
      </c>
      <c r="D161" s="42">
        <v>0</v>
      </c>
      <c r="E161" s="42">
        <v>0</v>
      </c>
      <c r="F161" s="42">
        <v>0</v>
      </c>
      <c r="G161" s="42">
        <v>0</v>
      </c>
      <c r="H161" s="42">
        <v>0</v>
      </c>
      <c r="I161" s="42">
        <v>0</v>
      </c>
      <c r="J161" s="42">
        <v>0</v>
      </c>
      <c r="K161" s="42">
        <v>0</v>
      </c>
      <c r="L161" s="42">
        <v>0</v>
      </c>
      <c r="M161" s="40">
        <v>0</v>
      </c>
      <c r="N161" s="40">
        <v>0</v>
      </c>
      <c r="O161" s="40">
        <v>0</v>
      </c>
      <c r="P161" s="40">
        <v>0</v>
      </c>
      <c r="Q161" s="40">
        <v>0</v>
      </c>
      <c r="R161" s="40">
        <v>0</v>
      </c>
      <c r="S161" s="40">
        <v>0</v>
      </c>
      <c r="T161" s="40">
        <v>0</v>
      </c>
      <c r="U161" s="40">
        <v>0</v>
      </c>
      <c r="V161" s="40">
        <v>0</v>
      </c>
      <c r="W161" s="40">
        <v>0</v>
      </c>
      <c r="X161" s="40">
        <v>0</v>
      </c>
      <c r="Y161" s="40">
        <v>0</v>
      </c>
      <c r="Z161" s="40">
        <v>0</v>
      </c>
      <c r="AA161" s="40">
        <v>0</v>
      </c>
      <c r="AB161" s="40">
        <v>0</v>
      </c>
      <c r="AC161" s="40">
        <v>0</v>
      </c>
      <c r="AD161" s="40">
        <v>0</v>
      </c>
      <c r="AE161" s="40">
        <v>0</v>
      </c>
      <c r="AF161" s="40">
        <v>0</v>
      </c>
      <c r="AG161" s="40">
        <v>0</v>
      </c>
      <c r="AH161" s="40">
        <v>0</v>
      </c>
      <c r="AI161" s="40">
        <v>0</v>
      </c>
      <c r="AJ161" s="40">
        <v>0</v>
      </c>
      <c r="AK161" s="40">
        <v>0</v>
      </c>
      <c r="AL161" s="40">
        <v>0</v>
      </c>
    </row>
    <row r="162" spans="1:38" x14ac:dyDescent="0.3">
      <c r="A162" s="16" t="s">
        <v>17</v>
      </c>
      <c r="B162" s="24" t="s">
        <v>25</v>
      </c>
      <c r="C162" s="42">
        <v>0</v>
      </c>
      <c r="D162" s="42">
        <v>0</v>
      </c>
      <c r="E162" s="42">
        <v>0</v>
      </c>
      <c r="F162" s="42">
        <v>0</v>
      </c>
      <c r="G162" s="42">
        <v>0</v>
      </c>
      <c r="H162" s="42">
        <v>0</v>
      </c>
      <c r="I162" s="42">
        <v>0</v>
      </c>
      <c r="J162" s="42">
        <v>0</v>
      </c>
      <c r="K162" s="42">
        <v>0</v>
      </c>
      <c r="L162" s="42">
        <v>0</v>
      </c>
      <c r="M162" s="40">
        <v>0</v>
      </c>
      <c r="N162" s="40">
        <v>0</v>
      </c>
      <c r="O162" s="40">
        <v>0</v>
      </c>
      <c r="P162" s="40">
        <v>0</v>
      </c>
      <c r="Q162" s="40">
        <v>0</v>
      </c>
      <c r="R162" s="40">
        <v>0</v>
      </c>
      <c r="S162" s="40">
        <v>0</v>
      </c>
      <c r="T162" s="40">
        <v>0</v>
      </c>
      <c r="U162" s="40">
        <v>0</v>
      </c>
      <c r="V162" s="40">
        <v>0</v>
      </c>
      <c r="W162" s="40">
        <v>0</v>
      </c>
      <c r="X162" s="40">
        <v>0</v>
      </c>
      <c r="Y162" s="40">
        <v>0</v>
      </c>
      <c r="Z162" s="40">
        <v>0</v>
      </c>
      <c r="AA162" s="40">
        <v>0</v>
      </c>
      <c r="AB162" s="40">
        <v>0</v>
      </c>
      <c r="AC162" s="40">
        <v>0</v>
      </c>
      <c r="AD162" s="40">
        <v>0</v>
      </c>
      <c r="AE162" s="40">
        <v>0</v>
      </c>
      <c r="AF162" s="40">
        <v>0</v>
      </c>
      <c r="AG162" s="40">
        <v>0</v>
      </c>
      <c r="AH162" s="40">
        <v>0</v>
      </c>
      <c r="AI162" s="40">
        <v>0</v>
      </c>
      <c r="AJ162" s="40">
        <v>0</v>
      </c>
      <c r="AK162" s="40">
        <v>0</v>
      </c>
      <c r="AL162" s="40">
        <v>0</v>
      </c>
    </row>
    <row r="163" spans="1:38" x14ac:dyDescent="0.3">
      <c r="A163" s="16" t="s">
        <v>18</v>
      </c>
      <c r="B163" s="24" t="s">
        <v>21</v>
      </c>
      <c r="C163" s="42">
        <v>647205.40937372413</v>
      </c>
      <c r="D163" s="42">
        <v>706214.7554317289</v>
      </c>
      <c r="E163" s="42">
        <v>630465.17198057275</v>
      </c>
      <c r="F163" s="42">
        <v>596553.86129420146</v>
      </c>
      <c r="G163" s="42">
        <v>780034.61879627674</v>
      </c>
      <c r="H163" s="42">
        <v>900699.06712497526</v>
      </c>
      <c r="I163" s="42">
        <v>735104.78768692561</v>
      </c>
      <c r="J163" s="42">
        <v>817489.68133358099</v>
      </c>
      <c r="K163" s="42">
        <v>822995.98220283119</v>
      </c>
      <c r="L163" s="42">
        <v>834145.66884148924</v>
      </c>
      <c r="M163" s="40">
        <v>845291.53963024996</v>
      </c>
      <c r="N163" s="40">
        <v>856433.59652767307</v>
      </c>
      <c r="O163" s="40">
        <v>867571.84149097814</v>
      </c>
      <c r="P163" s="40">
        <v>878706.2764760463</v>
      </c>
      <c r="Q163" s="40">
        <v>889836.90343742014</v>
      </c>
      <c r="R163" s="40">
        <v>900963.72432830627</v>
      </c>
      <c r="S163" s="40">
        <v>912086.74110057531</v>
      </c>
      <c r="T163" s="40">
        <v>923205.95570476307</v>
      </c>
      <c r="U163" s="40">
        <v>934321.37009007286</v>
      </c>
      <c r="V163" s="40">
        <v>945432.98620437563</v>
      </c>
      <c r="W163" s="40">
        <v>956540.80599421088</v>
      </c>
      <c r="X163" s="40">
        <v>967644.83140478923</v>
      </c>
      <c r="Y163" s="40">
        <v>978745.0643799915</v>
      </c>
      <c r="Z163" s="40">
        <v>989841.50686237135</v>
      </c>
      <c r="AA163" s="40">
        <v>1000934.1607931562</v>
      </c>
      <c r="AB163" s="40">
        <v>1012023.0281122481</v>
      </c>
      <c r="AC163" s="40">
        <v>1023108.1107582245</v>
      </c>
      <c r="AD163" s="40">
        <v>1034189.4106683403</v>
      </c>
      <c r="AE163" s="40">
        <v>1045266.9297785278</v>
      </c>
      <c r="AF163" s="40">
        <v>1056340.6700233994</v>
      </c>
      <c r="AG163" s="40">
        <v>1067410.6333362474</v>
      </c>
      <c r="AH163" s="40">
        <v>1078476.821649045</v>
      </c>
      <c r="AI163" s="40">
        <v>1089539.236892449</v>
      </c>
      <c r="AJ163" s="40">
        <v>1100597.8809957989</v>
      </c>
      <c r="AK163" s="40">
        <v>1111652.7558871196</v>
      </c>
      <c r="AL163" s="40">
        <v>1122703.8634931219</v>
      </c>
    </row>
    <row r="164" spans="1:38" x14ac:dyDescent="0.3">
      <c r="A164" s="16" t="s">
        <v>18</v>
      </c>
      <c r="B164" s="24" t="s">
        <v>22</v>
      </c>
      <c r="C164" s="42">
        <v>0</v>
      </c>
      <c r="D164" s="42">
        <v>0</v>
      </c>
      <c r="E164" s="42">
        <v>0</v>
      </c>
      <c r="F164" s="42">
        <v>0</v>
      </c>
      <c r="G164" s="42">
        <v>0</v>
      </c>
      <c r="H164" s="42">
        <v>0</v>
      </c>
      <c r="I164" s="42">
        <v>0</v>
      </c>
      <c r="J164" s="42">
        <v>0</v>
      </c>
      <c r="K164" s="42">
        <v>0</v>
      </c>
      <c r="L164" s="42">
        <v>0</v>
      </c>
      <c r="M164" s="40">
        <v>0</v>
      </c>
      <c r="N164" s="40">
        <v>0</v>
      </c>
      <c r="O164" s="40">
        <v>0</v>
      </c>
      <c r="P164" s="40">
        <v>0</v>
      </c>
      <c r="Q164" s="40">
        <v>0</v>
      </c>
      <c r="R164" s="40">
        <v>0</v>
      </c>
      <c r="S164" s="40">
        <v>0</v>
      </c>
      <c r="T164" s="40">
        <v>0</v>
      </c>
      <c r="U164" s="40">
        <v>0</v>
      </c>
      <c r="V164" s="40">
        <v>0</v>
      </c>
      <c r="W164" s="40">
        <v>0</v>
      </c>
      <c r="X164" s="40">
        <v>0</v>
      </c>
      <c r="Y164" s="40">
        <v>0</v>
      </c>
      <c r="Z164" s="40">
        <v>0</v>
      </c>
      <c r="AA164" s="40">
        <v>0</v>
      </c>
      <c r="AB164" s="40">
        <v>0</v>
      </c>
      <c r="AC164" s="40">
        <v>0</v>
      </c>
      <c r="AD164" s="40">
        <v>0</v>
      </c>
      <c r="AE164" s="40">
        <v>0</v>
      </c>
      <c r="AF164" s="40">
        <v>0</v>
      </c>
      <c r="AG164" s="40">
        <v>0</v>
      </c>
      <c r="AH164" s="40">
        <v>0</v>
      </c>
      <c r="AI164" s="40">
        <v>0</v>
      </c>
      <c r="AJ164" s="40">
        <v>0</v>
      </c>
      <c r="AK164" s="40">
        <v>0</v>
      </c>
      <c r="AL164" s="40">
        <v>0</v>
      </c>
    </row>
    <row r="165" spans="1:38" x14ac:dyDescent="0.3">
      <c r="A165" s="16" t="s">
        <v>18</v>
      </c>
      <c r="B165" s="24" t="s">
        <v>23</v>
      </c>
      <c r="C165" s="42">
        <v>532337.99298051337</v>
      </c>
      <c r="D165" s="42">
        <v>540451.73416329361</v>
      </c>
      <c r="E165" s="42">
        <v>490045.74179209908</v>
      </c>
      <c r="F165" s="42">
        <v>488153.66882087552</v>
      </c>
      <c r="G165" s="42">
        <v>479184.75318618899</v>
      </c>
      <c r="H165" s="42">
        <v>589322.50877615588</v>
      </c>
      <c r="I165" s="42">
        <v>556633.40651825746</v>
      </c>
      <c r="J165" s="42">
        <v>609251.69054729585</v>
      </c>
      <c r="K165" s="42">
        <v>603659.58580467966</v>
      </c>
      <c r="L165" s="42">
        <v>592582.52003655874</v>
      </c>
      <c r="M165" s="40">
        <v>581509.2452646913</v>
      </c>
      <c r="N165" s="40">
        <v>570439.75954327406</v>
      </c>
      <c r="O165" s="40">
        <v>559374.06092783541</v>
      </c>
      <c r="P165" s="40">
        <v>548312.14747523353</v>
      </c>
      <c r="Q165" s="40">
        <v>537254.0172436561</v>
      </c>
      <c r="R165" s="40">
        <v>526199.66829261847</v>
      </c>
      <c r="S165" s="40">
        <v>515149.09868296329</v>
      </c>
      <c r="T165" s="40">
        <v>504102.30647685833</v>
      </c>
      <c r="U165" s="40">
        <v>493059.28973779664</v>
      </c>
      <c r="V165" s="40">
        <v>482020.04653059389</v>
      </c>
      <c r="W165" s="40">
        <v>470984.57492138894</v>
      </c>
      <c r="X165" s="40">
        <v>459952.87297764129</v>
      </c>
      <c r="Y165" s="40">
        <v>448924.93876813073</v>
      </c>
      <c r="Z165" s="40">
        <v>437900.77036295604</v>
      </c>
      <c r="AA165" s="40">
        <v>426880.36583353335</v>
      </c>
      <c r="AB165" s="40">
        <v>415863.72325259616</v>
      </c>
      <c r="AC165" s="40">
        <v>404850.8406941932</v>
      </c>
      <c r="AD165" s="40">
        <v>393841.7162336873</v>
      </c>
      <c r="AE165" s="40">
        <v>382836.34794775554</v>
      </c>
      <c r="AF165" s="40">
        <v>371834.73391438625</v>
      </c>
      <c r="AG165" s="40">
        <v>360836.87221287919</v>
      </c>
      <c r="AH165" s="40">
        <v>349842.76092384435</v>
      </c>
      <c r="AI165" s="40">
        <v>338852.39812920021</v>
      </c>
      <c r="AJ165" s="40">
        <v>327865.78191217326</v>
      </c>
      <c r="AK165" s="40">
        <v>316882.91035729629</v>
      </c>
      <c r="AL165" s="40">
        <v>305903.78155040793</v>
      </c>
    </row>
    <row r="166" spans="1:38" x14ac:dyDescent="0.3">
      <c r="A166" s="16" t="s">
        <v>18</v>
      </c>
      <c r="B166" s="24" t="s">
        <v>24</v>
      </c>
      <c r="C166" s="42">
        <v>0</v>
      </c>
      <c r="D166" s="42">
        <v>0</v>
      </c>
      <c r="E166" s="42">
        <v>0</v>
      </c>
      <c r="F166" s="42">
        <v>0</v>
      </c>
      <c r="G166" s="42">
        <v>0</v>
      </c>
      <c r="H166" s="42">
        <v>0</v>
      </c>
      <c r="I166" s="42">
        <v>0</v>
      </c>
      <c r="J166" s="42">
        <v>0</v>
      </c>
      <c r="K166" s="42">
        <v>0</v>
      </c>
      <c r="L166" s="42">
        <v>0</v>
      </c>
      <c r="M166" s="40">
        <v>0</v>
      </c>
      <c r="N166" s="40">
        <v>0</v>
      </c>
      <c r="O166" s="40">
        <v>0</v>
      </c>
      <c r="P166" s="40">
        <v>0</v>
      </c>
      <c r="Q166" s="40">
        <v>0</v>
      </c>
      <c r="R166" s="40">
        <v>0</v>
      </c>
      <c r="S166" s="40">
        <v>0</v>
      </c>
      <c r="T166" s="40">
        <v>0</v>
      </c>
      <c r="U166" s="40">
        <v>0</v>
      </c>
      <c r="V166" s="40">
        <v>0</v>
      </c>
      <c r="W166" s="40">
        <v>0</v>
      </c>
      <c r="X166" s="40">
        <v>0</v>
      </c>
      <c r="Y166" s="40">
        <v>0</v>
      </c>
      <c r="Z166" s="40">
        <v>0</v>
      </c>
      <c r="AA166" s="40">
        <v>0</v>
      </c>
      <c r="AB166" s="40">
        <v>0</v>
      </c>
      <c r="AC166" s="40">
        <v>0</v>
      </c>
      <c r="AD166" s="40">
        <v>0</v>
      </c>
      <c r="AE166" s="40">
        <v>0</v>
      </c>
      <c r="AF166" s="40">
        <v>0</v>
      </c>
      <c r="AG166" s="40">
        <v>0</v>
      </c>
      <c r="AH166" s="40">
        <v>0</v>
      </c>
      <c r="AI166" s="40">
        <v>0</v>
      </c>
      <c r="AJ166" s="40">
        <v>0</v>
      </c>
      <c r="AK166" s="40">
        <v>0</v>
      </c>
      <c r="AL166" s="40">
        <v>0</v>
      </c>
    </row>
    <row r="167" spans="1:38" x14ac:dyDescent="0.3">
      <c r="A167" s="16" t="s">
        <v>18</v>
      </c>
      <c r="B167" s="24" t="s">
        <v>25</v>
      </c>
      <c r="C167" s="42">
        <v>836858.06297412177</v>
      </c>
      <c r="D167" s="42">
        <v>955084.33469210542</v>
      </c>
      <c r="E167" s="42">
        <v>1508179.1567309047</v>
      </c>
      <c r="F167" s="42">
        <v>743157.36621794559</v>
      </c>
      <c r="G167" s="42">
        <v>1516472.4751339688</v>
      </c>
      <c r="H167" s="42">
        <v>1616157.5627414165</v>
      </c>
      <c r="I167" s="42">
        <v>945363.1134948926</v>
      </c>
      <c r="J167" s="42">
        <v>1030999.0779227484</v>
      </c>
      <c r="K167" s="42">
        <v>1017774.2065690887</v>
      </c>
      <c r="L167" s="42">
        <v>991507.70799509494</v>
      </c>
      <c r="M167" s="40">
        <v>965250.19882314792</v>
      </c>
      <c r="N167" s="40">
        <v>939001.67443926074</v>
      </c>
      <c r="O167" s="40">
        <v>912762.13023260294</v>
      </c>
      <c r="P167" s="40">
        <v>886531.56159549928</v>
      </c>
      <c r="Q167" s="40">
        <v>860309.96392342565</v>
      </c>
      <c r="R167" s="40">
        <v>834097.3326150073</v>
      </c>
      <c r="S167" s="40">
        <v>807893.66307201562</v>
      </c>
      <c r="T167" s="40">
        <v>781698.95069936523</v>
      </c>
      <c r="U167" s="40">
        <v>755513.19090511242</v>
      </c>
      <c r="V167" s="40">
        <v>729336.37910045113</v>
      </c>
      <c r="W167" s="40">
        <v>703168.51069971127</v>
      </c>
      <c r="X167" s="40">
        <v>677009.58112035552</v>
      </c>
      <c r="Y167" s="40">
        <v>650859.58578297636</v>
      </c>
      <c r="Z167" s="40">
        <v>624718.52011129435</v>
      </c>
      <c r="AA167" s="40">
        <v>598586.37953215465</v>
      </c>
      <c r="AB167" s="40">
        <v>572463.15947552491</v>
      </c>
      <c r="AC167" s="40">
        <v>546348.85537449166</v>
      </c>
      <c r="AD167" s="40">
        <v>520243.46266525931</v>
      </c>
      <c r="AE167" s="40">
        <v>494146.97678714572</v>
      </c>
      <c r="AF167" s="40">
        <v>468059.39318258024</v>
      </c>
      <c r="AG167" s="40">
        <v>441980.70729710179</v>
      </c>
      <c r="AH167" s="40">
        <v>415910.91457935498</v>
      </c>
      <c r="AI167" s="40">
        <v>389850.01048108836</v>
      </c>
      <c r="AJ167" s="40">
        <v>363797.99045715132</v>
      </c>
      <c r="AK167" s="40">
        <v>337754.84996549133</v>
      </c>
      <c r="AL167" s="40">
        <v>311720.58446715208</v>
      </c>
    </row>
    <row r="168" spans="1:38" x14ac:dyDescent="0.3">
      <c r="A168" s="16" t="s">
        <v>19</v>
      </c>
      <c r="B168" s="16" t="s">
        <v>21</v>
      </c>
      <c r="C168" s="42">
        <v>483736.65119967359</v>
      </c>
      <c r="D168" s="42">
        <v>473625.6032440557</v>
      </c>
      <c r="E168" s="42">
        <v>470727.87339735148</v>
      </c>
      <c r="F168" s="42">
        <v>479457.83759940369</v>
      </c>
      <c r="G168" s="42">
        <v>594642.45881354448</v>
      </c>
      <c r="H168" s="42">
        <v>577632.18655921973</v>
      </c>
      <c r="I168" s="42">
        <v>486969.18129294016</v>
      </c>
      <c r="J168" s="42">
        <v>475143.07998616388</v>
      </c>
      <c r="K168" s="42">
        <v>475662.40831450938</v>
      </c>
      <c r="L168" s="42">
        <v>476701.06497120048</v>
      </c>
      <c r="M168" s="40">
        <v>477739.72162789147</v>
      </c>
      <c r="N168" s="40">
        <v>478778.37828458252</v>
      </c>
      <c r="O168" s="40">
        <v>479817.03494127363</v>
      </c>
      <c r="P168" s="40">
        <v>480855.69159796467</v>
      </c>
      <c r="Q168" s="40">
        <v>481894.34825465578</v>
      </c>
      <c r="R168" s="40">
        <v>482933.00491134683</v>
      </c>
      <c r="S168" s="40">
        <v>483971.66156803776</v>
      </c>
      <c r="T168" s="40">
        <v>485010.31822472886</v>
      </c>
      <c r="U168" s="40">
        <v>486048.97488141991</v>
      </c>
      <c r="V168" s="40">
        <v>487087.63153811096</v>
      </c>
      <c r="W168" s="40">
        <v>488126.28819480207</v>
      </c>
      <c r="X168" s="40">
        <v>489164.94485149306</v>
      </c>
      <c r="Y168" s="40">
        <v>490203.6015081841</v>
      </c>
      <c r="Z168" s="40">
        <v>491242.25816487521</v>
      </c>
      <c r="AA168" s="40">
        <v>492280.9148215662</v>
      </c>
      <c r="AB168" s="40">
        <v>493319.5714782573</v>
      </c>
      <c r="AC168" s="40">
        <v>494358.22813494835</v>
      </c>
      <c r="AD168" s="40">
        <v>495396.88479163934</v>
      </c>
      <c r="AE168" s="40">
        <v>496435.54144833045</v>
      </c>
      <c r="AF168" s="40">
        <v>497474.1981050215</v>
      </c>
      <c r="AG168" s="40">
        <v>498512.85476171254</v>
      </c>
      <c r="AH168" s="40">
        <v>499551.51141840365</v>
      </c>
      <c r="AI168" s="40">
        <v>500590.16807509458</v>
      </c>
      <c r="AJ168" s="40">
        <v>501628.82473178563</v>
      </c>
      <c r="AK168" s="40">
        <v>502667.48138847674</v>
      </c>
      <c r="AL168" s="40">
        <v>503706.13804516778</v>
      </c>
    </row>
    <row r="169" spans="1:38" x14ac:dyDescent="0.3">
      <c r="A169" s="16" t="s">
        <v>19</v>
      </c>
      <c r="B169" s="24" t="s">
        <v>22</v>
      </c>
      <c r="C169" s="42">
        <v>44885.092306391263</v>
      </c>
      <c r="D169" s="42">
        <v>82327.502937784302</v>
      </c>
      <c r="E169" s="42">
        <v>82676.812300791484</v>
      </c>
      <c r="F169" s="42">
        <v>71494.644561656751</v>
      </c>
      <c r="G169" s="42">
        <v>75416.029700202795</v>
      </c>
      <c r="H169" s="42">
        <v>115770.30281700115</v>
      </c>
      <c r="I169" s="42">
        <v>122604.61397863935</v>
      </c>
      <c r="J169" s="42">
        <v>119496.39544457149</v>
      </c>
      <c r="K169" s="42">
        <v>119496.39544457149</v>
      </c>
      <c r="L169" s="42">
        <v>119496.39544457149</v>
      </c>
      <c r="M169" s="40">
        <v>119496.39544457149</v>
      </c>
      <c r="N169" s="40">
        <v>119496.39544457149</v>
      </c>
      <c r="O169" s="40">
        <v>119496.39544457149</v>
      </c>
      <c r="P169" s="40">
        <v>119496.39544457149</v>
      </c>
      <c r="Q169" s="40">
        <v>119496.39544457149</v>
      </c>
      <c r="R169" s="40">
        <v>119496.39544457149</v>
      </c>
      <c r="S169" s="40">
        <v>119496.39544457149</v>
      </c>
      <c r="T169" s="40">
        <v>119496.39544457149</v>
      </c>
      <c r="U169" s="40">
        <v>119496.39544457149</v>
      </c>
      <c r="V169" s="40">
        <v>119496.39544457149</v>
      </c>
      <c r="W169" s="40">
        <v>119496.39544457149</v>
      </c>
      <c r="X169" s="40">
        <v>119496.39544457149</v>
      </c>
      <c r="Y169" s="40">
        <v>119496.39544457149</v>
      </c>
      <c r="Z169" s="40">
        <v>119496.39544457149</v>
      </c>
      <c r="AA169" s="40">
        <v>119496.39544457149</v>
      </c>
      <c r="AB169" s="40">
        <v>119496.39544457149</v>
      </c>
      <c r="AC169" s="40">
        <v>119496.39544457149</v>
      </c>
      <c r="AD169" s="40">
        <v>119496.39544457149</v>
      </c>
      <c r="AE169" s="40">
        <v>119496.39544457149</v>
      </c>
      <c r="AF169" s="40">
        <v>119496.39544457149</v>
      </c>
      <c r="AG169" s="40">
        <v>119496.39544457149</v>
      </c>
      <c r="AH169" s="40">
        <v>119496.39544457149</v>
      </c>
      <c r="AI169" s="40">
        <v>119496.39544457149</v>
      </c>
      <c r="AJ169" s="40">
        <v>119496.39544457149</v>
      </c>
      <c r="AK169" s="40">
        <v>119496.39544457149</v>
      </c>
      <c r="AL169" s="40">
        <v>119496.39544457149</v>
      </c>
    </row>
    <row r="170" spans="1:38" x14ac:dyDescent="0.3">
      <c r="A170" s="16" t="s">
        <v>19</v>
      </c>
      <c r="B170" s="24" t="s">
        <v>23</v>
      </c>
      <c r="C170" s="42">
        <v>272270.78322420234</v>
      </c>
      <c r="D170" s="42">
        <v>247723.90998463449</v>
      </c>
      <c r="E170" s="42">
        <v>246464.37527462098</v>
      </c>
      <c r="F170" s="42">
        <v>247783.04268585483</v>
      </c>
      <c r="G170" s="42">
        <v>238686.47451536023</v>
      </c>
      <c r="H170" s="42">
        <v>227681.58051450184</v>
      </c>
      <c r="I170" s="42">
        <v>241122.00244313854</v>
      </c>
      <c r="J170" s="42">
        <v>233624.30738582145</v>
      </c>
      <c r="K170" s="42">
        <v>232239.43184356671</v>
      </c>
      <c r="L170" s="42">
        <v>229469.68075905723</v>
      </c>
      <c r="M170" s="40">
        <v>226699.92967454775</v>
      </c>
      <c r="N170" s="40">
        <v>223930.17859003827</v>
      </c>
      <c r="O170" s="40">
        <v>221160.42750552882</v>
      </c>
      <c r="P170" s="40">
        <v>218390.67642101934</v>
      </c>
      <c r="Q170" s="40">
        <v>215620.92533650988</v>
      </c>
      <c r="R170" s="40">
        <v>212851.17425200043</v>
      </c>
      <c r="S170" s="40">
        <v>210081.42316749092</v>
      </c>
      <c r="T170" s="40">
        <v>207311.67208298147</v>
      </c>
      <c r="U170" s="40">
        <v>204541.92099847199</v>
      </c>
      <c r="V170" s="40">
        <v>201772.16991396254</v>
      </c>
      <c r="W170" s="40">
        <v>199002.41882945306</v>
      </c>
      <c r="X170" s="40">
        <v>196232.66774494361</v>
      </c>
      <c r="Y170" s="40">
        <v>193462.91666043413</v>
      </c>
      <c r="Z170" s="40">
        <v>190693.16557592465</v>
      </c>
      <c r="AA170" s="40">
        <v>187923.41449141523</v>
      </c>
      <c r="AB170" s="40">
        <v>185153.66340690569</v>
      </c>
      <c r="AC170" s="40">
        <v>182383.91232239627</v>
      </c>
      <c r="AD170" s="40">
        <v>179614.16123788679</v>
      </c>
      <c r="AE170" s="40">
        <v>176844.41015337731</v>
      </c>
      <c r="AF170" s="40">
        <v>174074.65906886786</v>
      </c>
      <c r="AG170" s="40">
        <v>171304.90798435837</v>
      </c>
      <c r="AH170" s="40">
        <v>168535.15689984892</v>
      </c>
      <c r="AI170" s="40">
        <v>165765.40581533941</v>
      </c>
      <c r="AJ170" s="40">
        <v>162995.65473082999</v>
      </c>
      <c r="AK170" s="40">
        <v>160225.90364632048</v>
      </c>
      <c r="AL170" s="40">
        <v>157456.15256181103</v>
      </c>
    </row>
    <row r="171" spans="1:38" x14ac:dyDescent="0.3">
      <c r="A171" s="16" t="s">
        <v>19</v>
      </c>
      <c r="B171" s="24" t="s">
        <v>24</v>
      </c>
      <c r="C171" s="42">
        <v>0</v>
      </c>
      <c r="D171" s="42">
        <v>0</v>
      </c>
      <c r="E171" s="42">
        <v>0</v>
      </c>
      <c r="F171" s="42">
        <v>0</v>
      </c>
      <c r="G171" s="42">
        <v>0</v>
      </c>
      <c r="H171" s="42">
        <v>0</v>
      </c>
      <c r="I171" s="42">
        <v>0</v>
      </c>
      <c r="J171" s="42">
        <v>0</v>
      </c>
      <c r="K171" s="42">
        <v>0</v>
      </c>
      <c r="L171" s="42">
        <v>0</v>
      </c>
      <c r="M171" s="40">
        <v>0</v>
      </c>
      <c r="N171" s="40">
        <v>0</v>
      </c>
      <c r="O171" s="40">
        <v>0</v>
      </c>
      <c r="P171" s="40">
        <v>0</v>
      </c>
      <c r="Q171" s="40">
        <v>0</v>
      </c>
      <c r="R171" s="40">
        <v>0</v>
      </c>
      <c r="S171" s="40">
        <v>0</v>
      </c>
      <c r="T171" s="40">
        <v>0</v>
      </c>
      <c r="U171" s="40">
        <v>0</v>
      </c>
      <c r="V171" s="40">
        <v>0</v>
      </c>
      <c r="W171" s="40">
        <v>0</v>
      </c>
      <c r="X171" s="40">
        <v>0</v>
      </c>
      <c r="Y171" s="40">
        <v>0</v>
      </c>
      <c r="Z171" s="40">
        <v>0</v>
      </c>
      <c r="AA171" s="40">
        <v>0</v>
      </c>
      <c r="AB171" s="40">
        <v>0</v>
      </c>
      <c r="AC171" s="40">
        <v>0</v>
      </c>
      <c r="AD171" s="40">
        <v>0</v>
      </c>
      <c r="AE171" s="40">
        <v>0</v>
      </c>
      <c r="AF171" s="40">
        <v>0</v>
      </c>
      <c r="AG171" s="40">
        <v>0</v>
      </c>
      <c r="AH171" s="40">
        <v>0</v>
      </c>
      <c r="AI171" s="40">
        <v>0</v>
      </c>
      <c r="AJ171" s="40">
        <v>0</v>
      </c>
      <c r="AK171" s="40">
        <v>0</v>
      </c>
      <c r="AL171" s="40">
        <v>0</v>
      </c>
    </row>
    <row r="172" spans="1:38" x14ac:dyDescent="0.3">
      <c r="A172" s="16" t="s">
        <v>19</v>
      </c>
      <c r="B172" s="24" t="s">
        <v>25</v>
      </c>
      <c r="C172" s="42">
        <v>4784.0379504281236</v>
      </c>
      <c r="D172" s="42">
        <v>36393.529995292141</v>
      </c>
      <c r="E172" s="42">
        <v>139972.18458737468</v>
      </c>
      <c r="F172" s="42">
        <v>139975.55158141532</v>
      </c>
      <c r="G172" s="42">
        <v>317916.12883616809</v>
      </c>
      <c r="H172" s="42">
        <v>187864.78950519706</v>
      </c>
      <c r="I172" s="42">
        <v>159176.55932819587</v>
      </c>
      <c r="J172" s="42">
        <v>155141.18483585215</v>
      </c>
      <c r="K172" s="42">
        <v>155141.18483585215</v>
      </c>
      <c r="L172" s="42">
        <v>155141.18483585215</v>
      </c>
      <c r="M172" s="40">
        <v>155141.18483585215</v>
      </c>
      <c r="N172" s="40">
        <v>155141.18483585215</v>
      </c>
      <c r="O172" s="40">
        <v>155141.18483585215</v>
      </c>
      <c r="P172" s="40">
        <v>155141.18483585215</v>
      </c>
      <c r="Q172" s="40">
        <v>155141.18483585215</v>
      </c>
      <c r="R172" s="40">
        <v>155141.18483585215</v>
      </c>
      <c r="S172" s="40">
        <v>155141.18483585215</v>
      </c>
      <c r="T172" s="40">
        <v>155141.18483585215</v>
      </c>
      <c r="U172" s="40">
        <v>155141.18483585215</v>
      </c>
      <c r="V172" s="40">
        <v>155141.18483585215</v>
      </c>
      <c r="W172" s="40">
        <v>155141.18483585215</v>
      </c>
      <c r="X172" s="40">
        <v>155141.18483585215</v>
      </c>
      <c r="Y172" s="40">
        <v>155141.18483585215</v>
      </c>
      <c r="Z172" s="40">
        <v>155141.18483585215</v>
      </c>
      <c r="AA172" s="40">
        <v>155141.18483585215</v>
      </c>
      <c r="AB172" s="40">
        <v>155141.18483585215</v>
      </c>
      <c r="AC172" s="40">
        <v>155141.18483585215</v>
      </c>
      <c r="AD172" s="40">
        <v>155141.18483585215</v>
      </c>
      <c r="AE172" s="40">
        <v>155141.18483585215</v>
      </c>
      <c r="AF172" s="40">
        <v>155141.18483585215</v>
      </c>
      <c r="AG172" s="40">
        <v>155141.18483585215</v>
      </c>
      <c r="AH172" s="40">
        <v>155141.18483585215</v>
      </c>
      <c r="AI172" s="40">
        <v>155141.18483585215</v>
      </c>
      <c r="AJ172" s="40">
        <v>155141.18483585215</v>
      </c>
      <c r="AK172" s="40">
        <v>155141.18483585215</v>
      </c>
      <c r="AL172" s="40">
        <v>155141.18483585215</v>
      </c>
    </row>
    <row r="173" spans="1:38" x14ac:dyDescent="0.3">
      <c r="A173" s="16" t="s">
        <v>20</v>
      </c>
      <c r="B173" s="24" t="s">
        <v>21</v>
      </c>
      <c r="C173" s="42">
        <v>2851919.0822076239</v>
      </c>
      <c r="D173" s="42">
        <v>2990545.1494335504</v>
      </c>
      <c r="E173" s="42">
        <v>2954105.4645236656</v>
      </c>
      <c r="F173" s="42">
        <v>2698339.4652882461</v>
      </c>
      <c r="G173" s="42">
        <v>2709148.1786198635</v>
      </c>
      <c r="H173" s="42">
        <v>2195612.5137487594</v>
      </c>
      <c r="I173" s="42">
        <v>2648156.3572881464</v>
      </c>
      <c r="J173" s="42">
        <v>2633757.0889094165</v>
      </c>
      <c r="K173" s="42">
        <v>2633757.0889094165</v>
      </c>
      <c r="L173" s="42">
        <v>2633757.0889094165</v>
      </c>
      <c r="M173" s="40">
        <v>2633757.0889094165</v>
      </c>
      <c r="N173" s="40">
        <v>2633757.0889094165</v>
      </c>
      <c r="O173" s="40">
        <v>2633757.0889094165</v>
      </c>
      <c r="P173" s="40">
        <v>2633757.0889094165</v>
      </c>
      <c r="Q173" s="40">
        <v>2633757.0889094165</v>
      </c>
      <c r="R173" s="40">
        <v>2633757.0889094165</v>
      </c>
      <c r="S173" s="40">
        <v>2633757.0889094165</v>
      </c>
      <c r="T173" s="40">
        <v>2633757.0889094165</v>
      </c>
      <c r="U173" s="40">
        <v>2633757.0889094165</v>
      </c>
      <c r="V173" s="40">
        <v>2633757.0889094165</v>
      </c>
      <c r="W173" s="40">
        <v>2633757.0889094165</v>
      </c>
      <c r="X173" s="40">
        <v>2633757.0889094165</v>
      </c>
      <c r="Y173" s="40">
        <v>2633757.0889094165</v>
      </c>
      <c r="Z173" s="40">
        <v>2633757.0889094165</v>
      </c>
      <c r="AA173" s="40">
        <v>2633757.0889094165</v>
      </c>
      <c r="AB173" s="40">
        <v>2633757.0889094165</v>
      </c>
      <c r="AC173" s="40">
        <v>2633757.0889094165</v>
      </c>
      <c r="AD173" s="40">
        <v>2633757.0889094165</v>
      </c>
      <c r="AE173" s="40">
        <v>2633757.0889094165</v>
      </c>
      <c r="AF173" s="40">
        <v>2633757.0889094165</v>
      </c>
      <c r="AG173" s="40">
        <v>2633757.0889094165</v>
      </c>
      <c r="AH173" s="40">
        <v>2633757.0889094165</v>
      </c>
      <c r="AI173" s="40">
        <v>2633757.0889094165</v>
      </c>
      <c r="AJ173" s="40">
        <v>2633757.0889094165</v>
      </c>
      <c r="AK173" s="40">
        <v>2633757.0889094165</v>
      </c>
      <c r="AL173" s="40">
        <v>2633757.0889094165</v>
      </c>
    </row>
    <row r="174" spans="1:38" x14ac:dyDescent="0.3">
      <c r="A174" s="16" t="s">
        <v>20</v>
      </c>
      <c r="B174" s="24" t="s">
        <v>22</v>
      </c>
      <c r="C174" s="42">
        <v>7068893.7477543224</v>
      </c>
      <c r="D174" s="42">
        <v>8008912.9438843997</v>
      </c>
      <c r="E174" s="42">
        <v>6849861.669468116</v>
      </c>
      <c r="F174" s="42">
        <v>6555993.6807723269</v>
      </c>
      <c r="G174" s="42">
        <v>6977025.8545278767</v>
      </c>
      <c r="H174" s="42">
        <v>6345110.3680433473</v>
      </c>
      <c r="I174" s="42">
        <v>6495283.0581865311</v>
      </c>
      <c r="J174" s="42">
        <v>6459965.1572275329</v>
      </c>
      <c r="K174" s="42">
        <v>6459965.1572275329</v>
      </c>
      <c r="L174" s="42">
        <v>6459965.1572275329</v>
      </c>
      <c r="M174" s="40">
        <v>6459965.1572275329</v>
      </c>
      <c r="N174" s="40">
        <v>6459965.1572275329</v>
      </c>
      <c r="O174" s="40">
        <v>6459965.1572275329</v>
      </c>
      <c r="P174" s="40">
        <v>6459965.1572275329</v>
      </c>
      <c r="Q174" s="40">
        <v>6459965.1572275329</v>
      </c>
      <c r="R174" s="40">
        <v>6459965.1572275329</v>
      </c>
      <c r="S174" s="40">
        <v>6459965.1572275329</v>
      </c>
      <c r="T174" s="40">
        <v>6459965.1572275329</v>
      </c>
      <c r="U174" s="40">
        <v>6459965.1572275329</v>
      </c>
      <c r="V174" s="40">
        <v>6459965.1572275329</v>
      </c>
      <c r="W174" s="40">
        <v>6459965.1572275329</v>
      </c>
      <c r="X174" s="40">
        <v>6459965.1572275329</v>
      </c>
      <c r="Y174" s="40">
        <v>6459965.1572275329</v>
      </c>
      <c r="Z174" s="40">
        <v>6459965.1572275329</v>
      </c>
      <c r="AA174" s="40">
        <v>6459965.1572275329</v>
      </c>
      <c r="AB174" s="40">
        <v>6459965.1572275329</v>
      </c>
      <c r="AC174" s="40">
        <v>6459965.1572275329</v>
      </c>
      <c r="AD174" s="40">
        <v>6459965.1572275329</v>
      </c>
      <c r="AE174" s="40">
        <v>6459965.1572275329</v>
      </c>
      <c r="AF174" s="40">
        <v>6459965.1572275329</v>
      </c>
      <c r="AG174" s="40">
        <v>6459965.1572275329</v>
      </c>
      <c r="AH174" s="40">
        <v>6459965.1572275329</v>
      </c>
      <c r="AI174" s="40">
        <v>6459965.1572275329</v>
      </c>
      <c r="AJ174" s="40">
        <v>6459965.1572275329</v>
      </c>
      <c r="AK174" s="40">
        <v>6459965.1572275329</v>
      </c>
      <c r="AL174" s="40">
        <v>6459965.1572275329</v>
      </c>
    </row>
    <row r="175" spans="1:38" x14ac:dyDescent="0.3">
      <c r="A175" s="16" t="s">
        <v>20</v>
      </c>
      <c r="B175" s="24" t="s">
        <v>23</v>
      </c>
      <c r="C175" s="42">
        <v>1557079.1658435916</v>
      </c>
      <c r="D175" s="42">
        <v>1517487.4819221585</v>
      </c>
      <c r="E175" s="42">
        <v>16978.151987284306</v>
      </c>
      <c r="F175" s="42">
        <v>2465846.9373076423</v>
      </c>
      <c r="G175" s="42">
        <v>1370773.2590318474</v>
      </c>
      <c r="H175" s="42">
        <v>1088494.4799348759</v>
      </c>
      <c r="I175" s="42">
        <v>1114249.5503808772</v>
      </c>
      <c r="J175" s="42">
        <v>1108190.8528750988</v>
      </c>
      <c r="K175" s="42">
        <v>1108190.8528750988</v>
      </c>
      <c r="L175" s="42">
        <v>1108190.8528750988</v>
      </c>
      <c r="M175" s="40">
        <v>1108190.8528750988</v>
      </c>
      <c r="N175" s="40">
        <v>1108190.8528750988</v>
      </c>
      <c r="O175" s="40">
        <v>1108190.8528750988</v>
      </c>
      <c r="P175" s="40">
        <v>1108190.8528750988</v>
      </c>
      <c r="Q175" s="40">
        <v>1108190.8528750988</v>
      </c>
      <c r="R175" s="40">
        <v>1108190.8528750988</v>
      </c>
      <c r="S175" s="40">
        <v>1108190.8528750988</v>
      </c>
      <c r="T175" s="40">
        <v>1108190.8528750988</v>
      </c>
      <c r="U175" s="40">
        <v>1108190.8528750988</v>
      </c>
      <c r="V175" s="40">
        <v>1108190.8528750988</v>
      </c>
      <c r="W175" s="40">
        <v>1108190.8528750988</v>
      </c>
      <c r="X175" s="40">
        <v>1108190.8528750988</v>
      </c>
      <c r="Y175" s="40">
        <v>1108190.8528750988</v>
      </c>
      <c r="Z175" s="40">
        <v>1108190.8528750988</v>
      </c>
      <c r="AA175" s="40">
        <v>1108190.8528750988</v>
      </c>
      <c r="AB175" s="40">
        <v>1108190.8528750988</v>
      </c>
      <c r="AC175" s="40">
        <v>1108190.8528750988</v>
      </c>
      <c r="AD175" s="40">
        <v>1108190.8528750988</v>
      </c>
      <c r="AE175" s="40">
        <v>1108190.8528750988</v>
      </c>
      <c r="AF175" s="40">
        <v>1108190.8528750988</v>
      </c>
      <c r="AG175" s="40">
        <v>1108190.8528750988</v>
      </c>
      <c r="AH175" s="40">
        <v>1108190.8528750988</v>
      </c>
      <c r="AI175" s="40">
        <v>1108190.8528750988</v>
      </c>
      <c r="AJ175" s="40">
        <v>1108190.8528750988</v>
      </c>
      <c r="AK175" s="40">
        <v>1108190.8528750988</v>
      </c>
      <c r="AL175" s="40">
        <v>1108190.8528750988</v>
      </c>
    </row>
    <row r="176" spans="1:38" x14ac:dyDescent="0.3">
      <c r="A176" s="16" t="s">
        <v>20</v>
      </c>
      <c r="B176" s="24" t="s">
        <v>24</v>
      </c>
      <c r="C176" s="42">
        <v>0</v>
      </c>
      <c r="D176" s="42">
        <v>0</v>
      </c>
      <c r="E176" s="42">
        <v>0</v>
      </c>
      <c r="F176" s="42">
        <v>0</v>
      </c>
      <c r="G176" s="42">
        <v>0</v>
      </c>
      <c r="H176" s="42">
        <v>0</v>
      </c>
      <c r="I176" s="42">
        <v>0</v>
      </c>
      <c r="J176" s="42">
        <v>0</v>
      </c>
      <c r="K176" s="42">
        <v>0</v>
      </c>
      <c r="L176" s="42">
        <v>0</v>
      </c>
      <c r="M176" s="40">
        <v>0</v>
      </c>
      <c r="N176" s="40">
        <v>0</v>
      </c>
      <c r="O176" s="40">
        <v>0</v>
      </c>
      <c r="P176" s="40">
        <v>0</v>
      </c>
      <c r="Q176" s="40">
        <v>0</v>
      </c>
      <c r="R176" s="40">
        <v>0</v>
      </c>
      <c r="S176" s="40">
        <v>0</v>
      </c>
      <c r="T176" s="40">
        <v>0</v>
      </c>
      <c r="U176" s="40">
        <v>0</v>
      </c>
      <c r="V176" s="40">
        <v>0</v>
      </c>
      <c r="W176" s="40">
        <v>0</v>
      </c>
      <c r="X176" s="40">
        <v>0</v>
      </c>
      <c r="Y176" s="40">
        <v>0</v>
      </c>
      <c r="Z176" s="40">
        <v>0</v>
      </c>
      <c r="AA176" s="40">
        <v>0</v>
      </c>
      <c r="AB176" s="40">
        <v>0</v>
      </c>
      <c r="AC176" s="40">
        <v>0</v>
      </c>
      <c r="AD176" s="40">
        <v>0</v>
      </c>
      <c r="AE176" s="40">
        <v>0</v>
      </c>
      <c r="AF176" s="40">
        <v>0</v>
      </c>
      <c r="AG176" s="40">
        <v>0</v>
      </c>
      <c r="AH176" s="40">
        <v>0</v>
      </c>
      <c r="AI176" s="40">
        <v>0</v>
      </c>
      <c r="AJ176" s="40">
        <v>0</v>
      </c>
      <c r="AK176" s="40">
        <v>0</v>
      </c>
      <c r="AL176" s="40">
        <v>0</v>
      </c>
    </row>
    <row r="177" spans="1:38" x14ac:dyDescent="0.3">
      <c r="A177" s="16" t="s">
        <v>20</v>
      </c>
      <c r="B177" s="24" t="s">
        <v>25</v>
      </c>
      <c r="C177" s="42">
        <v>130184.61129775576</v>
      </c>
      <c r="D177" s="42">
        <v>0</v>
      </c>
      <c r="E177" s="42">
        <v>0</v>
      </c>
      <c r="F177" s="42">
        <v>0</v>
      </c>
      <c r="G177" s="42">
        <v>0</v>
      </c>
      <c r="H177" s="42">
        <v>0</v>
      </c>
      <c r="I177" s="42">
        <v>0</v>
      </c>
      <c r="J177" s="42">
        <v>0</v>
      </c>
      <c r="K177" s="42">
        <v>0</v>
      </c>
      <c r="L177" s="42">
        <v>0</v>
      </c>
      <c r="M177" s="40">
        <v>0</v>
      </c>
      <c r="N177" s="40">
        <v>0</v>
      </c>
      <c r="O177" s="40">
        <v>0</v>
      </c>
      <c r="P177" s="40">
        <v>0</v>
      </c>
      <c r="Q177" s="40">
        <v>0</v>
      </c>
      <c r="R177" s="40">
        <v>0</v>
      </c>
      <c r="S177" s="40">
        <v>0</v>
      </c>
      <c r="T177" s="40">
        <v>0</v>
      </c>
      <c r="U177" s="40">
        <v>0</v>
      </c>
      <c r="V177" s="40">
        <v>0</v>
      </c>
      <c r="W177" s="40">
        <v>0</v>
      </c>
      <c r="X177" s="40">
        <v>0</v>
      </c>
      <c r="Y177" s="40">
        <v>0</v>
      </c>
      <c r="Z177" s="40">
        <v>0</v>
      </c>
      <c r="AA177" s="40">
        <v>0</v>
      </c>
      <c r="AB177" s="40">
        <v>0</v>
      </c>
      <c r="AC177" s="40">
        <v>0</v>
      </c>
      <c r="AD177" s="40">
        <v>0</v>
      </c>
      <c r="AE177" s="40">
        <v>0</v>
      </c>
      <c r="AF177" s="40">
        <v>0</v>
      </c>
      <c r="AG177" s="40">
        <v>0</v>
      </c>
      <c r="AH177" s="40">
        <v>0</v>
      </c>
      <c r="AI177" s="40">
        <v>0</v>
      </c>
      <c r="AJ177" s="40">
        <v>0</v>
      </c>
      <c r="AK177" s="40">
        <v>0</v>
      </c>
      <c r="AL177" s="40">
        <v>0</v>
      </c>
    </row>
    <row r="178" spans="1:38" x14ac:dyDescent="0.3">
      <c r="A178" s="25" t="s">
        <v>69</v>
      </c>
      <c r="B178" s="25"/>
      <c r="C178" s="25"/>
      <c r="D178" s="25"/>
      <c r="E178" s="25"/>
      <c r="F178" s="25"/>
      <c r="G178" s="25"/>
      <c r="H178" s="25"/>
      <c r="I178" s="25"/>
      <c r="J178" s="4"/>
      <c r="K178" s="4"/>
      <c r="L178" s="4"/>
      <c r="M178" s="4"/>
      <c r="N178" s="4"/>
      <c r="O178" s="4"/>
      <c r="P178" s="4"/>
      <c r="Q178" s="4"/>
      <c r="R178" s="4"/>
      <c r="S178" s="4"/>
      <c r="T178" s="4"/>
      <c r="U178" s="4"/>
      <c r="V178" s="4"/>
      <c r="W178" s="4"/>
      <c r="X178" s="4"/>
      <c r="Y178" s="4"/>
      <c r="Z178" s="4"/>
      <c r="AA178" s="4"/>
      <c r="AB178" s="4"/>
      <c r="AC178" s="4"/>
      <c r="AD178" s="4"/>
      <c r="AE178" s="4"/>
      <c r="AF178" s="4"/>
      <c r="AG178" s="4"/>
      <c r="AH178" s="4"/>
      <c r="AI178" s="4"/>
      <c r="AJ178" s="4"/>
      <c r="AK178" s="4"/>
      <c r="AL178" s="4"/>
    </row>
    <row r="179" spans="1:38" x14ac:dyDescent="0.3">
      <c r="A179" s="283"/>
      <c r="B179" s="284"/>
      <c r="C179" s="27">
        <v>2015</v>
      </c>
      <c r="D179" s="27">
        <v>2016</v>
      </c>
      <c r="E179" s="27">
        <v>2017</v>
      </c>
      <c r="F179" s="27">
        <v>2018</v>
      </c>
      <c r="G179" s="27">
        <v>2019</v>
      </c>
      <c r="H179" s="27">
        <v>2020</v>
      </c>
      <c r="I179" s="27">
        <v>2021</v>
      </c>
      <c r="J179" s="27">
        <v>2022</v>
      </c>
      <c r="K179" s="27">
        <v>2023</v>
      </c>
      <c r="L179" s="27">
        <v>2024</v>
      </c>
      <c r="M179" s="27">
        <v>2025</v>
      </c>
      <c r="N179" s="27">
        <v>2026</v>
      </c>
      <c r="O179" s="27">
        <v>2027</v>
      </c>
      <c r="P179" s="27">
        <v>2028</v>
      </c>
      <c r="Q179" s="27">
        <v>2029</v>
      </c>
      <c r="R179" s="27">
        <v>2030</v>
      </c>
      <c r="S179" s="27">
        <v>2031</v>
      </c>
      <c r="T179" s="27">
        <v>2032</v>
      </c>
      <c r="U179" s="27">
        <v>2033</v>
      </c>
      <c r="V179" s="27">
        <v>2034</v>
      </c>
      <c r="W179" s="27">
        <v>2035</v>
      </c>
      <c r="X179" s="27">
        <v>2036</v>
      </c>
      <c r="Y179" s="27">
        <v>2037</v>
      </c>
      <c r="Z179" s="27">
        <v>2038</v>
      </c>
      <c r="AA179" s="27">
        <v>2039</v>
      </c>
      <c r="AB179" s="27">
        <v>2040</v>
      </c>
      <c r="AC179" s="27">
        <v>2041</v>
      </c>
      <c r="AD179" s="27">
        <v>2042</v>
      </c>
      <c r="AE179" s="27">
        <v>2043</v>
      </c>
      <c r="AF179" s="27">
        <v>2044</v>
      </c>
      <c r="AG179" s="27">
        <v>2045</v>
      </c>
      <c r="AH179" s="27">
        <v>2046</v>
      </c>
      <c r="AI179" s="27">
        <v>2047</v>
      </c>
      <c r="AJ179" s="27">
        <v>2048</v>
      </c>
      <c r="AK179" s="27">
        <v>2049</v>
      </c>
      <c r="AL179" s="27">
        <v>2050</v>
      </c>
    </row>
    <row r="180" spans="1:38" x14ac:dyDescent="0.3">
      <c r="A180" s="16" t="s">
        <v>16</v>
      </c>
      <c r="B180" s="24" t="s">
        <v>21</v>
      </c>
      <c r="C180" s="42">
        <v>5344714.6444863174</v>
      </c>
      <c r="D180" s="42">
        <v>5416260.9280217597</v>
      </c>
      <c r="E180" s="42">
        <v>5438489.8282626886</v>
      </c>
      <c r="F180" s="42">
        <v>5409995.5561399534</v>
      </c>
      <c r="G180" s="42">
        <v>4969098.9397850437</v>
      </c>
      <c r="H180" s="42">
        <v>5330007.1138057662</v>
      </c>
      <c r="I180" s="42">
        <v>5848410.4150438346</v>
      </c>
      <c r="J180" s="42">
        <v>6069492.4637208665</v>
      </c>
      <c r="K180" s="42">
        <v>6069492.4637208665</v>
      </c>
      <c r="L180" s="42">
        <v>6069492.4637208665</v>
      </c>
      <c r="M180" s="42">
        <v>6069492.4637208665</v>
      </c>
      <c r="N180" s="42">
        <v>6069492.4637208665</v>
      </c>
      <c r="O180" s="42">
        <v>6069492.4637208665</v>
      </c>
      <c r="P180" s="42">
        <v>6069492.4637208665</v>
      </c>
      <c r="Q180" s="42">
        <v>6069492.4637208665</v>
      </c>
      <c r="R180" s="42">
        <v>6069492.4637208665</v>
      </c>
      <c r="S180" s="42">
        <v>6069492.4637208665</v>
      </c>
      <c r="T180" s="42">
        <v>6069492.4637208665</v>
      </c>
      <c r="U180" s="42">
        <v>6069492.4637208665</v>
      </c>
      <c r="V180" s="42">
        <v>6069492.4637208665</v>
      </c>
      <c r="W180" s="42">
        <v>6069492.4637208665</v>
      </c>
      <c r="X180" s="42">
        <v>6069492.4637208665</v>
      </c>
      <c r="Y180" s="42">
        <v>6069492.4637208665</v>
      </c>
      <c r="Z180" s="42">
        <v>6069492.4637208665</v>
      </c>
      <c r="AA180" s="42">
        <v>6069492.4637208665</v>
      </c>
      <c r="AB180" s="42">
        <v>6069492.4637208665</v>
      </c>
      <c r="AC180" s="42">
        <v>6069492.4637208665</v>
      </c>
      <c r="AD180" s="42">
        <v>6069492.4637208665</v>
      </c>
      <c r="AE180" s="42">
        <v>6069492.4637208665</v>
      </c>
      <c r="AF180" s="42">
        <v>6069492.4637208665</v>
      </c>
      <c r="AG180" s="42">
        <v>6069492.4637208665</v>
      </c>
      <c r="AH180" s="42">
        <v>6069492.4637208665</v>
      </c>
      <c r="AI180" s="42">
        <v>6069492.4637208665</v>
      </c>
      <c r="AJ180" s="42">
        <v>6069492.4637208665</v>
      </c>
      <c r="AK180" s="42">
        <v>6069492.4637208665</v>
      </c>
      <c r="AL180" s="42">
        <v>6069492.4637208665</v>
      </c>
    </row>
    <row r="181" spans="1:38" x14ac:dyDescent="0.3">
      <c r="A181" s="16" t="s">
        <v>16</v>
      </c>
      <c r="B181" s="24" t="s">
        <v>22</v>
      </c>
      <c r="C181" s="42">
        <v>2065459.8902459808</v>
      </c>
      <c r="D181" s="42">
        <v>1349463.4429122803</v>
      </c>
      <c r="E181" s="42">
        <v>1633788.6599499851</v>
      </c>
      <c r="F181" s="42">
        <v>2101907.255457107</v>
      </c>
      <c r="G181" s="42">
        <v>2103657.0192918899</v>
      </c>
      <c r="H181" s="42">
        <v>1898711.8882456017</v>
      </c>
      <c r="I181" s="42">
        <v>1890478.7228781229</v>
      </c>
      <c r="J181" s="42">
        <v>1961942.7411965264</v>
      </c>
      <c r="K181" s="42">
        <v>1961942.7411965264</v>
      </c>
      <c r="L181" s="42">
        <v>1961942.7411965264</v>
      </c>
      <c r="M181" s="42">
        <v>1961942.7411965264</v>
      </c>
      <c r="N181" s="42">
        <v>1961942.7411965264</v>
      </c>
      <c r="O181" s="42">
        <v>1961942.7411965264</v>
      </c>
      <c r="P181" s="42">
        <v>1961942.7411965264</v>
      </c>
      <c r="Q181" s="42">
        <v>1961942.7411965264</v>
      </c>
      <c r="R181" s="42">
        <v>1961942.7411965264</v>
      </c>
      <c r="S181" s="42">
        <v>1961942.7411965264</v>
      </c>
      <c r="T181" s="42">
        <v>1961942.7411965264</v>
      </c>
      <c r="U181" s="42">
        <v>1961942.7411965264</v>
      </c>
      <c r="V181" s="42">
        <v>1961942.7411965264</v>
      </c>
      <c r="W181" s="42">
        <v>1961942.7411965264</v>
      </c>
      <c r="X181" s="42">
        <v>1961942.7411965264</v>
      </c>
      <c r="Y181" s="42">
        <v>1961942.7411965264</v>
      </c>
      <c r="Z181" s="42">
        <v>1961942.7411965264</v>
      </c>
      <c r="AA181" s="42">
        <v>1961942.7411965264</v>
      </c>
      <c r="AB181" s="42">
        <v>1961942.7411965264</v>
      </c>
      <c r="AC181" s="42">
        <v>1961942.7411965264</v>
      </c>
      <c r="AD181" s="42">
        <v>1961942.7411965264</v>
      </c>
      <c r="AE181" s="42">
        <v>1961942.7411965264</v>
      </c>
      <c r="AF181" s="42">
        <v>1961942.7411965264</v>
      </c>
      <c r="AG181" s="42">
        <v>1961942.7411965264</v>
      </c>
      <c r="AH181" s="42">
        <v>1961942.7411965264</v>
      </c>
      <c r="AI181" s="42">
        <v>1961942.7411965264</v>
      </c>
      <c r="AJ181" s="42">
        <v>1961942.7411965264</v>
      </c>
      <c r="AK181" s="42">
        <v>1961942.7411965264</v>
      </c>
      <c r="AL181" s="42">
        <v>1961942.7411965264</v>
      </c>
    </row>
    <row r="182" spans="1:38" x14ac:dyDescent="0.3">
      <c r="A182" s="16" t="s">
        <v>16</v>
      </c>
      <c r="B182" s="24" t="s">
        <v>23</v>
      </c>
      <c r="C182" s="42">
        <v>3870357.1050635842</v>
      </c>
      <c r="D182" s="42">
        <v>3480174.4209653386</v>
      </c>
      <c r="E182" s="42">
        <v>3846982.7656138497</v>
      </c>
      <c r="F182" s="42">
        <v>3508339.8828098681</v>
      </c>
      <c r="G182" s="42">
        <v>9412821.524421135</v>
      </c>
      <c r="H182" s="42">
        <v>5263399.3178522689</v>
      </c>
      <c r="I182" s="42">
        <v>5164148.1714941207</v>
      </c>
      <c r="J182" s="42">
        <v>5359363.6875750162</v>
      </c>
      <c r="K182" s="42">
        <v>5359363.6875750162</v>
      </c>
      <c r="L182" s="42">
        <v>5359363.6875750162</v>
      </c>
      <c r="M182" s="42">
        <v>5359363.6875750162</v>
      </c>
      <c r="N182" s="42">
        <v>5359363.6875750162</v>
      </c>
      <c r="O182" s="42">
        <v>5359363.6875750162</v>
      </c>
      <c r="P182" s="42">
        <v>5359363.6875750162</v>
      </c>
      <c r="Q182" s="42">
        <v>5359363.6875750162</v>
      </c>
      <c r="R182" s="42">
        <v>5359363.6875750162</v>
      </c>
      <c r="S182" s="42">
        <v>5359363.6875750162</v>
      </c>
      <c r="T182" s="42">
        <v>5359363.6875750162</v>
      </c>
      <c r="U182" s="42">
        <v>5359363.6875750162</v>
      </c>
      <c r="V182" s="42">
        <v>5359363.6875750162</v>
      </c>
      <c r="W182" s="42">
        <v>5359363.6875750162</v>
      </c>
      <c r="X182" s="42">
        <v>5359363.6875750162</v>
      </c>
      <c r="Y182" s="42">
        <v>5359363.6875750162</v>
      </c>
      <c r="Z182" s="42">
        <v>5359363.6875750162</v>
      </c>
      <c r="AA182" s="42">
        <v>5359363.6875750162</v>
      </c>
      <c r="AB182" s="42">
        <v>5359363.6875750162</v>
      </c>
      <c r="AC182" s="42">
        <v>5359363.6875750162</v>
      </c>
      <c r="AD182" s="42">
        <v>5359363.6875750162</v>
      </c>
      <c r="AE182" s="42">
        <v>5359363.6875750162</v>
      </c>
      <c r="AF182" s="42">
        <v>5359363.6875750162</v>
      </c>
      <c r="AG182" s="42">
        <v>5359363.6875750162</v>
      </c>
      <c r="AH182" s="42">
        <v>5359363.6875750162</v>
      </c>
      <c r="AI182" s="42">
        <v>5359363.6875750162</v>
      </c>
      <c r="AJ182" s="42">
        <v>5359363.6875750162</v>
      </c>
      <c r="AK182" s="42">
        <v>5359363.6875750162</v>
      </c>
      <c r="AL182" s="42">
        <v>5359363.6875750162</v>
      </c>
    </row>
    <row r="183" spans="1:38" x14ac:dyDescent="0.3">
      <c r="A183" s="16" t="s">
        <v>16</v>
      </c>
      <c r="B183" s="24" t="s">
        <v>24</v>
      </c>
      <c r="C183" s="42">
        <v>641341.41687280335</v>
      </c>
      <c r="D183" s="42">
        <v>618202.89696019294</v>
      </c>
      <c r="E183" s="42">
        <v>1336902.2334253059</v>
      </c>
      <c r="F183" s="42">
        <v>1178907.5877423577</v>
      </c>
      <c r="G183" s="42">
        <v>640544.91478647245</v>
      </c>
      <c r="H183" s="42">
        <v>727243.29781888833</v>
      </c>
      <c r="I183" s="42">
        <v>725064.8585499695</v>
      </c>
      <c r="J183" s="42">
        <v>752473.81465530931</v>
      </c>
      <c r="K183" s="42">
        <v>752473.81465530931</v>
      </c>
      <c r="L183" s="42">
        <v>752473.81465530931</v>
      </c>
      <c r="M183" s="42">
        <v>752473.81465530931</v>
      </c>
      <c r="N183" s="42">
        <v>752473.81465530931</v>
      </c>
      <c r="O183" s="42">
        <v>752473.81465530931</v>
      </c>
      <c r="P183" s="42">
        <v>752473.81465530931</v>
      </c>
      <c r="Q183" s="42">
        <v>752473.81465530931</v>
      </c>
      <c r="R183" s="42">
        <v>752473.81465530931</v>
      </c>
      <c r="S183" s="42">
        <v>752473.81465530931</v>
      </c>
      <c r="T183" s="42">
        <v>752473.81465530931</v>
      </c>
      <c r="U183" s="42">
        <v>752473.81465530931</v>
      </c>
      <c r="V183" s="42">
        <v>752473.81465530931</v>
      </c>
      <c r="W183" s="42">
        <v>752473.81465530931</v>
      </c>
      <c r="X183" s="42">
        <v>752473.81465530931</v>
      </c>
      <c r="Y183" s="42">
        <v>752473.81465530931</v>
      </c>
      <c r="Z183" s="42">
        <v>752473.81465530931</v>
      </c>
      <c r="AA183" s="42">
        <v>752473.81465530931</v>
      </c>
      <c r="AB183" s="42">
        <v>752473.81465530931</v>
      </c>
      <c r="AC183" s="42">
        <v>752473.81465530931</v>
      </c>
      <c r="AD183" s="42">
        <v>752473.81465530931</v>
      </c>
      <c r="AE183" s="42">
        <v>752473.81465530931</v>
      </c>
      <c r="AF183" s="42">
        <v>752473.81465530931</v>
      </c>
      <c r="AG183" s="42">
        <v>752473.81465530931</v>
      </c>
      <c r="AH183" s="42">
        <v>752473.81465530931</v>
      </c>
      <c r="AI183" s="42">
        <v>752473.81465530931</v>
      </c>
      <c r="AJ183" s="42">
        <v>752473.81465530931</v>
      </c>
      <c r="AK183" s="42">
        <v>752473.81465530931</v>
      </c>
      <c r="AL183" s="42">
        <v>752473.81465530931</v>
      </c>
    </row>
    <row r="184" spans="1:38" x14ac:dyDescent="0.3">
      <c r="A184" s="16" t="s">
        <v>16</v>
      </c>
      <c r="B184" s="24" t="s">
        <v>25</v>
      </c>
      <c r="C184" s="42">
        <v>407697.49570129812</v>
      </c>
      <c r="D184" s="42">
        <v>350795.06587928126</v>
      </c>
      <c r="E184" s="42">
        <v>889335.17048124538</v>
      </c>
      <c r="F184" s="42">
        <v>339814.67390704865</v>
      </c>
      <c r="G184" s="42">
        <v>254472.55890015498</v>
      </c>
      <c r="H184" s="42">
        <v>445652.48784067173</v>
      </c>
      <c r="I184" s="42">
        <v>491912.85540268861</v>
      </c>
      <c r="J184" s="42">
        <v>510508.18201712205</v>
      </c>
      <c r="K184" s="42">
        <v>510508.18201712205</v>
      </c>
      <c r="L184" s="42">
        <v>510508.18201712205</v>
      </c>
      <c r="M184" s="42">
        <v>510508.18201712205</v>
      </c>
      <c r="N184" s="42">
        <v>510508.18201712205</v>
      </c>
      <c r="O184" s="42">
        <v>510508.18201712205</v>
      </c>
      <c r="P184" s="42">
        <v>510508.18201712205</v>
      </c>
      <c r="Q184" s="42">
        <v>510508.18201712205</v>
      </c>
      <c r="R184" s="42">
        <v>510508.18201712205</v>
      </c>
      <c r="S184" s="42">
        <v>510508.18201712205</v>
      </c>
      <c r="T184" s="42">
        <v>510508.18201712205</v>
      </c>
      <c r="U184" s="42">
        <v>510508.18201712205</v>
      </c>
      <c r="V184" s="42">
        <v>510508.18201712205</v>
      </c>
      <c r="W184" s="42">
        <v>510508.18201712205</v>
      </c>
      <c r="X184" s="42">
        <v>510508.18201712205</v>
      </c>
      <c r="Y184" s="42">
        <v>510508.18201712205</v>
      </c>
      <c r="Z184" s="42">
        <v>510508.18201712205</v>
      </c>
      <c r="AA184" s="42">
        <v>510508.18201712205</v>
      </c>
      <c r="AB184" s="42">
        <v>510508.18201712205</v>
      </c>
      <c r="AC184" s="42">
        <v>510508.18201712205</v>
      </c>
      <c r="AD184" s="42">
        <v>510508.18201712205</v>
      </c>
      <c r="AE184" s="42">
        <v>510508.18201712205</v>
      </c>
      <c r="AF184" s="42">
        <v>510508.18201712205</v>
      </c>
      <c r="AG184" s="42">
        <v>510508.18201712205</v>
      </c>
      <c r="AH184" s="42">
        <v>510508.18201712205</v>
      </c>
      <c r="AI184" s="42">
        <v>510508.18201712205</v>
      </c>
      <c r="AJ184" s="42">
        <v>510508.18201712205</v>
      </c>
      <c r="AK184" s="42">
        <v>510508.18201712205</v>
      </c>
      <c r="AL184" s="42">
        <v>510508.18201712205</v>
      </c>
    </row>
    <row r="185" spans="1:38" x14ac:dyDescent="0.3">
      <c r="A185" s="16" t="s">
        <v>17</v>
      </c>
      <c r="B185" s="24" t="s">
        <v>21</v>
      </c>
      <c r="C185" s="42">
        <v>437627.55037414713</v>
      </c>
      <c r="D185" s="42">
        <v>430346.51454592211</v>
      </c>
      <c r="E185" s="42">
        <v>445253.01386806433</v>
      </c>
      <c r="F185" s="42">
        <v>452006.25742797024</v>
      </c>
      <c r="G185" s="42">
        <v>369864.93408282468</v>
      </c>
      <c r="H185" s="42">
        <v>338224.98645758216</v>
      </c>
      <c r="I185" s="42">
        <v>533764.16934208421</v>
      </c>
      <c r="J185" s="42">
        <v>478441.20361373003</v>
      </c>
      <c r="K185" s="42">
        <v>478441.20361373003</v>
      </c>
      <c r="L185" s="42">
        <v>478441.20361373003</v>
      </c>
      <c r="M185" s="42">
        <v>478441.20361373003</v>
      </c>
      <c r="N185" s="42">
        <v>478441.20361373003</v>
      </c>
      <c r="O185" s="42">
        <v>478441.20361373003</v>
      </c>
      <c r="P185" s="42">
        <v>478441.20361373003</v>
      </c>
      <c r="Q185" s="42">
        <v>478441.20361373003</v>
      </c>
      <c r="R185" s="42">
        <v>478441.20361373003</v>
      </c>
      <c r="S185" s="42">
        <v>478441.20361373003</v>
      </c>
      <c r="T185" s="42">
        <v>478441.20361373003</v>
      </c>
      <c r="U185" s="42">
        <v>478441.20361373003</v>
      </c>
      <c r="V185" s="42">
        <v>478441.20361373003</v>
      </c>
      <c r="W185" s="42">
        <v>478441.20361373003</v>
      </c>
      <c r="X185" s="42">
        <v>478441.20361373003</v>
      </c>
      <c r="Y185" s="42">
        <v>478441.20361373003</v>
      </c>
      <c r="Z185" s="42">
        <v>478441.20361373003</v>
      </c>
      <c r="AA185" s="42">
        <v>478441.20361373003</v>
      </c>
      <c r="AB185" s="42">
        <v>478441.20361373003</v>
      </c>
      <c r="AC185" s="42">
        <v>478441.20361373003</v>
      </c>
      <c r="AD185" s="42">
        <v>478441.20361373003</v>
      </c>
      <c r="AE185" s="42">
        <v>478441.20361373003</v>
      </c>
      <c r="AF185" s="42">
        <v>478441.20361373003</v>
      </c>
      <c r="AG185" s="42">
        <v>478441.20361373003</v>
      </c>
      <c r="AH185" s="42">
        <v>478441.20361373003</v>
      </c>
      <c r="AI185" s="42">
        <v>478441.20361373003</v>
      </c>
      <c r="AJ185" s="42">
        <v>478441.20361373003</v>
      </c>
      <c r="AK185" s="42">
        <v>478441.20361373003</v>
      </c>
      <c r="AL185" s="42">
        <v>478441.20361373003</v>
      </c>
    </row>
    <row r="186" spans="1:38" x14ac:dyDescent="0.3">
      <c r="A186" s="16" t="s">
        <v>17</v>
      </c>
      <c r="B186" s="24" t="s">
        <v>22</v>
      </c>
      <c r="C186" s="42">
        <v>26740360.408882901</v>
      </c>
      <c r="D186" s="42">
        <v>27264339.035599999</v>
      </c>
      <c r="E186" s="42">
        <v>27462374.607652757</v>
      </c>
      <c r="F186" s="42">
        <v>27420143.27660973</v>
      </c>
      <c r="G186" s="42">
        <v>22252061.971656416</v>
      </c>
      <c r="H186" s="42">
        <v>22692220.16108875</v>
      </c>
      <c r="I186" s="42">
        <v>23775868.551750127</v>
      </c>
      <c r="J186" s="42">
        <v>21311575.074217487</v>
      </c>
      <c r="K186" s="42">
        <v>21311575.074217487</v>
      </c>
      <c r="L186" s="42">
        <v>21311575.074217487</v>
      </c>
      <c r="M186" s="42">
        <v>21311575.074217487</v>
      </c>
      <c r="N186" s="42">
        <v>21311575.074217487</v>
      </c>
      <c r="O186" s="42">
        <v>21311575.074217487</v>
      </c>
      <c r="P186" s="42">
        <v>21311575.074217487</v>
      </c>
      <c r="Q186" s="42">
        <v>21311575.074217487</v>
      </c>
      <c r="R186" s="42">
        <v>21311575.074217487</v>
      </c>
      <c r="S186" s="42">
        <v>21311575.074217487</v>
      </c>
      <c r="T186" s="42">
        <v>21311575.074217487</v>
      </c>
      <c r="U186" s="42">
        <v>21311575.074217487</v>
      </c>
      <c r="V186" s="42">
        <v>21311575.074217487</v>
      </c>
      <c r="W186" s="42">
        <v>21311575.074217487</v>
      </c>
      <c r="X186" s="42">
        <v>21311575.074217487</v>
      </c>
      <c r="Y186" s="42">
        <v>21311575.074217487</v>
      </c>
      <c r="Z186" s="42">
        <v>21311575.074217487</v>
      </c>
      <c r="AA186" s="42">
        <v>21311575.074217487</v>
      </c>
      <c r="AB186" s="42">
        <v>21311575.074217487</v>
      </c>
      <c r="AC186" s="42">
        <v>21311575.074217487</v>
      </c>
      <c r="AD186" s="42">
        <v>21311575.074217487</v>
      </c>
      <c r="AE186" s="42">
        <v>21311575.074217487</v>
      </c>
      <c r="AF186" s="42">
        <v>21311575.074217487</v>
      </c>
      <c r="AG186" s="42">
        <v>21311575.074217487</v>
      </c>
      <c r="AH186" s="42">
        <v>21311575.074217487</v>
      </c>
      <c r="AI186" s="42">
        <v>21311575.074217487</v>
      </c>
      <c r="AJ186" s="42">
        <v>21311575.074217487</v>
      </c>
      <c r="AK186" s="42">
        <v>21311575.074217487</v>
      </c>
      <c r="AL186" s="42">
        <v>21311575.074217487</v>
      </c>
    </row>
    <row r="187" spans="1:38" x14ac:dyDescent="0.3">
      <c r="A187" s="16" t="s">
        <v>17</v>
      </c>
      <c r="B187" s="24" t="s">
        <v>23</v>
      </c>
      <c r="C187" s="42">
        <v>0</v>
      </c>
      <c r="D187" s="42">
        <v>0</v>
      </c>
      <c r="E187" s="42">
        <v>0</v>
      </c>
      <c r="F187" s="42">
        <v>0</v>
      </c>
      <c r="G187" s="42">
        <v>0</v>
      </c>
      <c r="H187" s="42">
        <v>0</v>
      </c>
      <c r="I187" s="42">
        <v>0</v>
      </c>
      <c r="J187" s="42">
        <v>0</v>
      </c>
      <c r="K187" s="42">
        <v>0</v>
      </c>
      <c r="L187" s="42">
        <v>0</v>
      </c>
      <c r="M187" s="42">
        <v>0</v>
      </c>
      <c r="N187" s="42">
        <v>0</v>
      </c>
      <c r="O187" s="42">
        <v>0</v>
      </c>
      <c r="P187" s="42">
        <v>0</v>
      </c>
      <c r="Q187" s="42">
        <v>0</v>
      </c>
      <c r="R187" s="42">
        <v>0</v>
      </c>
      <c r="S187" s="42">
        <v>0</v>
      </c>
      <c r="T187" s="42">
        <v>0</v>
      </c>
      <c r="U187" s="42">
        <v>0</v>
      </c>
      <c r="V187" s="42">
        <v>0</v>
      </c>
      <c r="W187" s="42">
        <v>0</v>
      </c>
      <c r="X187" s="42">
        <v>0</v>
      </c>
      <c r="Y187" s="42">
        <v>0</v>
      </c>
      <c r="Z187" s="42">
        <v>0</v>
      </c>
      <c r="AA187" s="42">
        <v>0</v>
      </c>
      <c r="AB187" s="42">
        <v>0</v>
      </c>
      <c r="AC187" s="42">
        <v>0</v>
      </c>
      <c r="AD187" s="42">
        <v>0</v>
      </c>
      <c r="AE187" s="42">
        <v>0</v>
      </c>
      <c r="AF187" s="42">
        <v>0</v>
      </c>
      <c r="AG187" s="42">
        <v>0</v>
      </c>
      <c r="AH187" s="42">
        <v>0</v>
      </c>
      <c r="AI187" s="42">
        <v>0</v>
      </c>
      <c r="AJ187" s="42">
        <v>0</v>
      </c>
      <c r="AK187" s="42">
        <v>0</v>
      </c>
      <c r="AL187" s="42">
        <v>0</v>
      </c>
    </row>
    <row r="188" spans="1:38" x14ac:dyDescent="0.3">
      <c r="A188" s="16" t="s">
        <v>17</v>
      </c>
      <c r="B188" s="24" t="s">
        <v>24</v>
      </c>
      <c r="C188" s="42">
        <v>0</v>
      </c>
      <c r="D188" s="42">
        <v>0</v>
      </c>
      <c r="E188" s="42">
        <v>0</v>
      </c>
      <c r="F188" s="42">
        <v>0</v>
      </c>
      <c r="G188" s="42">
        <v>0</v>
      </c>
      <c r="H188" s="42">
        <v>0</v>
      </c>
      <c r="I188" s="42">
        <v>0</v>
      </c>
      <c r="J188" s="42">
        <v>0</v>
      </c>
      <c r="K188" s="42">
        <v>0</v>
      </c>
      <c r="L188" s="42">
        <v>0</v>
      </c>
      <c r="M188" s="42">
        <v>0</v>
      </c>
      <c r="N188" s="42">
        <v>0</v>
      </c>
      <c r="O188" s="42">
        <v>0</v>
      </c>
      <c r="P188" s="42">
        <v>0</v>
      </c>
      <c r="Q188" s="42">
        <v>0</v>
      </c>
      <c r="R188" s="42">
        <v>0</v>
      </c>
      <c r="S188" s="42">
        <v>0</v>
      </c>
      <c r="T188" s="42">
        <v>0</v>
      </c>
      <c r="U188" s="42">
        <v>0</v>
      </c>
      <c r="V188" s="42">
        <v>0</v>
      </c>
      <c r="W188" s="42">
        <v>0</v>
      </c>
      <c r="X188" s="42">
        <v>0</v>
      </c>
      <c r="Y188" s="42">
        <v>0</v>
      </c>
      <c r="Z188" s="42">
        <v>0</v>
      </c>
      <c r="AA188" s="42">
        <v>0</v>
      </c>
      <c r="AB188" s="42">
        <v>0</v>
      </c>
      <c r="AC188" s="42">
        <v>0</v>
      </c>
      <c r="AD188" s="42">
        <v>0</v>
      </c>
      <c r="AE188" s="42">
        <v>0</v>
      </c>
      <c r="AF188" s="42">
        <v>0</v>
      </c>
      <c r="AG188" s="42">
        <v>0</v>
      </c>
      <c r="AH188" s="42">
        <v>0</v>
      </c>
      <c r="AI188" s="42">
        <v>0</v>
      </c>
      <c r="AJ188" s="42">
        <v>0</v>
      </c>
      <c r="AK188" s="42">
        <v>0</v>
      </c>
      <c r="AL188" s="42">
        <v>0</v>
      </c>
    </row>
    <row r="189" spans="1:38" x14ac:dyDescent="0.3">
      <c r="A189" s="16" t="s">
        <v>17</v>
      </c>
      <c r="B189" s="24" t="s">
        <v>25</v>
      </c>
      <c r="C189" s="42">
        <v>0</v>
      </c>
      <c r="D189" s="42">
        <v>0</v>
      </c>
      <c r="E189" s="42">
        <v>0</v>
      </c>
      <c r="F189" s="42">
        <v>0</v>
      </c>
      <c r="G189" s="42">
        <v>0</v>
      </c>
      <c r="H189" s="42">
        <v>0</v>
      </c>
      <c r="I189" s="42">
        <v>0</v>
      </c>
      <c r="J189" s="42">
        <v>0</v>
      </c>
      <c r="K189" s="42">
        <v>0</v>
      </c>
      <c r="L189" s="42">
        <v>0</v>
      </c>
      <c r="M189" s="42">
        <v>0</v>
      </c>
      <c r="N189" s="42">
        <v>0</v>
      </c>
      <c r="O189" s="42">
        <v>0</v>
      </c>
      <c r="P189" s="42">
        <v>0</v>
      </c>
      <c r="Q189" s="42">
        <v>0</v>
      </c>
      <c r="R189" s="42">
        <v>0</v>
      </c>
      <c r="S189" s="42">
        <v>0</v>
      </c>
      <c r="T189" s="42">
        <v>0</v>
      </c>
      <c r="U189" s="42">
        <v>0</v>
      </c>
      <c r="V189" s="42">
        <v>0</v>
      </c>
      <c r="W189" s="42">
        <v>0</v>
      </c>
      <c r="X189" s="42">
        <v>0</v>
      </c>
      <c r="Y189" s="42">
        <v>0</v>
      </c>
      <c r="Z189" s="42">
        <v>0</v>
      </c>
      <c r="AA189" s="42">
        <v>0</v>
      </c>
      <c r="AB189" s="42">
        <v>0</v>
      </c>
      <c r="AC189" s="42">
        <v>0</v>
      </c>
      <c r="AD189" s="42">
        <v>0</v>
      </c>
      <c r="AE189" s="42">
        <v>0</v>
      </c>
      <c r="AF189" s="42">
        <v>0</v>
      </c>
      <c r="AG189" s="42">
        <v>0</v>
      </c>
      <c r="AH189" s="42">
        <v>0</v>
      </c>
      <c r="AI189" s="42">
        <v>0</v>
      </c>
      <c r="AJ189" s="42">
        <v>0</v>
      </c>
      <c r="AK189" s="42">
        <v>0</v>
      </c>
      <c r="AL189" s="42">
        <v>0</v>
      </c>
    </row>
    <row r="190" spans="1:38" x14ac:dyDescent="0.3">
      <c r="A190" s="16" t="s">
        <v>18</v>
      </c>
      <c r="B190" s="24" t="s">
        <v>21</v>
      </c>
      <c r="C190" s="42">
        <v>647205.40937372413</v>
      </c>
      <c r="D190" s="42">
        <v>706214.7554317289</v>
      </c>
      <c r="E190" s="42">
        <v>630465.17198057275</v>
      </c>
      <c r="F190" s="42">
        <v>596553.86129420146</v>
      </c>
      <c r="G190" s="42">
        <v>780034.61879627674</v>
      </c>
      <c r="H190" s="42">
        <v>900699.06712497526</v>
      </c>
      <c r="I190" s="42">
        <v>735104.78768692561</v>
      </c>
      <c r="J190" s="42">
        <v>811842.47775437508</v>
      </c>
      <c r="K190" s="42">
        <v>811842.47775437508</v>
      </c>
      <c r="L190" s="42">
        <v>811842.47775437508</v>
      </c>
      <c r="M190" s="42">
        <v>811842.47775437508</v>
      </c>
      <c r="N190" s="42">
        <v>811842.47775437508</v>
      </c>
      <c r="O190" s="42">
        <v>811842.47775437508</v>
      </c>
      <c r="P190" s="42">
        <v>811842.47775437508</v>
      </c>
      <c r="Q190" s="42">
        <v>811842.47775437508</v>
      </c>
      <c r="R190" s="42">
        <v>811842.47775437508</v>
      </c>
      <c r="S190" s="42">
        <v>811842.47775437508</v>
      </c>
      <c r="T190" s="42">
        <v>811842.47775437508</v>
      </c>
      <c r="U190" s="42">
        <v>811842.47775437508</v>
      </c>
      <c r="V190" s="42">
        <v>811842.47775437508</v>
      </c>
      <c r="W190" s="42">
        <v>811842.47775437508</v>
      </c>
      <c r="X190" s="42">
        <v>811842.47775437508</v>
      </c>
      <c r="Y190" s="42">
        <v>811842.47775437508</v>
      </c>
      <c r="Z190" s="42">
        <v>811842.47775437508</v>
      </c>
      <c r="AA190" s="42">
        <v>811842.47775437508</v>
      </c>
      <c r="AB190" s="42">
        <v>811842.47775437508</v>
      </c>
      <c r="AC190" s="42">
        <v>811842.47775437508</v>
      </c>
      <c r="AD190" s="42">
        <v>811842.47775437508</v>
      </c>
      <c r="AE190" s="42">
        <v>811842.47775437508</v>
      </c>
      <c r="AF190" s="42">
        <v>811842.47775437508</v>
      </c>
      <c r="AG190" s="42">
        <v>811842.47775437508</v>
      </c>
      <c r="AH190" s="42">
        <v>811842.47775437508</v>
      </c>
      <c r="AI190" s="42">
        <v>811842.47775437508</v>
      </c>
      <c r="AJ190" s="42">
        <v>811842.47775437508</v>
      </c>
      <c r="AK190" s="42">
        <v>811842.47775437508</v>
      </c>
      <c r="AL190" s="42">
        <v>811842.47775437508</v>
      </c>
    </row>
    <row r="191" spans="1:38" x14ac:dyDescent="0.3">
      <c r="A191" s="16" t="s">
        <v>18</v>
      </c>
      <c r="B191" s="24" t="s">
        <v>22</v>
      </c>
      <c r="C191" s="42">
        <v>0</v>
      </c>
      <c r="D191" s="42">
        <v>0</v>
      </c>
      <c r="E191" s="42">
        <v>0</v>
      </c>
      <c r="F191" s="42">
        <v>0</v>
      </c>
      <c r="G191" s="42">
        <v>0</v>
      </c>
      <c r="H191" s="42">
        <v>0</v>
      </c>
      <c r="I191" s="42">
        <v>0</v>
      </c>
      <c r="J191" s="42">
        <v>0</v>
      </c>
      <c r="K191" s="42">
        <v>0</v>
      </c>
      <c r="L191" s="42">
        <v>0</v>
      </c>
      <c r="M191" s="42">
        <v>0</v>
      </c>
      <c r="N191" s="42">
        <v>0</v>
      </c>
      <c r="O191" s="42">
        <v>0</v>
      </c>
      <c r="P191" s="42">
        <v>0</v>
      </c>
      <c r="Q191" s="42">
        <v>0</v>
      </c>
      <c r="R191" s="42">
        <v>0</v>
      </c>
      <c r="S191" s="42">
        <v>0</v>
      </c>
      <c r="T191" s="42">
        <v>0</v>
      </c>
      <c r="U191" s="42">
        <v>0</v>
      </c>
      <c r="V191" s="42">
        <v>0</v>
      </c>
      <c r="W191" s="42">
        <v>0</v>
      </c>
      <c r="X191" s="42">
        <v>0</v>
      </c>
      <c r="Y191" s="42">
        <v>0</v>
      </c>
      <c r="Z191" s="42">
        <v>0</v>
      </c>
      <c r="AA191" s="42">
        <v>0</v>
      </c>
      <c r="AB191" s="42">
        <v>0</v>
      </c>
      <c r="AC191" s="42">
        <v>0</v>
      </c>
      <c r="AD191" s="42">
        <v>0</v>
      </c>
      <c r="AE191" s="42">
        <v>0</v>
      </c>
      <c r="AF191" s="42">
        <v>0</v>
      </c>
      <c r="AG191" s="42">
        <v>0</v>
      </c>
      <c r="AH191" s="42">
        <v>0</v>
      </c>
      <c r="AI191" s="42">
        <v>0</v>
      </c>
      <c r="AJ191" s="42">
        <v>0</v>
      </c>
      <c r="AK191" s="42">
        <v>0</v>
      </c>
      <c r="AL191" s="42">
        <v>0</v>
      </c>
    </row>
    <row r="192" spans="1:38" x14ac:dyDescent="0.3">
      <c r="A192" s="16" t="s">
        <v>18</v>
      </c>
      <c r="B192" s="24" t="s">
        <v>23</v>
      </c>
      <c r="C192" s="42">
        <v>532337.99298051337</v>
      </c>
      <c r="D192" s="42">
        <v>540451.73416329361</v>
      </c>
      <c r="E192" s="42">
        <v>490045.74179209908</v>
      </c>
      <c r="F192" s="42">
        <v>488153.66882087552</v>
      </c>
      <c r="G192" s="42">
        <v>479184.75318618899</v>
      </c>
      <c r="H192" s="42">
        <v>589322.50877615588</v>
      </c>
      <c r="I192" s="42">
        <v>556633.40651825746</v>
      </c>
      <c r="J192" s="42">
        <v>614740.44451619044</v>
      </c>
      <c r="K192" s="42">
        <v>614740.44451619044</v>
      </c>
      <c r="L192" s="42">
        <v>614740.44451619044</v>
      </c>
      <c r="M192" s="42">
        <v>614740.44451619044</v>
      </c>
      <c r="N192" s="42">
        <v>614740.44451619044</v>
      </c>
      <c r="O192" s="42">
        <v>614740.44451619044</v>
      </c>
      <c r="P192" s="42">
        <v>614740.44451619044</v>
      </c>
      <c r="Q192" s="42">
        <v>614740.44451619044</v>
      </c>
      <c r="R192" s="42">
        <v>614740.44451619044</v>
      </c>
      <c r="S192" s="42">
        <v>614740.44451619044</v>
      </c>
      <c r="T192" s="42">
        <v>614740.44451619044</v>
      </c>
      <c r="U192" s="42">
        <v>614740.44451619044</v>
      </c>
      <c r="V192" s="42">
        <v>614740.44451619044</v>
      </c>
      <c r="W192" s="42">
        <v>614740.44451619044</v>
      </c>
      <c r="X192" s="42">
        <v>614740.44451619044</v>
      </c>
      <c r="Y192" s="42">
        <v>614740.44451619044</v>
      </c>
      <c r="Z192" s="42">
        <v>614740.44451619044</v>
      </c>
      <c r="AA192" s="42">
        <v>614740.44451619044</v>
      </c>
      <c r="AB192" s="42">
        <v>614740.44451619044</v>
      </c>
      <c r="AC192" s="42">
        <v>614740.44451619044</v>
      </c>
      <c r="AD192" s="42">
        <v>614740.44451619044</v>
      </c>
      <c r="AE192" s="42">
        <v>614740.44451619044</v>
      </c>
      <c r="AF192" s="42">
        <v>614740.44451619044</v>
      </c>
      <c r="AG192" s="42">
        <v>614740.44451619044</v>
      </c>
      <c r="AH192" s="42">
        <v>614740.44451619044</v>
      </c>
      <c r="AI192" s="42">
        <v>614740.44451619044</v>
      </c>
      <c r="AJ192" s="42">
        <v>614740.44451619044</v>
      </c>
      <c r="AK192" s="42">
        <v>614740.44451619044</v>
      </c>
      <c r="AL192" s="42">
        <v>614740.44451619044</v>
      </c>
    </row>
    <row r="193" spans="1:38" x14ac:dyDescent="0.3">
      <c r="A193" s="16" t="s">
        <v>18</v>
      </c>
      <c r="B193" s="24" t="s">
        <v>24</v>
      </c>
      <c r="C193" s="42">
        <v>0</v>
      </c>
      <c r="D193" s="42">
        <v>0</v>
      </c>
      <c r="E193" s="42">
        <v>0</v>
      </c>
      <c r="F193" s="42">
        <v>0</v>
      </c>
      <c r="G193" s="42">
        <v>0</v>
      </c>
      <c r="H193" s="42">
        <v>0</v>
      </c>
      <c r="I193" s="42">
        <v>0</v>
      </c>
      <c r="J193" s="42">
        <v>0</v>
      </c>
      <c r="K193" s="42">
        <v>0</v>
      </c>
      <c r="L193" s="42">
        <v>0</v>
      </c>
      <c r="M193" s="42">
        <v>0</v>
      </c>
      <c r="N193" s="42">
        <v>0</v>
      </c>
      <c r="O193" s="42">
        <v>0</v>
      </c>
      <c r="P193" s="42">
        <v>0</v>
      </c>
      <c r="Q193" s="42">
        <v>0</v>
      </c>
      <c r="R193" s="42">
        <v>0</v>
      </c>
      <c r="S193" s="42">
        <v>0</v>
      </c>
      <c r="T193" s="42">
        <v>0</v>
      </c>
      <c r="U193" s="42">
        <v>0</v>
      </c>
      <c r="V193" s="42">
        <v>0</v>
      </c>
      <c r="W193" s="42">
        <v>0</v>
      </c>
      <c r="X193" s="42">
        <v>0</v>
      </c>
      <c r="Y193" s="42">
        <v>0</v>
      </c>
      <c r="Z193" s="42">
        <v>0</v>
      </c>
      <c r="AA193" s="42">
        <v>0</v>
      </c>
      <c r="AB193" s="42">
        <v>0</v>
      </c>
      <c r="AC193" s="42">
        <v>0</v>
      </c>
      <c r="AD193" s="42">
        <v>0</v>
      </c>
      <c r="AE193" s="42">
        <v>0</v>
      </c>
      <c r="AF193" s="42">
        <v>0</v>
      </c>
      <c r="AG193" s="42">
        <v>0</v>
      </c>
      <c r="AH193" s="42">
        <v>0</v>
      </c>
      <c r="AI193" s="42">
        <v>0</v>
      </c>
      <c r="AJ193" s="42">
        <v>0</v>
      </c>
      <c r="AK193" s="42">
        <v>0</v>
      </c>
      <c r="AL193" s="42">
        <v>0</v>
      </c>
    </row>
    <row r="194" spans="1:38" x14ac:dyDescent="0.3">
      <c r="A194" s="16" t="s">
        <v>18</v>
      </c>
      <c r="B194" s="24" t="s">
        <v>25</v>
      </c>
      <c r="C194" s="42">
        <v>836858.06297412177</v>
      </c>
      <c r="D194" s="42">
        <v>955084.33469210542</v>
      </c>
      <c r="E194" s="42">
        <v>1508179.1567309047</v>
      </c>
      <c r="F194" s="42">
        <v>743157.36621794559</v>
      </c>
      <c r="G194" s="42">
        <v>1516472.4751339688</v>
      </c>
      <c r="H194" s="42">
        <v>1616157.5627414165</v>
      </c>
      <c r="I194" s="42">
        <v>945363.1134948926</v>
      </c>
      <c r="J194" s="42">
        <v>1044049.6991622768</v>
      </c>
      <c r="K194" s="42">
        <v>1044049.6991622768</v>
      </c>
      <c r="L194" s="42">
        <v>1044049.6991622768</v>
      </c>
      <c r="M194" s="42">
        <v>1044049.6991622768</v>
      </c>
      <c r="N194" s="42">
        <v>1044049.6991622768</v>
      </c>
      <c r="O194" s="42">
        <v>1044049.6991622768</v>
      </c>
      <c r="P194" s="42">
        <v>1044049.6991622768</v>
      </c>
      <c r="Q194" s="42">
        <v>1044049.6991622768</v>
      </c>
      <c r="R194" s="42">
        <v>1044049.6991622768</v>
      </c>
      <c r="S194" s="42">
        <v>1044049.6991622768</v>
      </c>
      <c r="T194" s="42">
        <v>1044049.6991622768</v>
      </c>
      <c r="U194" s="42">
        <v>1044049.6991622768</v>
      </c>
      <c r="V194" s="42">
        <v>1044049.6991622768</v>
      </c>
      <c r="W194" s="42">
        <v>1044049.6991622768</v>
      </c>
      <c r="X194" s="42">
        <v>1044049.6991622768</v>
      </c>
      <c r="Y194" s="42">
        <v>1044049.6991622768</v>
      </c>
      <c r="Z194" s="42">
        <v>1044049.6991622768</v>
      </c>
      <c r="AA194" s="42">
        <v>1044049.6991622768</v>
      </c>
      <c r="AB194" s="42">
        <v>1044049.6991622768</v>
      </c>
      <c r="AC194" s="42">
        <v>1044049.6991622768</v>
      </c>
      <c r="AD194" s="42">
        <v>1044049.6991622768</v>
      </c>
      <c r="AE194" s="42">
        <v>1044049.6991622768</v>
      </c>
      <c r="AF194" s="42">
        <v>1044049.6991622768</v>
      </c>
      <c r="AG194" s="42">
        <v>1044049.6991622768</v>
      </c>
      <c r="AH194" s="42">
        <v>1044049.6991622768</v>
      </c>
      <c r="AI194" s="42">
        <v>1044049.6991622768</v>
      </c>
      <c r="AJ194" s="42">
        <v>1044049.6991622768</v>
      </c>
      <c r="AK194" s="42">
        <v>1044049.6991622768</v>
      </c>
      <c r="AL194" s="42">
        <v>1044049.6991622768</v>
      </c>
    </row>
    <row r="195" spans="1:38" x14ac:dyDescent="0.3">
      <c r="A195" s="16" t="s">
        <v>19</v>
      </c>
      <c r="B195" s="24" t="s">
        <v>21</v>
      </c>
      <c r="C195" s="42">
        <v>483736.65119967359</v>
      </c>
      <c r="D195" s="42">
        <v>473625.6032440557</v>
      </c>
      <c r="E195" s="42">
        <v>470727.87339735148</v>
      </c>
      <c r="F195" s="42">
        <v>479457.83759940369</v>
      </c>
      <c r="G195" s="42">
        <v>594642.45881354448</v>
      </c>
      <c r="H195" s="42">
        <v>577632.18655921973</v>
      </c>
      <c r="I195" s="42">
        <v>486969.18129294016</v>
      </c>
      <c r="J195" s="42">
        <v>474623.75165781839</v>
      </c>
      <c r="K195" s="42">
        <v>474623.75165781839</v>
      </c>
      <c r="L195" s="42">
        <v>474623.75165781839</v>
      </c>
      <c r="M195" s="42">
        <v>474623.75165781839</v>
      </c>
      <c r="N195" s="42">
        <v>474623.75165781839</v>
      </c>
      <c r="O195" s="42">
        <v>474623.75165781839</v>
      </c>
      <c r="P195" s="42">
        <v>474623.75165781839</v>
      </c>
      <c r="Q195" s="42">
        <v>474623.75165781839</v>
      </c>
      <c r="R195" s="42">
        <v>474623.75165781839</v>
      </c>
      <c r="S195" s="42">
        <v>474623.75165781839</v>
      </c>
      <c r="T195" s="42">
        <v>474623.75165781839</v>
      </c>
      <c r="U195" s="42">
        <v>474623.75165781839</v>
      </c>
      <c r="V195" s="42">
        <v>474623.75165781839</v>
      </c>
      <c r="W195" s="42">
        <v>474623.75165781839</v>
      </c>
      <c r="X195" s="42">
        <v>474623.75165781839</v>
      </c>
      <c r="Y195" s="42">
        <v>474623.75165781839</v>
      </c>
      <c r="Z195" s="42">
        <v>474623.75165781839</v>
      </c>
      <c r="AA195" s="42">
        <v>474623.75165781839</v>
      </c>
      <c r="AB195" s="42">
        <v>474623.75165781839</v>
      </c>
      <c r="AC195" s="42">
        <v>474623.75165781839</v>
      </c>
      <c r="AD195" s="42">
        <v>474623.75165781839</v>
      </c>
      <c r="AE195" s="42">
        <v>474623.75165781839</v>
      </c>
      <c r="AF195" s="42">
        <v>474623.75165781839</v>
      </c>
      <c r="AG195" s="42">
        <v>474623.75165781839</v>
      </c>
      <c r="AH195" s="42">
        <v>474623.75165781839</v>
      </c>
      <c r="AI195" s="42">
        <v>474623.75165781839</v>
      </c>
      <c r="AJ195" s="42">
        <v>474623.75165781839</v>
      </c>
      <c r="AK195" s="42">
        <v>474623.75165781839</v>
      </c>
      <c r="AL195" s="42">
        <v>474623.75165781839</v>
      </c>
    </row>
    <row r="196" spans="1:38" x14ac:dyDescent="0.3">
      <c r="A196" s="16" t="s">
        <v>19</v>
      </c>
      <c r="B196" s="24" t="s">
        <v>22</v>
      </c>
      <c r="C196" s="42">
        <v>44885.092306391263</v>
      </c>
      <c r="D196" s="42">
        <v>82327.502937784302</v>
      </c>
      <c r="E196" s="42">
        <v>82676.812300791484</v>
      </c>
      <c r="F196" s="42">
        <v>71494.644561656751</v>
      </c>
      <c r="G196" s="42">
        <v>75416.029700202795</v>
      </c>
      <c r="H196" s="42">
        <v>115770.30281700115</v>
      </c>
      <c r="I196" s="42">
        <v>122604.61397863935</v>
      </c>
      <c r="J196" s="42">
        <v>119496.39544457149</v>
      </c>
      <c r="K196" s="42">
        <v>119496.39544457149</v>
      </c>
      <c r="L196" s="42">
        <v>119496.39544457149</v>
      </c>
      <c r="M196" s="42">
        <v>119496.39544457149</v>
      </c>
      <c r="N196" s="42">
        <v>119496.39544457149</v>
      </c>
      <c r="O196" s="42">
        <v>119496.39544457149</v>
      </c>
      <c r="P196" s="42">
        <v>119496.39544457149</v>
      </c>
      <c r="Q196" s="42">
        <v>119496.39544457149</v>
      </c>
      <c r="R196" s="42">
        <v>119496.39544457149</v>
      </c>
      <c r="S196" s="42">
        <v>119496.39544457149</v>
      </c>
      <c r="T196" s="42">
        <v>119496.39544457149</v>
      </c>
      <c r="U196" s="42">
        <v>119496.39544457149</v>
      </c>
      <c r="V196" s="42">
        <v>119496.39544457149</v>
      </c>
      <c r="W196" s="42">
        <v>119496.39544457149</v>
      </c>
      <c r="X196" s="42">
        <v>119496.39544457149</v>
      </c>
      <c r="Y196" s="42">
        <v>119496.39544457149</v>
      </c>
      <c r="Z196" s="42">
        <v>119496.39544457149</v>
      </c>
      <c r="AA196" s="42">
        <v>119496.39544457149</v>
      </c>
      <c r="AB196" s="42">
        <v>119496.39544457149</v>
      </c>
      <c r="AC196" s="42">
        <v>119496.39544457149</v>
      </c>
      <c r="AD196" s="42">
        <v>119496.39544457149</v>
      </c>
      <c r="AE196" s="42">
        <v>119496.39544457149</v>
      </c>
      <c r="AF196" s="42">
        <v>119496.39544457149</v>
      </c>
      <c r="AG196" s="42">
        <v>119496.39544457149</v>
      </c>
      <c r="AH196" s="42">
        <v>119496.39544457149</v>
      </c>
      <c r="AI196" s="42">
        <v>119496.39544457149</v>
      </c>
      <c r="AJ196" s="42">
        <v>119496.39544457149</v>
      </c>
      <c r="AK196" s="42">
        <v>119496.39544457149</v>
      </c>
      <c r="AL196" s="42">
        <v>119496.39544457149</v>
      </c>
    </row>
    <row r="197" spans="1:38" x14ac:dyDescent="0.3">
      <c r="A197" s="16" t="s">
        <v>19</v>
      </c>
      <c r="B197" s="24" t="s">
        <v>23</v>
      </c>
      <c r="C197" s="42">
        <v>272270.78322420234</v>
      </c>
      <c r="D197" s="42">
        <v>247723.90998463449</v>
      </c>
      <c r="E197" s="42">
        <v>246464.37527462098</v>
      </c>
      <c r="F197" s="42">
        <v>247783.04268585483</v>
      </c>
      <c r="G197" s="42">
        <v>238686.47451536023</v>
      </c>
      <c r="H197" s="42">
        <v>227681.58051450184</v>
      </c>
      <c r="I197" s="42">
        <v>241122.00244313854</v>
      </c>
      <c r="J197" s="42">
        <v>235009.18292807616</v>
      </c>
      <c r="K197" s="42">
        <v>235009.18292807616</v>
      </c>
      <c r="L197" s="42">
        <v>235009.18292807616</v>
      </c>
      <c r="M197" s="42">
        <v>235009.18292807616</v>
      </c>
      <c r="N197" s="42">
        <v>235009.18292807616</v>
      </c>
      <c r="O197" s="42">
        <v>235009.18292807616</v>
      </c>
      <c r="P197" s="42">
        <v>235009.18292807616</v>
      </c>
      <c r="Q197" s="42">
        <v>235009.18292807616</v>
      </c>
      <c r="R197" s="42">
        <v>235009.18292807616</v>
      </c>
      <c r="S197" s="42">
        <v>235009.18292807616</v>
      </c>
      <c r="T197" s="42">
        <v>235009.18292807616</v>
      </c>
      <c r="U197" s="42">
        <v>235009.18292807616</v>
      </c>
      <c r="V197" s="42">
        <v>235009.18292807616</v>
      </c>
      <c r="W197" s="42">
        <v>235009.18292807616</v>
      </c>
      <c r="X197" s="42">
        <v>235009.18292807616</v>
      </c>
      <c r="Y197" s="42">
        <v>235009.18292807616</v>
      </c>
      <c r="Z197" s="42">
        <v>235009.18292807616</v>
      </c>
      <c r="AA197" s="42">
        <v>235009.18292807616</v>
      </c>
      <c r="AB197" s="42">
        <v>235009.18292807616</v>
      </c>
      <c r="AC197" s="42">
        <v>235009.18292807616</v>
      </c>
      <c r="AD197" s="42">
        <v>235009.18292807616</v>
      </c>
      <c r="AE197" s="42">
        <v>235009.18292807616</v>
      </c>
      <c r="AF197" s="42">
        <v>235009.18292807616</v>
      </c>
      <c r="AG197" s="42">
        <v>235009.18292807616</v>
      </c>
      <c r="AH197" s="42">
        <v>235009.18292807616</v>
      </c>
      <c r="AI197" s="42">
        <v>235009.18292807616</v>
      </c>
      <c r="AJ197" s="42">
        <v>235009.18292807616</v>
      </c>
      <c r="AK197" s="42">
        <v>235009.18292807616</v>
      </c>
      <c r="AL197" s="42">
        <v>235009.18292807616</v>
      </c>
    </row>
    <row r="198" spans="1:38" x14ac:dyDescent="0.3">
      <c r="A198" s="16" t="s">
        <v>19</v>
      </c>
      <c r="B198" s="24" t="s">
        <v>24</v>
      </c>
      <c r="C198" s="42">
        <v>0</v>
      </c>
      <c r="D198" s="42">
        <v>0</v>
      </c>
      <c r="E198" s="42">
        <v>0</v>
      </c>
      <c r="F198" s="42">
        <v>0</v>
      </c>
      <c r="G198" s="42">
        <v>0</v>
      </c>
      <c r="H198" s="42">
        <v>0</v>
      </c>
      <c r="I198" s="42">
        <v>0</v>
      </c>
      <c r="J198" s="42">
        <v>0</v>
      </c>
      <c r="K198" s="42">
        <v>0</v>
      </c>
      <c r="L198" s="42">
        <v>0</v>
      </c>
      <c r="M198" s="42">
        <v>0</v>
      </c>
      <c r="N198" s="42">
        <v>0</v>
      </c>
      <c r="O198" s="42">
        <v>0</v>
      </c>
      <c r="P198" s="42">
        <v>0</v>
      </c>
      <c r="Q198" s="42">
        <v>0</v>
      </c>
      <c r="R198" s="42">
        <v>0</v>
      </c>
      <c r="S198" s="42">
        <v>0</v>
      </c>
      <c r="T198" s="42">
        <v>0</v>
      </c>
      <c r="U198" s="42">
        <v>0</v>
      </c>
      <c r="V198" s="42">
        <v>0</v>
      </c>
      <c r="W198" s="42">
        <v>0</v>
      </c>
      <c r="X198" s="42">
        <v>0</v>
      </c>
      <c r="Y198" s="42">
        <v>0</v>
      </c>
      <c r="Z198" s="42">
        <v>0</v>
      </c>
      <c r="AA198" s="42">
        <v>0</v>
      </c>
      <c r="AB198" s="42">
        <v>0</v>
      </c>
      <c r="AC198" s="42">
        <v>0</v>
      </c>
      <c r="AD198" s="42">
        <v>0</v>
      </c>
      <c r="AE198" s="42">
        <v>0</v>
      </c>
      <c r="AF198" s="42">
        <v>0</v>
      </c>
      <c r="AG198" s="42">
        <v>0</v>
      </c>
      <c r="AH198" s="42">
        <v>0</v>
      </c>
      <c r="AI198" s="42">
        <v>0</v>
      </c>
      <c r="AJ198" s="42">
        <v>0</v>
      </c>
      <c r="AK198" s="42">
        <v>0</v>
      </c>
      <c r="AL198" s="42">
        <v>0</v>
      </c>
    </row>
    <row r="199" spans="1:38" x14ac:dyDescent="0.3">
      <c r="A199" s="16" t="s">
        <v>19</v>
      </c>
      <c r="B199" s="24" t="s">
        <v>25</v>
      </c>
      <c r="C199" s="42">
        <v>4784.0379504281236</v>
      </c>
      <c r="D199" s="42">
        <v>36393.529995292141</v>
      </c>
      <c r="E199" s="42">
        <v>139972.18458737468</v>
      </c>
      <c r="F199" s="42">
        <v>139975.55158141532</v>
      </c>
      <c r="G199" s="42">
        <v>317916.12883616809</v>
      </c>
      <c r="H199" s="42">
        <v>187864.78950519706</v>
      </c>
      <c r="I199" s="42">
        <v>159176.55932819587</v>
      </c>
      <c r="J199" s="42">
        <v>155141.18483585215</v>
      </c>
      <c r="K199" s="42">
        <v>155141.18483585215</v>
      </c>
      <c r="L199" s="42">
        <v>155141.18483585215</v>
      </c>
      <c r="M199" s="42">
        <v>155141.18483585215</v>
      </c>
      <c r="N199" s="42">
        <v>155141.18483585215</v>
      </c>
      <c r="O199" s="42">
        <v>155141.18483585215</v>
      </c>
      <c r="P199" s="42">
        <v>155141.18483585215</v>
      </c>
      <c r="Q199" s="42">
        <v>155141.18483585215</v>
      </c>
      <c r="R199" s="42">
        <v>155141.18483585215</v>
      </c>
      <c r="S199" s="42">
        <v>155141.18483585215</v>
      </c>
      <c r="T199" s="42">
        <v>155141.18483585215</v>
      </c>
      <c r="U199" s="42">
        <v>155141.18483585215</v>
      </c>
      <c r="V199" s="42">
        <v>155141.18483585215</v>
      </c>
      <c r="W199" s="42">
        <v>155141.18483585215</v>
      </c>
      <c r="X199" s="42">
        <v>155141.18483585215</v>
      </c>
      <c r="Y199" s="42">
        <v>155141.18483585215</v>
      </c>
      <c r="Z199" s="42">
        <v>155141.18483585215</v>
      </c>
      <c r="AA199" s="42">
        <v>155141.18483585215</v>
      </c>
      <c r="AB199" s="42">
        <v>155141.18483585215</v>
      </c>
      <c r="AC199" s="42">
        <v>155141.18483585215</v>
      </c>
      <c r="AD199" s="42">
        <v>155141.18483585215</v>
      </c>
      <c r="AE199" s="42">
        <v>155141.18483585215</v>
      </c>
      <c r="AF199" s="42">
        <v>155141.18483585215</v>
      </c>
      <c r="AG199" s="42">
        <v>155141.18483585215</v>
      </c>
      <c r="AH199" s="42">
        <v>155141.18483585215</v>
      </c>
      <c r="AI199" s="42">
        <v>155141.18483585215</v>
      </c>
      <c r="AJ199" s="42">
        <v>155141.18483585215</v>
      </c>
      <c r="AK199" s="42">
        <v>155141.18483585215</v>
      </c>
      <c r="AL199" s="42">
        <v>155141.18483585215</v>
      </c>
    </row>
    <row r="200" spans="1:38" x14ac:dyDescent="0.3">
      <c r="A200" s="16" t="s">
        <v>20</v>
      </c>
      <c r="B200" s="24" t="s">
        <v>21</v>
      </c>
      <c r="C200" s="42">
        <v>2851919.0822076239</v>
      </c>
      <c r="D200" s="42">
        <v>2990545.1494335504</v>
      </c>
      <c r="E200" s="42">
        <v>2954105.4645236656</v>
      </c>
      <c r="F200" s="42">
        <v>2698339.4652882461</v>
      </c>
      <c r="G200" s="42">
        <v>2709148.1786198635</v>
      </c>
      <c r="H200" s="42">
        <v>2195612.5137487594</v>
      </c>
      <c r="I200" s="42">
        <v>2648156.3572881464</v>
      </c>
      <c r="J200" s="42">
        <v>2633757.0889094165</v>
      </c>
      <c r="K200" s="42">
        <v>2633757.0889094165</v>
      </c>
      <c r="L200" s="42">
        <v>2633757.0889094165</v>
      </c>
      <c r="M200" s="42">
        <v>2633757.0889094165</v>
      </c>
      <c r="N200" s="42">
        <v>2633757.0889094165</v>
      </c>
      <c r="O200" s="42">
        <v>2633757.0889094165</v>
      </c>
      <c r="P200" s="42">
        <v>2633757.0889094165</v>
      </c>
      <c r="Q200" s="42">
        <v>2633757.0889094165</v>
      </c>
      <c r="R200" s="42">
        <v>2633757.0889094165</v>
      </c>
      <c r="S200" s="42">
        <v>2633757.0889094165</v>
      </c>
      <c r="T200" s="42">
        <v>2633757.0889094165</v>
      </c>
      <c r="U200" s="42">
        <v>2633757.0889094165</v>
      </c>
      <c r="V200" s="42">
        <v>2633757.0889094165</v>
      </c>
      <c r="W200" s="42">
        <v>2633757.0889094165</v>
      </c>
      <c r="X200" s="42">
        <v>2633757.0889094165</v>
      </c>
      <c r="Y200" s="42">
        <v>2633757.0889094165</v>
      </c>
      <c r="Z200" s="42">
        <v>2633757.0889094165</v>
      </c>
      <c r="AA200" s="42">
        <v>2633757.0889094165</v>
      </c>
      <c r="AB200" s="42">
        <v>2633757.0889094165</v>
      </c>
      <c r="AC200" s="42">
        <v>2633757.0889094165</v>
      </c>
      <c r="AD200" s="42">
        <v>2633757.0889094165</v>
      </c>
      <c r="AE200" s="42">
        <v>2633757.0889094165</v>
      </c>
      <c r="AF200" s="42">
        <v>2633757.0889094165</v>
      </c>
      <c r="AG200" s="42">
        <v>2633757.0889094165</v>
      </c>
      <c r="AH200" s="42">
        <v>2633757.0889094165</v>
      </c>
      <c r="AI200" s="42">
        <v>2633757.0889094165</v>
      </c>
      <c r="AJ200" s="42">
        <v>2633757.0889094165</v>
      </c>
      <c r="AK200" s="42">
        <v>2633757.0889094165</v>
      </c>
      <c r="AL200" s="42">
        <v>2633757.0889094165</v>
      </c>
    </row>
    <row r="201" spans="1:38" x14ac:dyDescent="0.3">
      <c r="A201" s="16" t="s">
        <v>20</v>
      </c>
      <c r="B201" s="24" t="s">
        <v>22</v>
      </c>
      <c r="C201" s="42">
        <v>7068893.7477543224</v>
      </c>
      <c r="D201" s="42">
        <v>8008912.9438843997</v>
      </c>
      <c r="E201" s="42">
        <v>6849861.669468116</v>
      </c>
      <c r="F201" s="42">
        <v>6555993.6807723269</v>
      </c>
      <c r="G201" s="42">
        <v>6977025.8545278767</v>
      </c>
      <c r="H201" s="42">
        <v>6345110.3680433473</v>
      </c>
      <c r="I201" s="42">
        <v>6495283.0581865311</v>
      </c>
      <c r="J201" s="42">
        <v>6459965.1572275329</v>
      </c>
      <c r="K201" s="42">
        <v>6459965.1572275329</v>
      </c>
      <c r="L201" s="42">
        <v>6459965.1572275329</v>
      </c>
      <c r="M201" s="42">
        <v>6459965.1572275329</v>
      </c>
      <c r="N201" s="42">
        <v>6459965.1572275329</v>
      </c>
      <c r="O201" s="42">
        <v>6459965.1572275329</v>
      </c>
      <c r="P201" s="42">
        <v>6459965.1572275329</v>
      </c>
      <c r="Q201" s="42">
        <v>6459965.1572275329</v>
      </c>
      <c r="R201" s="42">
        <v>6459965.1572275329</v>
      </c>
      <c r="S201" s="42">
        <v>6459965.1572275329</v>
      </c>
      <c r="T201" s="42">
        <v>6459965.1572275329</v>
      </c>
      <c r="U201" s="42">
        <v>6459965.1572275329</v>
      </c>
      <c r="V201" s="42">
        <v>6459965.1572275329</v>
      </c>
      <c r="W201" s="42">
        <v>6459965.1572275329</v>
      </c>
      <c r="X201" s="42">
        <v>6459965.1572275329</v>
      </c>
      <c r="Y201" s="42">
        <v>6459965.1572275329</v>
      </c>
      <c r="Z201" s="42">
        <v>6459965.1572275329</v>
      </c>
      <c r="AA201" s="42">
        <v>6459965.1572275329</v>
      </c>
      <c r="AB201" s="42">
        <v>6459965.1572275329</v>
      </c>
      <c r="AC201" s="42">
        <v>6459965.1572275329</v>
      </c>
      <c r="AD201" s="42">
        <v>6459965.1572275329</v>
      </c>
      <c r="AE201" s="42">
        <v>6459965.1572275329</v>
      </c>
      <c r="AF201" s="42">
        <v>6459965.1572275329</v>
      </c>
      <c r="AG201" s="42">
        <v>6459965.1572275329</v>
      </c>
      <c r="AH201" s="42">
        <v>6459965.1572275329</v>
      </c>
      <c r="AI201" s="42">
        <v>6459965.1572275329</v>
      </c>
      <c r="AJ201" s="42">
        <v>6459965.1572275329</v>
      </c>
      <c r="AK201" s="42">
        <v>6459965.1572275329</v>
      </c>
      <c r="AL201" s="42">
        <v>6459965.1572275329</v>
      </c>
    </row>
    <row r="202" spans="1:38" x14ac:dyDescent="0.3">
      <c r="A202" s="16" t="s">
        <v>20</v>
      </c>
      <c r="B202" s="24" t="s">
        <v>23</v>
      </c>
      <c r="C202" s="42">
        <v>1557079.1658435916</v>
      </c>
      <c r="D202" s="42">
        <v>1517487.4819221585</v>
      </c>
      <c r="E202" s="42">
        <v>16978.151987284306</v>
      </c>
      <c r="F202" s="42">
        <v>2465846.9373076423</v>
      </c>
      <c r="G202" s="42">
        <v>1370773.2590318474</v>
      </c>
      <c r="H202" s="42">
        <v>1088494.4799348759</v>
      </c>
      <c r="I202" s="42">
        <v>1114249.5503808772</v>
      </c>
      <c r="J202" s="42">
        <v>1108190.8528750988</v>
      </c>
      <c r="K202" s="42">
        <v>1108190.8528750988</v>
      </c>
      <c r="L202" s="42">
        <v>1108190.8528750988</v>
      </c>
      <c r="M202" s="42">
        <v>1108190.8528750988</v>
      </c>
      <c r="N202" s="42">
        <v>1108190.8528750988</v>
      </c>
      <c r="O202" s="42">
        <v>1108190.8528750988</v>
      </c>
      <c r="P202" s="42">
        <v>1108190.8528750988</v>
      </c>
      <c r="Q202" s="42">
        <v>1108190.8528750988</v>
      </c>
      <c r="R202" s="42">
        <v>1108190.8528750988</v>
      </c>
      <c r="S202" s="42">
        <v>1108190.8528750988</v>
      </c>
      <c r="T202" s="42">
        <v>1108190.8528750988</v>
      </c>
      <c r="U202" s="42">
        <v>1108190.8528750988</v>
      </c>
      <c r="V202" s="42">
        <v>1108190.8528750988</v>
      </c>
      <c r="W202" s="42">
        <v>1108190.8528750988</v>
      </c>
      <c r="X202" s="42">
        <v>1108190.8528750988</v>
      </c>
      <c r="Y202" s="42">
        <v>1108190.8528750988</v>
      </c>
      <c r="Z202" s="42">
        <v>1108190.8528750988</v>
      </c>
      <c r="AA202" s="42">
        <v>1108190.8528750988</v>
      </c>
      <c r="AB202" s="42">
        <v>1108190.8528750988</v>
      </c>
      <c r="AC202" s="42">
        <v>1108190.8528750988</v>
      </c>
      <c r="AD202" s="42">
        <v>1108190.8528750988</v>
      </c>
      <c r="AE202" s="42">
        <v>1108190.8528750988</v>
      </c>
      <c r="AF202" s="42">
        <v>1108190.8528750988</v>
      </c>
      <c r="AG202" s="42">
        <v>1108190.8528750988</v>
      </c>
      <c r="AH202" s="42">
        <v>1108190.8528750988</v>
      </c>
      <c r="AI202" s="42">
        <v>1108190.8528750988</v>
      </c>
      <c r="AJ202" s="42">
        <v>1108190.8528750988</v>
      </c>
      <c r="AK202" s="42">
        <v>1108190.8528750988</v>
      </c>
      <c r="AL202" s="42">
        <v>1108190.8528750988</v>
      </c>
    </row>
    <row r="203" spans="1:38" x14ac:dyDescent="0.3">
      <c r="A203" s="16" t="s">
        <v>20</v>
      </c>
      <c r="B203" s="24" t="s">
        <v>24</v>
      </c>
      <c r="C203" s="42">
        <v>0</v>
      </c>
      <c r="D203" s="42">
        <v>0</v>
      </c>
      <c r="E203" s="42">
        <v>0</v>
      </c>
      <c r="F203" s="42">
        <v>0</v>
      </c>
      <c r="G203" s="42">
        <v>0</v>
      </c>
      <c r="H203" s="42">
        <v>0</v>
      </c>
      <c r="I203" s="42">
        <v>0</v>
      </c>
      <c r="J203" s="42">
        <v>0</v>
      </c>
      <c r="K203" s="42">
        <v>0</v>
      </c>
      <c r="L203" s="42">
        <v>0</v>
      </c>
      <c r="M203" s="42">
        <v>0</v>
      </c>
      <c r="N203" s="42">
        <v>0</v>
      </c>
      <c r="O203" s="42">
        <v>0</v>
      </c>
      <c r="P203" s="42">
        <v>0</v>
      </c>
      <c r="Q203" s="42">
        <v>0</v>
      </c>
      <c r="R203" s="42">
        <v>0</v>
      </c>
      <c r="S203" s="42">
        <v>0</v>
      </c>
      <c r="T203" s="42">
        <v>0</v>
      </c>
      <c r="U203" s="42">
        <v>0</v>
      </c>
      <c r="V203" s="42">
        <v>0</v>
      </c>
      <c r="W203" s="42">
        <v>0</v>
      </c>
      <c r="X203" s="42">
        <v>0</v>
      </c>
      <c r="Y203" s="42">
        <v>0</v>
      </c>
      <c r="Z203" s="42">
        <v>0</v>
      </c>
      <c r="AA203" s="42">
        <v>0</v>
      </c>
      <c r="AB203" s="42">
        <v>0</v>
      </c>
      <c r="AC203" s="42">
        <v>0</v>
      </c>
      <c r="AD203" s="42">
        <v>0</v>
      </c>
      <c r="AE203" s="42">
        <v>0</v>
      </c>
      <c r="AF203" s="42">
        <v>0</v>
      </c>
      <c r="AG203" s="42">
        <v>0</v>
      </c>
      <c r="AH203" s="42">
        <v>0</v>
      </c>
      <c r="AI203" s="42">
        <v>0</v>
      </c>
      <c r="AJ203" s="42">
        <v>0</v>
      </c>
      <c r="AK203" s="42">
        <v>0</v>
      </c>
      <c r="AL203" s="42">
        <v>0</v>
      </c>
    </row>
    <row r="204" spans="1:38" x14ac:dyDescent="0.3">
      <c r="A204" s="16" t="s">
        <v>20</v>
      </c>
      <c r="B204" s="24" t="s">
        <v>25</v>
      </c>
      <c r="C204" s="42">
        <v>130184.61129775576</v>
      </c>
      <c r="D204" s="42">
        <v>0</v>
      </c>
      <c r="E204" s="42">
        <v>0</v>
      </c>
      <c r="F204" s="42">
        <v>0</v>
      </c>
      <c r="G204" s="42">
        <v>0</v>
      </c>
      <c r="H204" s="42">
        <v>0</v>
      </c>
      <c r="I204" s="42">
        <v>0</v>
      </c>
      <c r="J204" s="42">
        <v>0</v>
      </c>
      <c r="K204" s="42">
        <v>0</v>
      </c>
      <c r="L204" s="42">
        <v>0</v>
      </c>
      <c r="M204" s="42">
        <v>0</v>
      </c>
      <c r="N204" s="42">
        <v>0</v>
      </c>
      <c r="O204" s="42">
        <v>0</v>
      </c>
      <c r="P204" s="42">
        <v>0</v>
      </c>
      <c r="Q204" s="42">
        <v>0</v>
      </c>
      <c r="R204" s="42">
        <v>0</v>
      </c>
      <c r="S204" s="42">
        <v>0</v>
      </c>
      <c r="T204" s="42">
        <v>0</v>
      </c>
      <c r="U204" s="42">
        <v>0</v>
      </c>
      <c r="V204" s="42">
        <v>0</v>
      </c>
      <c r="W204" s="42">
        <v>0</v>
      </c>
      <c r="X204" s="42">
        <v>0</v>
      </c>
      <c r="Y204" s="42">
        <v>0</v>
      </c>
      <c r="Z204" s="42">
        <v>0</v>
      </c>
      <c r="AA204" s="42">
        <v>0</v>
      </c>
      <c r="AB204" s="42">
        <v>0</v>
      </c>
      <c r="AC204" s="42">
        <v>0</v>
      </c>
      <c r="AD204" s="42">
        <v>0</v>
      </c>
      <c r="AE204" s="42">
        <v>0</v>
      </c>
      <c r="AF204" s="42">
        <v>0</v>
      </c>
      <c r="AG204" s="42">
        <v>0</v>
      </c>
      <c r="AH204" s="42">
        <v>0</v>
      </c>
      <c r="AI204" s="42">
        <v>0</v>
      </c>
      <c r="AJ204" s="42">
        <v>0</v>
      </c>
      <c r="AK204" s="42">
        <v>0</v>
      </c>
      <c r="AL204" s="42">
        <v>0</v>
      </c>
    </row>
    <row r="205" spans="1:38" x14ac:dyDescent="0.3">
      <c r="A205" s="25" t="s">
        <v>71</v>
      </c>
      <c r="B205" s="25"/>
      <c r="C205" s="25"/>
      <c r="D205" s="25"/>
      <c r="E205" s="25"/>
      <c r="F205" s="25"/>
      <c r="G205" s="25"/>
      <c r="H205" s="25"/>
      <c r="I205" s="25"/>
      <c r="J205" s="4"/>
      <c r="K205" s="4"/>
      <c r="L205" s="4"/>
      <c r="M205" s="4"/>
      <c r="N205" s="4"/>
      <c r="O205" s="4"/>
      <c r="P205" s="4"/>
      <c r="Q205" s="4"/>
      <c r="R205" s="4"/>
      <c r="S205" s="4"/>
      <c r="T205" s="4"/>
      <c r="U205" s="4"/>
      <c r="V205" s="4"/>
      <c r="W205" s="4"/>
      <c r="X205" s="4"/>
      <c r="Y205" s="4"/>
      <c r="Z205" s="4"/>
      <c r="AA205" s="4"/>
      <c r="AB205" s="4"/>
      <c r="AC205" s="4"/>
      <c r="AD205" s="4"/>
      <c r="AE205" s="4"/>
      <c r="AF205" s="4"/>
      <c r="AG205" s="4"/>
      <c r="AH205" s="4"/>
      <c r="AI205" s="4"/>
      <c r="AJ205" s="4"/>
      <c r="AK205" s="4"/>
      <c r="AL205" s="4"/>
    </row>
    <row r="206" spans="1:38" x14ac:dyDescent="0.3">
      <c r="A206" s="283"/>
      <c r="B206" s="284"/>
      <c r="C206" s="27">
        <v>2015</v>
      </c>
      <c r="D206" s="27">
        <v>2016</v>
      </c>
      <c r="E206" s="27">
        <v>2017</v>
      </c>
      <c r="F206" s="27">
        <v>2018</v>
      </c>
      <c r="G206" s="27">
        <v>2019</v>
      </c>
      <c r="H206" s="27">
        <v>2020</v>
      </c>
      <c r="I206" s="27">
        <v>2021</v>
      </c>
      <c r="J206" s="27">
        <v>2022</v>
      </c>
      <c r="K206" s="27">
        <v>2023</v>
      </c>
      <c r="L206" s="27">
        <v>2024</v>
      </c>
      <c r="M206" s="27">
        <v>2025</v>
      </c>
      <c r="N206" s="27">
        <v>2026</v>
      </c>
      <c r="O206" s="27">
        <v>2027</v>
      </c>
      <c r="P206" s="27">
        <v>2028</v>
      </c>
      <c r="Q206" s="27">
        <v>2029</v>
      </c>
      <c r="R206" s="27">
        <v>2030</v>
      </c>
      <c r="S206" s="27">
        <v>2031</v>
      </c>
      <c r="T206" s="27">
        <v>2032</v>
      </c>
      <c r="U206" s="27">
        <v>2033</v>
      </c>
      <c r="V206" s="27">
        <v>2034</v>
      </c>
      <c r="W206" s="27">
        <v>2035</v>
      </c>
      <c r="X206" s="27">
        <v>2036</v>
      </c>
      <c r="Y206" s="27">
        <v>2037</v>
      </c>
      <c r="Z206" s="27">
        <v>2038</v>
      </c>
      <c r="AA206" s="27">
        <v>2039</v>
      </c>
      <c r="AB206" s="27">
        <v>2040</v>
      </c>
      <c r="AC206" s="27">
        <v>2041</v>
      </c>
      <c r="AD206" s="27">
        <v>2042</v>
      </c>
      <c r="AE206" s="27">
        <v>2043</v>
      </c>
      <c r="AF206" s="27">
        <v>2044</v>
      </c>
      <c r="AG206" s="27">
        <v>2045</v>
      </c>
      <c r="AH206" s="27">
        <v>2046</v>
      </c>
      <c r="AI206" s="27">
        <v>2047</v>
      </c>
      <c r="AJ206" s="27">
        <v>2048</v>
      </c>
      <c r="AK206" s="27">
        <v>2049</v>
      </c>
      <c r="AL206" s="27">
        <v>2050</v>
      </c>
    </row>
    <row r="207" spans="1:38" x14ac:dyDescent="0.3">
      <c r="A207" s="16" t="s">
        <v>16</v>
      </c>
      <c r="B207" s="24" t="s">
        <v>21</v>
      </c>
      <c r="C207" s="42">
        <v>5344714.6444863174</v>
      </c>
      <c r="D207" s="42">
        <v>5416260.9280217597</v>
      </c>
      <c r="E207" s="42">
        <v>5438489.8282626886</v>
      </c>
      <c r="F207" s="42">
        <v>5409995.5561399534</v>
      </c>
      <c r="G207" s="42">
        <v>4969098.9397850437</v>
      </c>
      <c r="H207" s="42">
        <v>5330007.1138057662</v>
      </c>
      <c r="I207" s="42">
        <v>5841539.2937663114</v>
      </c>
      <c r="J207" s="42">
        <v>6078551.829265194</v>
      </c>
      <c r="K207" s="42">
        <v>6094742.058728369</v>
      </c>
      <c r="L207" s="42">
        <v>6127122.5176547198</v>
      </c>
      <c r="M207" s="42">
        <v>6159502.9765810696</v>
      </c>
      <c r="N207" s="42">
        <v>6191883.4355074186</v>
      </c>
      <c r="O207" s="42">
        <v>6224263.8944337703</v>
      </c>
      <c r="P207" s="42">
        <v>6256644.3533601193</v>
      </c>
      <c r="Q207" s="42">
        <v>6289024.8122864682</v>
      </c>
      <c r="R207" s="42">
        <v>6321405.271212819</v>
      </c>
      <c r="S207" s="42">
        <v>6353785.7301391689</v>
      </c>
      <c r="T207" s="42">
        <v>6386166.1890655188</v>
      </c>
      <c r="U207" s="42">
        <v>6418546.6479918696</v>
      </c>
      <c r="V207" s="42">
        <v>6450927.1069182176</v>
      </c>
      <c r="W207" s="42">
        <v>6483307.5658445684</v>
      </c>
      <c r="X207" s="42">
        <v>6515688.0247709192</v>
      </c>
      <c r="Y207" s="42">
        <v>6548068.4836972672</v>
      </c>
      <c r="Z207" s="42">
        <v>6580448.942623619</v>
      </c>
      <c r="AA207" s="42">
        <v>6612829.4015499679</v>
      </c>
      <c r="AB207" s="42">
        <v>6645209.8604763178</v>
      </c>
      <c r="AC207" s="42">
        <v>6677590.3194026668</v>
      </c>
      <c r="AD207" s="42">
        <v>6709970.7783290176</v>
      </c>
      <c r="AE207" s="42">
        <v>6742351.2372553665</v>
      </c>
      <c r="AF207" s="42">
        <v>6774731.6961817173</v>
      </c>
      <c r="AG207" s="42">
        <v>6807112.1551080672</v>
      </c>
      <c r="AH207" s="42">
        <v>6839492.6140344162</v>
      </c>
      <c r="AI207" s="42">
        <v>6871873.0729607679</v>
      </c>
      <c r="AJ207" s="42">
        <v>6904253.5318871159</v>
      </c>
      <c r="AK207" s="42">
        <v>6936633.9908134667</v>
      </c>
      <c r="AL207" s="42">
        <v>6969014.4497398175</v>
      </c>
    </row>
    <row r="208" spans="1:38" x14ac:dyDescent="0.3">
      <c r="A208" s="16" t="s">
        <v>16</v>
      </c>
      <c r="B208" s="24" t="s">
        <v>22</v>
      </c>
      <c r="C208" s="42">
        <v>2065459.8902459808</v>
      </c>
      <c r="D208" s="42">
        <v>1349463.4429122803</v>
      </c>
      <c r="E208" s="42">
        <v>1633788.6599499851</v>
      </c>
      <c r="F208" s="42">
        <v>2101907.255457107</v>
      </c>
      <c r="G208" s="42">
        <v>2103657.0192918899</v>
      </c>
      <c r="H208" s="42">
        <v>1898711.8882456017</v>
      </c>
      <c r="I208" s="42">
        <v>1618051.6214754253</v>
      </c>
      <c r="J208" s="42">
        <v>1670869.4076098704</v>
      </c>
      <c r="K208" s="42">
        <v>1662521.4851235915</v>
      </c>
      <c r="L208" s="42">
        <v>1645825.6401510339</v>
      </c>
      <c r="M208" s="42">
        <v>1629129.7951784767</v>
      </c>
      <c r="N208" s="42">
        <v>1612433.9502059191</v>
      </c>
      <c r="O208" s="42">
        <v>1595738.1052333615</v>
      </c>
      <c r="P208" s="42">
        <v>1579042.2602608041</v>
      </c>
      <c r="Q208" s="42">
        <v>1562346.4152882465</v>
      </c>
      <c r="R208" s="42">
        <v>1545650.5703156888</v>
      </c>
      <c r="S208" s="42">
        <v>1528954.7253431315</v>
      </c>
      <c r="T208" s="42">
        <v>1512258.8803705741</v>
      </c>
      <c r="U208" s="42">
        <v>1495563.0353980165</v>
      </c>
      <c r="V208" s="42">
        <v>1478867.1904254588</v>
      </c>
      <c r="W208" s="42">
        <v>1462171.3454529014</v>
      </c>
      <c r="X208" s="42">
        <v>1445475.5004803438</v>
      </c>
      <c r="Y208" s="42">
        <v>1428779.6555077862</v>
      </c>
      <c r="Z208" s="42">
        <v>1412083.8105352286</v>
      </c>
      <c r="AA208" s="42">
        <v>1395387.9655626714</v>
      </c>
      <c r="AB208" s="42">
        <v>1378692.1205901136</v>
      </c>
      <c r="AC208" s="42">
        <v>1361996.2756175559</v>
      </c>
      <c r="AD208" s="42">
        <v>1345300.4306449988</v>
      </c>
      <c r="AE208" s="42">
        <v>1328604.5856724412</v>
      </c>
      <c r="AF208" s="42">
        <v>1311908.7406998836</v>
      </c>
      <c r="AG208" s="42">
        <v>1295212.8957273259</v>
      </c>
      <c r="AH208" s="42">
        <v>1278517.0507547685</v>
      </c>
      <c r="AI208" s="42">
        <v>1261821.2057822109</v>
      </c>
      <c r="AJ208" s="42">
        <v>1245125.3608096533</v>
      </c>
      <c r="AK208" s="42">
        <v>1228429.5158370959</v>
      </c>
      <c r="AL208" s="42">
        <v>1211733.6708645383</v>
      </c>
    </row>
    <row r="209" spans="1:38" x14ac:dyDescent="0.3">
      <c r="A209" s="16" t="s">
        <v>16</v>
      </c>
      <c r="B209" s="24" t="s">
        <v>23</v>
      </c>
      <c r="C209" s="42">
        <v>3870357.1050635842</v>
      </c>
      <c r="D209" s="42">
        <v>3480174.4209653386</v>
      </c>
      <c r="E209" s="42">
        <v>3846982.7656138497</v>
      </c>
      <c r="F209" s="42">
        <v>3508339.8828098681</v>
      </c>
      <c r="G209" s="42">
        <v>9412821.524421135</v>
      </c>
      <c r="H209" s="42">
        <v>5263399.3178522689</v>
      </c>
      <c r="I209" s="42">
        <v>6028756.6777478615</v>
      </c>
      <c r="J209" s="42">
        <v>6222164.0835099118</v>
      </c>
      <c r="K209" s="42">
        <v>6187671.9776605079</v>
      </c>
      <c r="L209" s="42">
        <v>6118687.765961702</v>
      </c>
      <c r="M209" s="42">
        <v>6049703.5542628942</v>
      </c>
      <c r="N209" s="42">
        <v>5980719.3425640892</v>
      </c>
      <c r="O209" s="42">
        <v>5911735.1308652814</v>
      </c>
      <c r="P209" s="42">
        <v>5842750.9191664755</v>
      </c>
      <c r="Q209" s="42">
        <v>5773766.7074676696</v>
      </c>
      <c r="R209" s="42">
        <v>5704782.4957688618</v>
      </c>
      <c r="S209" s="42">
        <v>5635798.2840700569</v>
      </c>
      <c r="T209" s="42">
        <v>5566814.0723712491</v>
      </c>
      <c r="U209" s="42">
        <v>5497829.8606724422</v>
      </c>
      <c r="V209" s="42">
        <v>5428845.6489736354</v>
      </c>
      <c r="W209" s="42">
        <v>5359861.4372748304</v>
      </c>
      <c r="X209" s="42">
        <v>5290877.2255760226</v>
      </c>
      <c r="Y209" s="42">
        <v>5221893.0138772167</v>
      </c>
      <c r="Z209" s="42">
        <v>5152908.802178409</v>
      </c>
      <c r="AA209" s="42">
        <v>5083924.590479604</v>
      </c>
      <c r="AB209" s="42">
        <v>5014940.3787807962</v>
      </c>
      <c r="AC209" s="42">
        <v>4945956.1670819903</v>
      </c>
      <c r="AD209" s="42">
        <v>4876971.9553831844</v>
      </c>
      <c r="AE209" s="42">
        <v>4807987.7436843766</v>
      </c>
      <c r="AF209" s="42">
        <v>4739003.5319855716</v>
      </c>
      <c r="AG209" s="42">
        <v>4670019.3202867638</v>
      </c>
      <c r="AH209" s="42">
        <v>4601035.1085879579</v>
      </c>
      <c r="AI209" s="42">
        <v>4532050.8968891501</v>
      </c>
      <c r="AJ209" s="42">
        <v>4463066.6851903433</v>
      </c>
      <c r="AK209" s="42">
        <v>4394082.4734915374</v>
      </c>
      <c r="AL209" s="42">
        <v>4325098.2617927315</v>
      </c>
    </row>
    <row r="210" spans="1:38" x14ac:dyDescent="0.3">
      <c r="A210" s="16" t="s">
        <v>16</v>
      </c>
      <c r="B210" s="24" t="s">
        <v>24</v>
      </c>
      <c r="C210" s="42">
        <v>641341.41687280335</v>
      </c>
      <c r="D210" s="42">
        <v>618202.89696019294</v>
      </c>
      <c r="E210" s="42">
        <v>1336902.2334253059</v>
      </c>
      <c r="F210" s="42">
        <v>1178907.5877423577</v>
      </c>
      <c r="G210" s="42">
        <v>640544.91478647245</v>
      </c>
      <c r="H210" s="42">
        <v>727243.29781888833</v>
      </c>
      <c r="I210" s="42">
        <v>725064.8585499695</v>
      </c>
      <c r="J210" s="42">
        <v>752473.81465530931</v>
      </c>
      <c r="K210" s="42">
        <v>752473.81465530931</v>
      </c>
      <c r="L210" s="42">
        <v>752473.81465530931</v>
      </c>
      <c r="M210" s="42">
        <v>752473.81465530931</v>
      </c>
      <c r="N210" s="42">
        <v>752473.81465530931</v>
      </c>
      <c r="O210" s="42">
        <v>752473.81465530931</v>
      </c>
      <c r="P210" s="42">
        <v>752473.81465530931</v>
      </c>
      <c r="Q210" s="42">
        <v>752473.81465530931</v>
      </c>
      <c r="R210" s="42">
        <v>752473.81465530931</v>
      </c>
      <c r="S210" s="42">
        <v>752473.81465530931</v>
      </c>
      <c r="T210" s="42">
        <v>752473.81465530931</v>
      </c>
      <c r="U210" s="42">
        <v>752473.81465530931</v>
      </c>
      <c r="V210" s="42">
        <v>752473.81465530931</v>
      </c>
      <c r="W210" s="42">
        <v>752473.81465530931</v>
      </c>
      <c r="X210" s="42">
        <v>752473.81465530931</v>
      </c>
      <c r="Y210" s="42">
        <v>752473.81465530931</v>
      </c>
      <c r="Z210" s="42">
        <v>752473.81465530931</v>
      </c>
      <c r="AA210" s="42">
        <v>752473.81465530931</v>
      </c>
      <c r="AB210" s="42">
        <v>752473.81465530931</v>
      </c>
      <c r="AC210" s="42">
        <v>752473.81465530931</v>
      </c>
      <c r="AD210" s="42">
        <v>752473.81465530931</v>
      </c>
      <c r="AE210" s="42">
        <v>752473.81465530931</v>
      </c>
      <c r="AF210" s="42">
        <v>752473.81465530931</v>
      </c>
      <c r="AG210" s="42">
        <v>752473.81465530931</v>
      </c>
      <c r="AH210" s="42">
        <v>752473.81465530931</v>
      </c>
      <c r="AI210" s="42">
        <v>752473.81465530931</v>
      </c>
      <c r="AJ210" s="42">
        <v>752473.81465530931</v>
      </c>
      <c r="AK210" s="42">
        <v>752473.81465530931</v>
      </c>
      <c r="AL210" s="42">
        <v>752473.81465530931</v>
      </c>
    </row>
    <row r="211" spans="1:38" x14ac:dyDescent="0.3">
      <c r="A211" s="16" t="s">
        <v>16</v>
      </c>
      <c r="B211" s="24" t="s">
        <v>25</v>
      </c>
      <c r="C211" s="42">
        <v>407697.49570129812</v>
      </c>
      <c r="D211" s="42">
        <v>350795.06587928126</v>
      </c>
      <c r="E211" s="42">
        <v>889335.17048124538</v>
      </c>
      <c r="F211" s="42">
        <v>339814.67390704865</v>
      </c>
      <c r="G211" s="42">
        <v>254472.55890015498</v>
      </c>
      <c r="H211" s="42">
        <v>445652.48784067173</v>
      </c>
      <c r="I211" s="42">
        <v>491912.85540268861</v>
      </c>
      <c r="J211" s="42">
        <v>510508.18201712205</v>
      </c>
      <c r="K211" s="42">
        <v>510508.18201712205</v>
      </c>
      <c r="L211" s="42">
        <v>510508.18201712205</v>
      </c>
      <c r="M211" s="42">
        <v>510508.18201712205</v>
      </c>
      <c r="N211" s="42">
        <v>510508.18201712205</v>
      </c>
      <c r="O211" s="42">
        <v>510508.18201712205</v>
      </c>
      <c r="P211" s="42">
        <v>510508.18201712205</v>
      </c>
      <c r="Q211" s="42">
        <v>510508.18201712205</v>
      </c>
      <c r="R211" s="42">
        <v>510508.18201712205</v>
      </c>
      <c r="S211" s="42">
        <v>510508.18201712205</v>
      </c>
      <c r="T211" s="42">
        <v>510508.18201712205</v>
      </c>
      <c r="U211" s="42">
        <v>510508.18201712205</v>
      </c>
      <c r="V211" s="42">
        <v>510508.18201712205</v>
      </c>
      <c r="W211" s="42">
        <v>510508.18201712205</v>
      </c>
      <c r="X211" s="42">
        <v>510508.18201712205</v>
      </c>
      <c r="Y211" s="42">
        <v>510508.18201712205</v>
      </c>
      <c r="Z211" s="42">
        <v>510508.18201712205</v>
      </c>
      <c r="AA211" s="42">
        <v>510508.18201712205</v>
      </c>
      <c r="AB211" s="42">
        <v>510508.18201712205</v>
      </c>
      <c r="AC211" s="42">
        <v>510508.18201712205</v>
      </c>
      <c r="AD211" s="42">
        <v>510508.18201712205</v>
      </c>
      <c r="AE211" s="42">
        <v>510508.18201712205</v>
      </c>
      <c r="AF211" s="42">
        <v>510508.18201712205</v>
      </c>
      <c r="AG211" s="42">
        <v>510508.18201712205</v>
      </c>
      <c r="AH211" s="42">
        <v>510508.18201712205</v>
      </c>
      <c r="AI211" s="42">
        <v>510508.18201712205</v>
      </c>
      <c r="AJ211" s="42">
        <v>510508.18201712205</v>
      </c>
      <c r="AK211" s="42">
        <v>510508.18201712205</v>
      </c>
      <c r="AL211" s="42">
        <v>510508.18201712205</v>
      </c>
    </row>
    <row r="212" spans="1:38" x14ac:dyDescent="0.3">
      <c r="A212" s="16" t="s">
        <v>17</v>
      </c>
      <c r="B212" s="24" t="s">
        <v>21</v>
      </c>
      <c r="C212" s="42">
        <v>437627.55037414713</v>
      </c>
      <c r="D212" s="42">
        <v>430346.51454592211</v>
      </c>
      <c r="E212" s="42">
        <v>445253.01386806433</v>
      </c>
      <c r="F212" s="42">
        <v>452006.25742797024</v>
      </c>
      <c r="G212" s="42">
        <v>369864.93408282468</v>
      </c>
      <c r="H212" s="42">
        <v>338224.98645758216</v>
      </c>
      <c r="I212" s="42">
        <v>533764.16934208421</v>
      </c>
      <c r="J212" s="42">
        <v>478441.20361373003</v>
      </c>
      <c r="K212" s="42">
        <v>478441.20361373003</v>
      </c>
      <c r="L212" s="42">
        <v>478441.20361373003</v>
      </c>
      <c r="M212" s="42">
        <v>478441.20361373003</v>
      </c>
      <c r="N212" s="42">
        <v>478441.20361373003</v>
      </c>
      <c r="O212" s="42">
        <v>478441.20361373003</v>
      </c>
      <c r="P212" s="42">
        <v>478441.20361373003</v>
      </c>
      <c r="Q212" s="42">
        <v>478441.20361373003</v>
      </c>
      <c r="R212" s="42">
        <v>478441.20361373003</v>
      </c>
      <c r="S212" s="42">
        <v>478441.20361373003</v>
      </c>
      <c r="T212" s="42">
        <v>478441.20361373003</v>
      </c>
      <c r="U212" s="42">
        <v>478441.20361373003</v>
      </c>
      <c r="V212" s="42">
        <v>478441.20361373003</v>
      </c>
      <c r="W212" s="42">
        <v>478441.20361373003</v>
      </c>
      <c r="X212" s="42">
        <v>478441.20361373003</v>
      </c>
      <c r="Y212" s="42">
        <v>478441.20361373003</v>
      </c>
      <c r="Z212" s="42">
        <v>478441.20361373003</v>
      </c>
      <c r="AA212" s="42">
        <v>478441.20361373003</v>
      </c>
      <c r="AB212" s="42">
        <v>478441.20361373003</v>
      </c>
      <c r="AC212" s="42">
        <v>478441.20361373003</v>
      </c>
      <c r="AD212" s="42">
        <v>478441.20361373003</v>
      </c>
      <c r="AE212" s="42">
        <v>478441.20361373003</v>
      </c>
      <c r="AF212" s="42">
        <v>478441.20361373003</v>
      </c>
      <c r="AG212" s="42">
        <v>478441.20361373003</v>
      </c>
      <c r="AH212" s="42">
        <v>478441.20361373003</v>
      </c>
      <c r="AI212" s="42">
        <v>478441.20361373003</v>
      </c>
      <c r="AJ212" s="42">
        <v>478441.20361373003</v>
      </c>
      <c r="AK212" s="42">
        <v>478441.20361373003</v>
      </c>
      <c r="AL212" s="42">
        <v>478441.20361373003</v>
      </c>
    </row>
    <row r="213" spans="1:38" x14ac:dyDescent="0.3">
      <c r="A213" s="16" t="s">
        <v>17</v>
      </c>
      <c r="B213" s="24" t="s">
        <v>22</v>
      </c>
      <c r="C213" s="42">
        <v>26740360.408882901</v>
      </c>
      <c r="D213" s="42">
        <v>27264339.035599999</v>
      </c>
      <c r="E213" s="42">
        <v>27462374.607652757</v>
      </c>
      <c r="F213" s="42">
        <v>27420143.27660973</v>
      </c>
      <c r="G213" s="42">
        <v>22252061.971656416</v>
      </c>
      <c r="H213" s="42">
        <v>22692220.16108875</v>
      </c>
      <c r="I213" s="42">
        <v>23775868.551750127</v>
      </c>
      <c r="J213" s="42">
        <v>21311575.074217487</v>
      </c>
      <c r="K213" s="42">
        <v>21311575.074217487</v>
      </c>
      <c r="L213" s="42">
        <v>21311575.074217487</v>
      </c>
      <c r="M213" s="42">
        <v>21311575.074217487</v>
      </c>
      <c r="N213" s="42">
        <v>21311575.074217487</v>
      </c>
      <c r="O213" s="42">
        <v>21311575.074217487</v>
      </c>
      <c r="P213" s="42">
        <v>21311575.074217487</v>
      </c>
      <c r="Q213" s="42">
        <v>21311575.074217487</v>
      </c>
      <c r="R213" s="42">
        <v>21311575.074217487</v>
      </c>
      <c r="S213" s="42">
        <v>21311575.074217487</v>
      </c>
      <c r="T213" s="42">
        <v>21311575.074217487</v>
      </c>
      <c r="U213" s="42">
        <v>21311575.074217487</v>
      </c>
      <c r="V213" s="42">
        <v>21311575.074217487</v>
      </c>
      <c r="W213" s="42">
        <v>21311575.074217487</v>
      </c>
      <c r="X213" s="42">
        <v>21311575.074217487</v>
      </c>
      <c r="Y213" s="42">
        <v>21311575.074217487</v>
      </c>
      <c r="Z213" s="42">
        <v>21311575.074217487</v>
      </c>
      <c r="AA213" s="42">
        <v>21311575.074217487</v>
      </c>
      <c r="AB213" s="42">
        <v>21311575.074217487</v>
      </c>
      <c r="AC213" s="42">
        <v>21311575.074217487</v>
      </c>
      <c r="AD213" s="42">
        <v>21311575.074217487</v>
      </c>
      <c r="AE213" s="42">
        <v>21311575.074217487</v>
      </c>
      <c r="AF213" s="42">
        <v>21311575.074217487</v>
      </c>
      <c r="AG213" s="42">
        <v>21311575.074217487</v>
      </c>
      <c r="AH213" s="42">
        <v>21311575.074217487</v>
      </c>
      <c r="AI213" s="42">
        <v>21311575.074217487</v>
      </c>
      <c r="AJ213" s="42">
        <v>21311575.074217487</v>
      </c>
      <c r="AK213" s="42">
        <v>21311575.074217487</v>
      </c>
      <c r="AL213" s="42">
        <v>21311575.074217487</v>
      </c>
    </row>
    <row r="214" spans="1:38" x14ac:dyDescent="0.3">
      <c r="A214" s="16" t="s">
        <v>17</v>
      </c>
      <c r="B214" s="24" t="s">
        <v>23</v>
      </c>
      <c r="C214" s="42">
        <v>0</v>
      </c>
      <c r="D214" s="42">
        <v>0</v>
      </c>
      <c r="E214" s="42">
        <v>0</v>
      </c>
      <c r="F214" s="42">
        <v>0</v>
      </c>
      <c r="G214" s="42">
        <v>0</v>
      </c>
      <c r="H214" s="42">
        <v>0</v>
      </c>
      <c r="I214" s="42">
        <v>0</v>
      </c>
      <c r="J214" s="42">
        <v>0</v>
      </c>
      <c r="K214" s="42">
        <v>0</v>
      </c>
      <c r="L214" s="42">
        <v>0</v>
      </c>
      <c r="M214" s="42">
        <v>0</v>
      </c>
      <c r="N214" s="42">
        <v>0</v>
      </c>
      <c r="O214" s="42">
        <v>0</v>
      </c>
      <c r="P214" s="42">
        <v>0</v>
      </c>
      <c r="Q214" s="42">
        <v>0</v>
      </c>
      <c r="R214" s="42">
        <v>0</v>
      </c>
      <c r="S214" s="42">
        <v>0</v>
      </c>
      <c r="T214" s="42">
        <v>0</v>
      </c>
      <c r="U214" s="42">
        <v>0</v>
      </c>
      <c r="V214" s="42">
        <v>0</v>
      </c>
      <c r="W214" s="42">
        <v>0</v>
      </c>
      <c r="X214" s="42">
        <v>0</v>
      </c>
      <c r="Y214" s="42">
        <v>0</v>
      </c>
      <c r="Z214" s="42">
        <v>0</v>
      </c>
      <c r="AA214" s="42">
        <v>0</v>
      </c>
      <c r="AB214" s="42">
        <v>0</v>
      </c>
      <c r="AC214" s="42">
        <v>0</v>
      </c>
      <c r="AD214" s="42">
        <v>0</v>
      </c>
      <c r="AE214" s="42">
        <v>0</v>
      </c>
      <c r="AF214" s="42">
        <v>0</v>
      </c>
      <c r="AG214" s="42">
        <v>0</v>
      </c>
      <c r="AH214" s="42">
        <v>0</v>
      </c>
      <c r="AI214" s="42">
        <v>0</v>
      </c>
      <c r="AJ214" s="42">
        <v>0</v>
      </c>
      <c r="AK214" s="42">
        <v>0</v>
      </c>
      <c r="AL214" s="42">
        <v>0</v>
      </c>
    </row>
    <row r="215" spans="1:38" x14ac:dyDescent="0.3">
      <c r="A215" s="16" t="s">
        <v>17</v>
      </c>
      <c r="B215" s="24" t="s">
        <v>24</v>
      </c>
      <c r="C215" s="42">
        <v>0</v>
      </c>
      <c r="D215" s="42">
        <v>0</v>
      </c>
      <c r="E215" s="42">
        <v>0</v>
      </c>
      <c r="F215" s="42">
        <v>0</v>
      </c>
      <c r="G215" s="42">
        <v>0</v>
      </c>
      <c r="H215" s="42">
        <v>0</v>
      </c>
      <c r="I215" s="42">
        <v>0</v>
      </c>
      <c r="J215" s="42">
        <v>0</v>
      </c>
      <c r="K215" s="42">
        <v>0</v>
      </c>
      <c r="L215" s="42">
        <v>0</v>
      </c>
      <c r="M215" s="42">
        <v>0</v>
      </c>
      <c r="N215" s="42">
        <v>0</v>
      </c>
      <c r="O215" s="42">
        <v>0</v>
      </c>
      <c r="P215" s="42">
        <v>0</v>
      </c>
      <c r="Q215" s="42">
        <v>0</v>
      </c>
      <c r="R215" s="42">
        <v>0</v>
      </c>
      <c r="S215" s="42">
        <v>0</v>
      </c>
      <c r="T215" s="42">
        <v>0</v>
      </c>
      <c r="U215" s="42">
        <v>0</v>
      </c>
      <c r="V215" s="42">
        <v>0</v>
      </c>
      <c r="W215" s="42">
        <v>0</v>
      </c>
      <c r="X215" s="42">
        <v>0</v>
      </c>
      <c r="Y215" s="42">
        <v>0</v>
      </c>
      <c r="Z215" s="42">
        <v>0</v>
      </c>
      <c r="AA215" s="42">
        <v>0</v>
      </c>
      <c r="AB215" s="42">
        <v>0</v>
      </c>
      <c r="AC215" s="42">
        <v>0</v>
      </c>
      <c r="AD215" s="42">
        <v>0</v>
      </c>
      <c r="AE215" s="42">
        <v>0</v>
      </c>
      <c r="AF215" s="42">
        <v>0</v>
      </c>
      <c r="AG215" s="42">
        <v>0</v>
      </c>
      <c r="AH215" s="42">
        <v>0</v>
      </c>
      <c r="AI215" s="42">
        <v>0</v>
      </c>
      <c r="AJ215" s="42">
        <v>0</v>
      </c>
      <c r="AK215" s="42">
        <v>0</v>
      </c>
      <c r="AL215" s="42">
        <v>0</v>
      </c>
    </row>
    <row r="216" spans="1:38" x14ac:dyDescent="0.3">
      <c r="A216" s="16" t="s">
        <v>17</v>
      </c>
      <c r="B216" s="24" t="s">
        <v>25</v>
      </c>
      <c r="C216" s="42">
        <v>0</v>
      </c>
      <c r="D216" s="42">
        <v>0</v>
      </c>
      <c r="E216" s="42">
        <v>0</v>
      </c>
      <c r="F216" s="42">
        <v>0</v>
      </c>
      <c r="G216" s="42">
        <v>0</v>
      </c>
      <c r="H216" s="42">
        <v>0</v>
      </c>
      <c r="I216" s="42">
        <v>0</v>
      </c>
      <c r="J216" s="42">
        <v>0</v>
      </c>
      <c r="K216" s="42">
        <v>0</v>
      </c>
      <c r="L216" s="42">
        <v>0</v>
      </c>
      <c r="M216" s="42">
        <v>0</v>
      </c>
      <c r="N216" s="42">
        <v>0</v>
      </c>
      <c r="O216" s="42">
        <v>0</v>
      </c>
      <c r="P216" s="42">
        <v>0</v>
      </c>
      <c r="Q216" s="42">
        <v>0</v>
      </c>
      <c r="R216" s="42">
        <v>0</v>
      </c>
      <c r="S216" s="42">
        <v>0</v>
      </c>
      <c r="T216" s="42">
        <v>0</v>
      </c>
      <c r="U216" s="42">
        <v>0</v>
      </c>
      <c r="V216" s="42">
        <v>0</v>
      </c>
      <c r="W216" s="42">
        <v>0</v>
      </c>
      <c r="X216" s="42">
        <v>0</v>
      </c>
      <c r="Y216" s="42">
        <v>0</v>
      </c>
      <c r="Z216" s="42">
        <v>0</v>
      </c>
      <c r="AA216" s="42">
        <v>0</v>
      </c>
      <c r="AB216" s="42">
        <v>0</v>
      </c>
      <c r="AC216" s="42">
        <v>0</v>
      </c>
      <c r="AD216" s="42">
        <v>0</v>
      </c>
      <c r="AE216" s="42">
        <v>0</v>
      </c>
      <c r="AF216" s="42">
        <v>0</v>
      </c>
      <c r="AG216" s="42">
        <v>0</v>
      </c>
      <c r="AH216" s="42">
        <v>0</v>
      </c>
      <c r="AI216" s="42">
        <v>0</v>
      </c>
      <c r="AJ216" s="42">
        <v>0</v>
      </c>
      <c r="AK216" s="42">
        <v>0</v>
      </c>
      <c r="AL216" s="42">
        <v>0</v>
      </c>
    </row>
    <row r="217" spans="1:38" x14ac:dyDescent="0.3">
      <c r="A217" s="16" t="s">
        <v>18</v>
      </c>
      <c r="B217" s="24" t="s">
        <v>21</v>
      </c>
      <c r="C217" s="42">
        <v>647205.40937372413</v>
      </c>
      <c r="D217" s="42">
        <v>706214.7554317289</v>
      </c>
      <c r="E217" s="42">
        <v>630465.17198057275</v>
      </c>
      <c r="F217" s="42">
        <v>596553.86129420146</v>
      </c>
      <c r="G217" s="42">
        <v>780034.61879627674</v>
      </c>
      <c r="H217" s="42">
        <v>900699.06712497526</v>
      </c>
      <c r="I217" s="42">
        <v>735104.78768692561</v>
      </c>
      <c r="J217" s="42">
        <v>815431.39859524544</v>
      </c>
      <c r="K217" s="42">
        <v>819020.31943611579</v>
      </c>
      <c r="L217" s="42">
        <v>826198.16111785639</v>
      </c>
      <c r="M217" s="42">
        <v>833376.00279959722</v>
      </c>
      <c r="N217" s="42">
        <v>840553.84448133793</v>
      </c>
      <c r="O217" s="42">
        <v>847731.68616307841</v>
      </c>
      <c r="P217" s="42">
        <v>854909.52784481901</v>
      </c>
      <c r="Q217" s="42">
        <v>862087.36952655972</v>
      </c>
      <c r="R217" s="42">
        <v>869265.21120830043</v>
      </c>
      <c r="S217" s="42">
        <v>876443.05289004103</v>
      </c>
      <c r="T217" s="42">
        <v>883620.89457178174</v>
      </c>
      <c r="U217" s="42">
        <v>890798.73625352245</v>
      </c>
      <c r="V217" s="42">
        <v>897976.57793526305</v>
      </c>
      <c r="W217" s="42">
        <v>905154.41961700353</v>
      </c>
      <c r="X217" s="42">
        <v>912332.26129874424</v>
      </c>
      <c r="Y217" s="42">
        <v>919510.10298048495</v>
      </c>
      <c r="Z217" s="42">
        <v>926687.94466222555</v>
      </c>
      <c r="AA217" s="42">
        <v>933865.78634396626</v>
      </c>
      <c r="AB217" s="42">
        <v>941043.62802570686</v>
      </c>
      <c r="AC217" s="42">
        <v>948221.46970744769</v>
      </c>
      <c r="AD217" s="42">
        <v>955399.3113891884</v>
      </c>
      <c r="AE217" s="42">
        <v>962577.15307092888</v>
      </c>
      <c r="AF217" s="42">
        <v>969754.99475266947</v>
      </c>
      <c r="AG217" s="42">
        <v>976932.83643441019</v>
      </c>
      <c r="AH217" s="42">
        <v>984110.6781161509</v>
      </c>
      <c r="AI217" s="42">
        <v>991288.51979789149</v>
      </c>
      <c r="AJ217" s="42">
        <v>998466.36147963221</v>
      </c>
      <c r="AK217" s="42">
        <v>1005644.2031613728</v>
      </c>
      <c r="AL217" s="42">
        <v>1012822.0448431135</v>
      </c>
    </row>
    <row r="218" spans="1:38" x14ac:dyDescent="0.3">
      <c r="A218" s="16" t="s">
        <v>18</v>
      </c>
      <c r="B218" s="24" t="s">
        <v>22</v>
      </c>
      <c r="C218" s="42">
        <v>0</v>
      </c>
      <c r="D218" s="42">
        <v>0</v>
      </c>
      <c r="E218" s="42">
        <v>0</v>
      </c>
      <c r="F218" s="42">
        <v>0</v>
      </c>
      <c r="G218" s="42">
        <v>0</v>
      </c>
      <c r="H218" s="42">
        <v>0</v>
      </c>
      <c r="I218" s="42">
        <v>0</v>
      </c>
      <c r="J218" s="42">
        <v>0</v>
      </c>
      <c r="K218" s="42">
        <v>0</v>
      </c>
      <c r="L218" s="42">
        <v>0</v>
      </c>
      <c r="M218" s="42">
        <v>0</v>
      </c>
      <c r="N218" s="42">
        <v>0</v>
      </c>
      <c r="O218" s="42">
        <v>0</v>
      </c>
      <c r="P218" s="42">
        <v>0</v>
      </c>
      <c r="Q218" s="42">
        <v>0</v>
      </c>
      <c r="R218" s="42">
        <v>0</v>
      </c>
      <c r="S218" s="42">
        <v>0</v>
      </c>
      <c r="T218" s="42">
        <v>0</v>
      </c>
      <c r="U218" s="42">
        <v>0</v>
      </c>
      <c r="V218" s="42">
        <v>0</v>
      </c>
      <c r="W218" s="42">
        <v>0</v>
      </c>
      <c r="X218" s="42">
        <v>0</v>
      </c>
      <c r="Y218" s="42">
        <v>0</v>
      </c>
      <c r="Z218" s="42">
        <v>0</v>
      </c>
      <c r="AA218" s="42">
        <v>0</v>
      </c>
      <c r="AB218" s="42">
        <v>0</v>
      </c>
      <c r="AC218" s="42">
        <v>0</v>
      </c>
      <c r="AD218" s="42">
        <v>0</v>
      </c>
      <c r="AE218" s="42">
        <v>0</v>
      </c>
      <c r="AF218" s="42">
        <v>0</v>
      </c>
      <c r="AG218" s="42">
        <v>0</v>
      </c>
      <c r="AH218" s="42">
        <v>0</v>
      </c>
      <c r="AI218" s="42">
        <v>0</v>
      </c>
      <c r="AJ218" s="42">
        <v>0</v>
      </c>
      <c r="AK218" s="42">
        <v>0</v>
      </c>
      <c r="AL218" s="42">
        <v>0</v>
      </c>
    </row>
    <row r="219" spans="1:38" x14ac:dyDescent="0.3">
      <c r="A219" s="16" t="s">
        <v>18</v>
      </c>
      <c r="B219" s="24" t="s">
        <v>23</v>
      </c>
      <c r="C219" s="42">
        <v>532337.99298051337</v>
      </c>
      <c r="D219" s="42">
        <v>540451.73416329361</v>
      </c>
      <c r="E219" s="42">
        <v>490045.74179209908</v>
      </c>
      <c r="F219" s="42">
        <v>488153.66882087552</v>
      </c>
      <c r="G219" s="42">
        <v>479184.75318618899</v>
      </c>
      <c r="H219" s="42">
        <v>589322.50877615588</v>
      </c>
      <c r="I219" s="42">
        <v>556633.40651825746</v>
      </c>
      <c r="J219" s="42">
        <v>614740.44451619044</v>
      </c>
      <c r="K219" s="42">
        <v>614740.44451619044</v>
      </c>
      <c r="L219" s="42">
        <v>614740.44451619044</v>
      </c>
      <c r="M219" s="42">
        <v>614740.44451619044</v>
      </c>
      <c r="N219" s="42">
        <v>614740.44451619044</v>
      </c>
      <c r="O219" s="42">
        <v>614740.44451619044</v>
      </c>
      <c r="P219" s="42">
        <v>614740.44451619044</v>
      </c>
      <c r="Q219" s="42">
        <v>614740.44451619044</v>
      </c>
      <c r="R219" s="42">
        <v>614740.44451619044</v>
      </c>
      <c r="S219" s="42">
        <v>614740.44451619044</v>
      </c>
      <c r="T219" s="42">
        <v>614740.44451619044</v>
      </c>
      <c r="U219" s="42">
        <v>614740.44451619044</v>
      </c>
      <c r="V219" s="42">
        <v>614740.44451619044</v>
      </c>
      <c r="W219" s="42">
        <v>614740.44451619044</v>
      </c>
      <c r="X219" s="42">
        <v>614740.44451619044</v>
      </c>
      <c r="Y219" s="42">
        <v>614740.44451619044</v>
      </c>
      <c r="Z219" s="42">
        <v>614740.44451619044</v>
      </c>
      <c r="AA219" s="42">
        <v>614740.44451619044</v>
      </c>
      <c r="AB219" s="42">
        <v>614740.44451619044</v>
      </c>
      <c r="AC219" s="42">
        <v>614740.44451619044</v>
      </c>
      <c r="AD219" s="42">
        <v>614740.44451619044</v>
      </c>
      <c r="AE219" s="42">
        <v>614740.44451619044</v>
      </c>
      <c r="AF219" s="42">
        <v>614740.44451619044</v>
      </c>
      <c r="AG219" s="42">
        <v>614740.44451619044</v>
      </c>
      <c r="AH219" s="42">
        <v>614740.44451619044</v>
      </c>
      <c r="AI219" s="42">
        <v>614740.44451619044</v>
      </c>
      <c r="AJ219" s="42">
        <v>614740.44451619044</v>
      </c>
      <c r="AK219" s="42">
        <v>614740.44451619044</v>
      </c>
      <c r="AL219" s="42">
        <v>614740.44451619044</v>
      </c>
    </row>
    <row r="220" spans="1:38" x14ac:dyDescent="0.3">
      <c r="A220" s="16" t="s">
        <v>18</v>
      </c>
      <c r="B220" s="24" t="s">
        <v>24</v>
      </c>
      <c r="C220" s="42">
        <v>0</v>
      </c>
      <c r="D220" s="42">
        <v>0</v>
      </c>
      <c r="E220" s="42">
        <v>0</v>
      </c>
      <c r="F220" s="42">
        <v>0</v>
      </c>
      <c r="G220" s="42">
        <v>0</v>
      </c>
      <c r="H220" s="42">
        <v>0</v>
      </c>
      <c r="I220" s="42">
        <v>0</v>
      </c>
      <c r="J220" s="42">
        <v>0</v>
      </c>
      <c r="K220" s="42">
        <v>0</v>
      </c>
      <c r="L220" s="42">
        <v>0</v>
      </c>
      <c r="M220" s="42">
        <v>0</v>
      </c>
      <c r="N220" s="42">
        <v>0</v>
      </c>
      <c r="O220" s="42">
        <v>0</v>
      </c>
      <c r="P220" s="42">
        <v>0</v>
      </c>
      <c r="Q220" s="42">
        <v>0</v>
      </c>
      <c r="R220" s="42">
        <v>0</v>
      </c>
      <c r="S220" s="42">
        <v>0</v>
      </c>
      <c r="T220" s="42">
        <v>0</v>
      </c>
      <c r="U220" s="42">
        <v>0</v>
      </c>
      <c r="V220" s="42">
        <v>0</v>
      </c>
      <c r="W220" s="42">
        <v>0</v>
      </c>
      <c r="X220" s="42">
        <v>0</v>
      </c>
      <c r="Y220" s="42">
        <v>0</v>
      </c>
      <c r="Z220" s="42">
        <v>0</v>
      </c>
      <c r="AA220" s="42">
        <v>0</v>
      </c>
      <c r="AB220" s="42">
        <v>0</v>
      </c>
      <c r="AC220" s="42">
        <v>0</v>
      </c>
      <c r="AD220" s="42">
        <v>0</v>
      </c>
      <c r="AE220" s="42">
        <v>0</v>
      </c>
      <c r="AF220" s="42">
        <v>0</v>
      </c>
      <c r="AG220" s="42">
        <v>0</v>
      </c>
      <c r="AH220" s="42">
        <v>0</v>
      </c>
      <c r="AI220" s="42">
        <v>0</v>
      </c>
      <c r="AJ220" s="42">
        <v>0</v>
      </c>
      <c r="AK220" s="42">
        <v>0</v>
      </c>
      <c r="AL220" s="42">
        <v>0</v>
      </c>
    </row>
    <row r="221" spans="1:38" x14ac:dyDescent="0.3">
      <c r="A221" s="16" t="s">
        <v>18</v>
      </c>
      <c r="B221" s="24" t="s">
        <v>25</v>
      </c>
      <c r="C221" s="42">
        <v>836858.06297412177</v>
      </c>
      <c r="D221" s="42">
        <v>955084.33469210542</v>
      </c>
      <c r="E221" s="42">
        <v>1508179.1567309047</v>
      </c>
      <c r="F221" s="42">
        <v>743157.36621794559</v>
      </c>
      <c r="G221" s="42">
        <v>1516472.4751339688</v>
      </c>
      <c r="H221" s="42">
        <v>1616157.5627414165</v>
      </c>
      <c r="I221" s="42">
        <v>945363.1134948926</v>
      </c>
      <c r="J221" s="42">
        <v>1030999.0779227484</v>
      </c>
      <c r="K221" s="42">
        <v>1017948.45668322</v>
      </c>
      <c r="L221" s="42">
        <v>991847.21420416294</v>
      </c>
      <c r="M221" s="42">
        <v>965745.97172510612</v>
      </c>
      <c r="N221" s="42">
        <v>939644.7292460493</v>
      </c>
      <c r="O221" s="42">
        <v>913543.48676699225</v>
      </c>
      <c r="P221" s="42">
        <v>887442.24428793543</v>
      </c>
      <c r="Q221" s="42">
        <v>861341.00180887838</v>
      </c>
      <c r="R221" s="42">
        <v>835239.75932982157</v>
      </c>
      <c r="S221" s="42">
        <v>809138.51685076463</v>
      </c>
      <c r="T221" s="42">
        <v>783037.2743717077</v>
      </c>
      <c r="U221" s="42">
        <v>756936.03189265076</v>
      </c>
      <c r="V221" s="42">
        <v>730834.78941359371</v>
      </c>
      <c r="W221" s="42">
        <v>704733.54693453689</v>
      </c>
      <c r="X221" s="42">
        <v>678632.30445547996</v>
      </c>
      <c r="Y221" s="42">
        <v>652531.06197642314</v>
      </c>
      <c r="Z221" s="42">
        <v>626429.81949736609</v>
      </c>
      <c r="AA221" s="42">
        <v>600328.57701830915</v>
      </c>
      <c r="AB221" s="42">
        <v>574227.33453925233</v>
      </c>
      <c r="AC221" s="42">
        <v>548126.09206019528</v>
      </c>
      <c r="AD221" s="42">
        <v>522024.84958113841</v>
      </c>
      <c r="AE221" s="42">
        <v>495923.60710208159</v>
      </c>
      <c r="AF221" s="42">
        <v>469822.36462302454</v>
      </c>
      <c r="AG221" s="42">
        <v>443721.12214396772</v>
      </c>
      <c r="AH221" s="42">
        <v>417619.87966491067</v>
      </c>
      <c r="AI221" s="42">
        <v>391518.63718585385</v>
      </c>
      <c r="AJ221" s="42">
        <v>365417.39470679691</v>
      </c>
      <c r="AK221" s="42">
        <v>339316.15222773992</v>
      </c>
      <c r="AL221" s="42">
        <v>313214.90974868304</v>
      </c>
    </row>
    <row r="222" spans="1:38" x14ac:dyDescent="0.3">
      <c r="A222" s="16" t="s">
        <v>19</v>
      </c>
      <c r="B222" s="24" t="s">
        <v>21</v>
      </c>
      <c r="C222" s="42">
        <v>483736.65119967359</v>
      </c>
      <c r="D222" s="42">
        <v>473625.6032440557</v>
      </c>
      <c r="E222" s="42">
        <v>470727.87339735148</v>
      </c>
      <c r="F222" s="42">
        <v>479457.83759940369</v>
      </c>
      <c r="G222" s="42">
        <v>594642.45881354448</v>
      </c>
      <c r="H222" s="42">
        <v>577632.18655921973</v>
      </c>
      <c r="I222" s="42">
        <v>486969.18129294016</v>
      </c>
      <c r="J222" s="42">
        <v>474623.75165781839</v>
      </c>
      <c r="K222" s="42">
        <v>474623.75165781839</v>
      </c>
      <c r="L222" s="42">
        <v>474623.75165781839</v>
      </c>
      <c r="M222" s="42">
        <v>474623.75165781839</v>
      </c>
      <c r="N222" s="42">
        <v>474623.75165781839</v>
      </c>
      <c r="O222" s="42">
        <v>474623.75165781839</v>
      </c>
      <c r="P222" s="42">
        <v>474623.75165781839</v>
      </c>
      <c r="Q222" s="42">
        <v>474623.75165781839</v>
      </c>
      <c r="R222" s="42">
        <v>474623.75165781839</v>
      </c>
      <c r="S222" s="42">
        <v>474623.75165781839</v>
      </c>
      <c r="T222" s="42">
        <v>474623.75165781839</v>
      </c>
      <c r="U222" s="42">
        <v>474623.75165781839</v>
      </c>
      <c r="V222" s="42">
        <v>474623.75165781839</v>
      </c>
      <c r="W222" s="42">
        <v>474623.75165781839</v>
      </c>
      <c r="X222" s="42">
        <v>474623.75165781839</v>
      </c>
      <c r="Y222" s="42">
        <v>474623.75165781839</v>
      </c>
      <c r="Z222" s="42">
        <v>474623.75165781839</v>
      </c>
      <c r="AA222" s="42">
        <v>474623.75165781839</v>
      </c>
      <c r="AB222" s="42">
        <v>474623.75165781839</v>
      </c>
      <c r="AC222" s="42">
        <v>474623.75165781839</v>
      </c>
      <c r="AD222" s="42">
        <v>474623.75165781839</v>
      </c>
      <c r="AE222" s="42">
        <v>474623.75165781839</v>
      </c>
      <c r="AF222" s="42">
        <v>474623.75165781839</v>
      </c>
      <c r="AG222" s="42">
        <v>474623.75165781839</v>
      </c>
      <c r="AH222" s="42">
        <v>474623.75165781839</v>
      </c>
      <c r="AI222" s="42">
        <v>474623.75165781839</v>
      </c>
      <c r="AJ222" s="42">
        <v>474623.75165781839</v>
      </c>
      <c r="AK222" s="42">
        <v>474623.75165781839</v>
      </c>
      <c r="AL222" s="42">
        <v>474623.75165781839</v>
      </c>
    </row>
    <row r="223" spans="1:38" x14ac:dyDescent="0.3">
      <c r="A223" s="16" t="s">
        <v>19</v>
      </c>
      <c r="B223" s="24" t="s">
        <v>22</v>
      </c>
      <c r="C223" s="42">
        <v>44885.092306391263</v>
      </c>
      <c r="D223" s="42">
        <v>82327.502937784302</v>
      </c>
      <c r="E223" s="42">
        <v>82676.812300791484</v>
      </c>
      <c r="F223" s="42">
        <v>71494.644561656751</v>
      </c>
      <c r="G223" s="42">
        <v>75416.029700202795</v>
      </c>
      <c r="H223" s="42">
        <v>115770.30281700115</v>
      </c>
      <c r="I223" s="42">
        <v>122604.61397863935</v>
      </c>
      <c r="J223" s="42">
        <v>119496.39544457149</v>
      </c>
      <c r="K223" s="42">
        <v>119496.39544457149</v>
      </c>
      <c r="L223" s="42">
        <v>119496.39544457149</v>
      </c>
      <c r="M223" s="42">
        <v>119496.39544457149</v>
      </c>
      <c r="N223" s="42">
        <v>119496.39544457149</v>
      </c>
      <c r="O223" s="42">
        <v>119496.39544457149</v>
      </c>
      <c r="P223" s="42">
        <v>119496.39544457149</v>
      </c>
      <c r="Q223" s="42">
        <v>119496.39544457149</v>
      </c>
      <c r="R223" s="42">
        <v>119496.39544457149</v>
      </c>
      <c r="S223" s="42">
        <v>119496.39544457149</v>
      </c>
      <c r="T223" s="42">
        <v>119496.39544457149</v>
      </c>
      <c r="U223" s="42">
        <v>119496.39544457149</v>
      </c>
      <c r="V223" s="42">
        <v>119496.39544457149</v>
      </c>
      <c r="W223" s="42">
        <v>119496.39544457149</v>
      </c>
      <c r="X223" s="42">
        <v>119496.39544457149</v>
      </c>
      <c r="Y223" s="42">
        <v>119496.39544457149</v>
      </c>
      <c r="Z223" s="42">
        <v>119496.39544457149</v>
      </c>
      <c r="AA223" s="42">
        <v>119496.39544457149</v>
      </c>
      <c r="AB223" s="42">
        <v>119496.39544457149</v>
      </c>
      <c r="AC223" s="42">
        <v>119496.39544457149</v>
      </c>
      <c r="AD223" s="42">
        <v>119496.39544457149</v>
      </c>
      <c r="AE223" s="42">
        <v>119496.39544457149</v>
      </c>
      <c r="AF223" s="42">
        <v>119496.39544457149</v>
      </c>
      <c r="AG223" s="42">
        <v>119496.39544457149</v>
      </c>
      <c r="AH223" s="42">
        <v>119496.39544457149</v>
      </c>
      <c r="AI223" s="42">
        <v>119496.39544457149</v>
      </c>
      <c r="AJ223" s="42">
        <v>119496.39544457149</v>
      </c>
      <c r="AK223" s="42">
        <v>119496.39544457149</v>
      </c>
      <c r="AL223" s="42">
        <v>119496.39544457149</v>
      </c>
    </row>
    <row r="224" spans="1:38" x14ac:dyDescent="0.3">
      <c r="A224" s="16" t="s">
        <v>19</v>
      </c>
      <c r="B224" s="24" t="s">
        <v>23</v>
      </c>
      <c r="C224" s="42">
        <v>272270.78322420234</v>
      </c>
      <c r="D224" s="42">
        <v>247723.90998463449</v>
      </c>
      <c r="E224" s="42">
        <v>246464.37527462098</v>
      </c>
      <c r="F224" s="42">
        <v>247783.04268585483</v>
      </c>
      <c r="G224" s="42">
        <v>238686.47451536023</v>
      </c>
      <c r="H224" s="42">
        <v>227681.58051450184</v>
      </c>
      <c r="I224" s="42">
        <v>241122.00244313854</v>
      </c>
      <c r="J224" s="42">
        <v>235009.18292807616</v>
      </c>
      <c r="K224" s="42">
        <v>235009.18292807616</v>
      </c>
      <c r="L224" s="42">
        <v>235009.18292807616</v>
      </c>
      <c r="M224" s="42">
        <v>235009.18292807616</v>
      </c>
      <c r="N224" s="42">
        <v>235009.18292807616</v>
      </c>
      <c r="O224" s="42">
        <v>235009.18292807616</v>
      </c>
      <c r="P224" s="42">
        <v>235009.18292807616</v>
      </c>
      <c r="Q224" s="42">
        <v>235009.18292807616</v>
      </c>
      <c r="R224" s="42">
        <v>235009.18292807616</v>
      </c>
      <c r="S224" s="42">
        <v>235009.18292807616</v>
      </c>
      <c r="T224" s="42">
        <v>235009.18292807616</v>
      </c>
      <c r="U224" s="42">
        <v>235009.18292807616</v>
      </c>
      <c r="V224" s="42">
        <v>235009.18292807616</v>
      </c>
      <c r="W224" s="42">
        <v>235009.18292807616</v>
      </c>
      <c r="X224" s="42">
        <v>235009.18292807616</v>
      </c>
      <c r="Y224" s="42">
        <v>235009.18292807616</v>
      </c>
      <c r="Z224" s="42">
        <v>235009.18292807616</v>
      </c>
      <c r="AA224" s="42">
        <v>235009.18292807616</v>
      </c>
      <c r="AB224" s="42">
        <v>235009.18292807616</v>
      </c>
      <c r="AC224" s="42">
        <v>235009.18292807616</v>
      </c>
      <c r="AD224" s="42">
        <v>235009.18292807616</v>
      </c>
      <c r="AE224" s="42">
        <v>235009.18292807616</v>
      </c>
      <c r="AF224" s="42">
        <v>235009.18292807616</v>
      </c>
      <c r="AG224" s="42">
        <v>235009.18292807616</v>
      </c>
      <c r="AH224" s="42">
        <v>235009.18292807616</v>
      </c>
      <c r="AI224" s="42">
        <v>235009.18292807616</v>
      </c>
      <c r="AJ224" s="42">
        <v>235009.18292807616</v>
      </c>
      <c r="AK224" s="42">
        <v>235009.18292807616</v>
      </c>
      <c r="AL224" s="42">
        <v>235009.18292807616</v>
      </c>
    </row>
    <row r="225" spans="1:38" x14ac:dyDescent="0.3">
      <c r="A225" s="16" t="s">
        <v>19</v>
      </c>
      <c r="B225" s="24" t="s">
        <v>24</v>
      </c>
      <c r="C225" s="42">
        <v>0</v>
      </c>
      <c r="D225" s="42">
        <v>0</v>
      </c>
      <c r="E225" s="42">
        <v>0</v>
      </c>
      <c r="F225" s="42">
        <v>0</v>
      </c>
      <c r="G225" s="42">
        <v>0</v>
      </c>
      <c r="H225" s="42">
        <v>0</v>
      </c>
      <c r="I225" s="42">
        <v>0</v>
      </c>
      <c r="J225" s="42">
        <v>0</v>
      </c>
      <c r="K225" s="42">
        <v>0</v>
      </c>
      <c r="L225" s="42">
        <v>0</v>
      </c>
      <c r="M225" s="42">
        <v>0</v>
      </c>
      <c r="N225" s="42">
        <v>0</v>
      </c>
      <c r="O225" s="42">
        <v>0</v>
      </c>
      <c r="P225" s="42">
        <v>0</v>
      </c>
      <c r="Q225" s="42">
        <v>0</v>
      </c>
      <c r="R225" s="42">
        <v>0</v>
      </c>
      <c r="S225" s="42">
        <v>0</v>
      </c>
      <c r="T225" s="42">
        <v>0</v>
      </c>
      <c r="U225" s="42">
        <v>0</v>
      </c>
      <c r="V225" s="42">
        <v>0</v>
      </c>
      <c r="W225" s="42">
        <v>0</v>
      </c>
      <c r="X225" s="42">
        <v>0</v>
      </c>
      <c r="Y225" s="42">
        <v>0</v>
      </c>
      <c r="Z225" s="42">
        <v>0</v>
      </c>
      <c r="AA225" s="42">
        <v>0</v>
      </c>
      <c r="AB225" s="42">
        <v>0</v>
      </c>
      <c r="AC225" s="42">
        <v>0</v>
      </c>
      <c r="AD225" s="42">
        <v>0</v>
      </c>
      <c r="AE225" s="42">
        <v>0</v>
      </c>
      <c r="AF225" s="42">
        <v>0</v>
      </c>
      <c r="AG225" s="42">
        <v>0</v>
      </c>
      <c r="AH225" s="42">
        <v>0</v>
      </c>
      <c r="AI225" s="42">
        <v>0</v>
      </c>
      <c r="AJ225" s="42">
        <v>0</v>
      </c>
      <c r="AK225" s="42">
        <v>0</v>
      </c>
      <c r="AL225" s="42">
        <v>0</v>
      </c>
    </row>
    <row r="226" spans="1:38" x14ac:dyDescent="0.3">
      <c r="A226" s="16" t="s">
        <v>19</v>
      </c>
      <c r="B226" s="24" t="s">
        <v>25</v>
      </c>
      <c r="C226" s="42">
        <v>4784.0379504281236</v>
      </c>
      <c r="D226" s="42">
        <v>36393.529995292141</v>
      </c>
      <c r="E226" s="42">
        <v>139972.18458737468</v>
      </c>
      <c r="F226" s="42">
        <v>139975.55158141532</v>
      </c>
      <c r="G226" s="42">
        <v>317916.12883616809</v>
      </c>
      <c r="H226" s="42">
        <v>187864.78950519706</v>
      </c>
      <c r="I226" s="42">
        <v>159176.55932819587</v>
      </c>
      <c r="J226" s="42">
        <v>155141.18483585215</v>
      </c>
      <c r="K226" s="42">
        <v>155141.18483585215</v>
      </c>
      <c r="L226" s="42">
        <v>155141.18483585215</v>
      </c>
      <c r="M226" s="42">
        <v>155141.18483585215</v>
      </c>
      <c r="N226" s="42">
        <v>155141.18483585215</v>
      </c>
      <c r="O226" s="42">
        <v>155141.18483585215</v>
      </c>
      <c r="P226" s="42">
        <v>155141.18483585215</v>
      </c>
      <c r="Q226" s="42">
        <v>155141.18483585215</v>
      </c>
      <c r="R226" s="42">
        <v>155141.18483585215</v>
      </c>
      <c r="S226" s="42">
        <v>155141.18483585215</v>
      </c>
      <c r="T226" s="42">
        <v>155141.18483585215</v>
      </c>
      <c r="U226" s="42">
        <v>155141.18483585215</v>
      </c>
      <c r="V226" s="42">
        <v>155141.18483585215</v>
      </c>
      <c r="W226" s="42">
        <v>155141.18483585215</v>
      </c>
      <c r="X226" s="42">
        <v>155141.18483585215</v>
      </c>
      <c r="Y226" s="42">
        <v>155141.18483585215</v>
      </c>
      <c r="Z226" s="42">
        <v>155141.18483585215</v>
      </c>
      <c r="AA226" s="42">
        <v>155141.18483585215</v>
      </c>
      <c r="AB226" s="42">
        <v>155141.18483585215</v>
      </c>
      <c r="AC226" s="42">
        <v>155141.18483585215</v>
      </c>
      <c r="AD226" s="42">
        <v>155141.18483585215</v>
      </c>
      <c r="AE226" s="42">
        <v>155141.18483585215</v>
      </c>
      <c r="AF226" s="42">
        <v>155141.18483585215</v>
      </c>
      <c r="AG226" s="42">
        <v>155141.18483585215</v>
      </c>
      <c r="AH226" s="42">
        <v>155141.18483585215</v>
      </c>
      <c r="AI226" s="42">
        <v>155141.18483585215</v>
      </c>
      <c r="AJ226" s="42">
        <v>155141.18483585215</v>
      </c>
      <c r="AK226" s="42">
        <v>155141.18483585215</v>
      </c>
      <c r="AL226" s="42">
        <v>155141.18483585215</v>
      </c>
    </row>
    <row r="227" spans="1:38" x14ac:dyDescent="0.3">
      <c r="A227" s="16" t="s">
        <v>20</v>
      </c>
      <c r="B227" s="24" t="s">
        <v>21</v>
      </c>
      <c r="C227" s="42">
        <v>2851919.0822076239</v>
      </c>
      <c r="D227" s="42">
        <v>2990545.1494335504</v>
      </c>
      <c r="E227" s="42">
        <v>2954105.4645236656</v>
      </c>
      <c r="F227" s="42">
        <v>2698339.4652882461</v>
      </c>
      <c r="G227" s="42">
        <v>2709148.1786198635</v>
      </c>
      <c r="H227" s="42">
        <v>2195612.5137487594</v>
      </c>
      <c r="I227" s="42">
        <v>2648156.3572881464</v>
      </c>
      <c r="J227" s="42">
        <v>2633757.0889094165</v>
      </c>
      <c r="K227" s="42">
        <v>2633757.0889094165</v>
      </c>
      <c r="L227" s="42">
        <v>2633757.0889094165</v>
      </c>
      <c r="M227" s="42">
        <v>2633757.0889094165</v>
      </c>
      <c r="N227" s="42">
        <v>2633757.0889094165</v>
      </c>
      <c r="O227" s="42">
        <v>2633757.0889094165</v>
      </c>
      <c r="P227" s="42">
        <v>2633757.0889094165</v>
      </c>
      <c r="Q227" s="42">
        <v>2633757.0889094165</v>
      </c>
      <c r="R227" s="42">
        <v>2633757.0889094165</v>
      </c>
      <c r="S227" s="42">
        <v>2633757.0889094165</v>
      </c>
      <c r="T227" s="42">
        <v>2633757.0889094165</v>
      </c>
      <c r="U227" s="42">
        <v>2633757.0889094165</v>
      </c>
      <c r="V227" s="42">
        <v>2633757.0889094165</v>
      </c>
      <c r="W227" s="42">
        <v>2633757.0889094165</v>
      </c>
      <c r="X227" s="42">
        <v>2633757.0889094165</v>
      </c>
      <c r="Y227" s="42">
        <v>2633757.0889094165</v>
      </c>
      <c r="Z227" s="42">
        <v>2633757.0889094165</v>
      </c>
      <c r="AA227" s="42">
        <v>2633757.0889094165</v>
      </c>
      <c r="AB227" s="42">
        <v>2633757.0889094165</v>
      </c>
      <c r="AC227" s="42">
        <v>2633757.0889094165</v>
      </c>
      <c r="AD227" s="42">
        <v>2633757.0889094165</v>
      </c>
      <c r="AE227" s="42">
        <v>2633757.0889094165</v>
      </c>
      <c r="AF227" s="42">
        <v>2633757.0889094165</v>
      </c>
      <c r="AG227" s="42">
        <v>2633757.0889094165</v>
      </c>
      <c r="AH227" s="42">
        <v>2633757.0889094165</v>
      </c>
      <c r="AI227" s="42">
        <v>2633757.0889094165</v>
      </c>
      <c r="AJ227" s="42">
        <v>2633757.0889094165</v>
      </c>
      <c r="AK227" s="42">
        <v>2633757.0889094165</v>
      </c>
      <c r="AL227" s="42">
        <v>2633757.0889094165</v>
      </c>
    </row>
    <row r="228" spans="1:38" x14ac:dyDescent="0.3">
      <c r="A228" s="16" t="s">
        <v>20</v>
      </c>
      <c r="B228" s="24" t="s">
        <v>22</v>
      </c>
      <c r="C228" s="42">
        <v>7068893.7477543224</v>
      </c>
      <c r="D228" s="42">
        <v>8008912.9438843997</v>
      </c>
      <c r="E228" s="42">
        <v>6849861.669468116</v>
      </c>
      <c r="F228" s="42">
        <v>6555993.6807723269</v>
      </c>
      <c r="G228" s="42">
        <v>6977025.8545278767</v>
      </c>
      <c r="H228" s="42">
        <v>6345110.3680433473</v>
      </c>
      <c r="I228" s="42">
        <v>6495283.0581865311</v>
      </c>
      <c r="J228" s="42">
        <v>6459965.1572275329</v>
      </c>
      <c r="K228" s="42">
        <v>6459965.1572275329</v>
      </c>
      <c r="L228" s="42">
        <v>6459965.1572275329</v>
      </c>
      <c r="M228" s="42">
        <v>6459965.1572275329</v>
      </c>
      <c r="N228" s="42">
        <v>6459965.1572275329</v>
      </c>
      <c r="O228" s="42">
        <v>6459965.1572275329</v>
      </c>
      <c r="P228" s="42">
        <v>6459965.1572275329</v>
      </c>
      <c r="Q228" s="42">
        <v>6459965.1572275329</v>
      </c>
      <c r="R228" s="42">
        <v>6459965.1572275329</v>
      </c>
      <c r="S228" s="42">
        <v>6459965.1572275329</v>
      </c>
      <c r="T228" s="42">
        <v>6459965.1572275329</v>
      </c>
      <c r="U228" s="42">
        <v>6459965.1572275329</v>
      </c>
      <c r="V228" s="42">
        <v>6459965.1572275329</v>
      </c>
      <c r="W228" s="42">
        <v>6459965.1572275329</v>
      </c>
      <c r="X228" s="42">
        <v>6459965.1572275329</v>
      </c>
      <c r="Y228" s="42">
        <v>6459965.1572275329</v>
      </c>
      <c r="Z228" s="42">
        <v>6459965.1572275329</v>
      </c>
      <c r="AA228" s="42">
        <v>6459965.1572275329</v>
      </c>
      <c r="AB228" s="42">
        <v>6459965.1572275329</v>
      </c>
      <c r="AC228" s="42">
        <v>6459965.1572275329</v>
      </c>
      <c r="AD228" s="42">
        <v>6459965.1572275329</v>
      </c>
      <c r="AE228" s="42">
        <v>6459965.1572275329</v>
      </c>
      <c r="AF228" s="42">
        <v>6459965.1572275329</v>
      </c>
      <c r="AG228" s="42">
        <v>6459965.1572275329</v>
      </c>
      <c r="AH228" s="42">
        <v>6459965.1572275329</v>
      </c>
      <c r="AI228" s="42">
        <v>6459965.1572275329</v>
      </c>
      <c r="AJ228" s="42">
        <v>6459965.1572275329</v>
      </c>
      <c r="AK228" s="42">
        <v>6459965.1572275329</v>
      </c>
      <c r="AL228" s="42">
        <v>6459965.1572275329</v>
      </c>
    </row>
    <row r="229" spans="1:38" x14ac:dyDescent="0.3">
      <c r="A229" s="16" t="s">
        <v>20</v>
      </c>
      <c r="B229" s="24" t="s">
        <v>23</v>
      </c>
      <c r="C229" s="42">
        <v>1557079.1658435916</v>
      </c>
      <c r="D229" s="42">
        <v>1517487.4819221585</v>
      </c>
      <c r="E229" s="42">
        <v>16978.151987284306</v>
      </c>
      <c r="F229" s="42">
        <v>2465846.9373076423</v>
      </c>
      <c r="G229" s="42">
        <v>1370773.2590318474</v>
      </c>
      <c r="H229" s="42">
        <v>1088494.4799348759</v>
      </c>
      <c r="I229" s="42">
        <v>1114249.5503808772</v>
      </c>
      <c r="J229" s="42">
        <v>1108190.8528750988</v>
      </c>
      <c r="K229" s="42">
        <v>1108190.8528750988</v>
      </c>
      <c r="L229" s="42">
        <v>1108190.8528750988</v>
      </c>
      <c r="M229" s="42">
        <v>1108190.8528750988</v>
      </c>
      <c r="N229" s="42">
        <v>1108190.8528750988</v>
      </c>
      <c r="O229" s="42">
        <v>1108190.8528750988</v>
      </c>
      <c r="P229" s="42">
        <v>1108190.8528750988</v>
      </c>
      <c r="Q229" s="42">
        <v>1108190.8528750988</v>
      </c>
      <c r="R229" s="42">
        <v>1108190.8528750988</v>
      </c>
      <c r="S229" s="42">
        <v>1108190.8528750988</v>
      </c>
      <c r="T229" s="42">
        <v>1108190.8528750988</v>
      </c>
      <c r="U229" s="42">
        <v>1108190.8528750988</v>
      </c>
      <c r="V229" s="42">
        <v>1108190.8528750988</v>
      </c>
      <c r="W229" s="42">
        <v>1108190.8528750988</v>
      </c>
      <c r="X229" s="42">
        <v>1108190.8528750988</v>
      </c>
      <c r="Y229" s="42">
        <v>1108190.8528750988</v>
      </c>
      <c r="Z229" s="42">
        <v>1108190.8528750988</v>
      </c>
      <c r="AA229" s="42">
        <v>1108190.8528750988</v>
      </c>
      <c r="AB229" s="42">
        <v>1108190.8528750988</v>
      </c>
      <c r="AC229" s="42">
        <v>1108190.8528750988</v>
      </c>
      <c r="AD229" s="42">
        <v>1108190.8528750988</v>
      </c>
      <c r="AE229" s="42">
        <v>1108190.8528750988</v>
      </c>
      <c r="AF229" s="42">
        <v>1108190.8528750988</v>
      </c>
      <c r="AG229" s="42">
        <v>1108190.8528750988</v>
      </c>
      <c r="AH229" s="42">
        <v>1108190.8528750988</v>
      </c>
      <c r="AI229" s="42">
        <v>1108190.8528750988</v>
      </c>
      <c r="AJ229" s="42">
        <v>1108190.8528750988</v>
      </c>
      <c r="AK229" s="42">
        <v>1108190.8528750988</v>
      </c>
      <c r="AL229" s="42">
        <v>1108190.8528750988</v>
      </c>
    </row>
    <row r="230" spans="1:38" x14ac:dyDescent="0.3">
      <c r="A230" s="16" t="s">
        <v>20</v>
      </c>
      <c r="B230" s="24" t="s">
        <v>24</v>
      </c>
      <c r="C230" s="42">
        <v>0</v>
      </c>
      <c r="D230" s="42">
        <v>0</v>
      </c>
      <c r="E230" s="42">
        <v>0</v>
      </c>
      <c r="F230" s="42">
        <v>0</v>
      </c>
      <c r="G230" s="42">
        <v>0</v>
      </c>
      <c r="H230" s="42">
        <v>0</v>
      </c>
      <c r="I230" s="42">
        <v>0</v>
      </c>
      <c r="J230" s="42">
        <v>0</v>
      </c>
      <c r="K230" s="42">
        <v>0</v>
      </c>
      <c r="L230" s="42">
        <v>0</v>
      </c>
      <c r="M230" s="42">
        <v>0</v>
      </c>
      <c r="N230" s="42">
        <v>0</v>
      </c>
      <c r="O230" s="42">
        <v>0</v>
      </c>
      <c r="P230" s="42">
        <v>0</v>
      </c>
      <c r="Q230" s="42">
        <v>0</v>
      </c>
      <c r="R230" s="42">
        <v>0</v>
      </c>
      <c r="S230" s="42">
        <v>0</v>
      </c>
      <c r="T230" s="42">
        <v>0</v>
      </c>
      <c r="U230" s="42">
        <v>0</v>
      </c>
      <c r="V230" s="42">
        <v>0</v>
      </c>
      <c r="W230" s="42">
        <v>0</v>
      </c>
      <c r="X230" s="42">
        <v>0</v>
      </c>
      <c r="Y230" s="42">
        <v>0</v>
      </c>
      <c r="Z230" s="42">
        <v>0</v>
      </c>
      <c r="AA230" s="42">
        <v>0</v>
      </c>
      <c r="AB230" s="42">
        <v>0</v>
      </c>
      <c r="AC230" s="42">
        <v>0</v>
      </c>
      <c r="AD230" s="42">
        <v>0</v>
      </c>
      <c r="AE230" s="42">
        <v>0</v>
      </c>
      <c r="AF230" s="42">
        <v>0</v>
      </c>
      <c r="AG230" s="42">
        <v>0</v>
      </c>
      <c r="AH230" s="42">
        <v>0</v>
      </c>
      <c r="AI230" s="42">
        <v>0</v>
      </c>
      <c r="AJ230" s="42">
        <v>0</v>
      </c>
      <c r="AK230" s="42">
        <v>0</v>
      </c>
      <c r="AL230" s="42">
        <v>0</v>
      </c>
    </row>
    <row r="231" spans="1:38" x14ac:dyDescent="0.3">
      <c r="A231" s="16" t="s">
        <v>20</v>
      </c>
      <c r="B231" s="24" t="s">
        <v>25</v>
      </c>
      <c r="C231" s="42">
        <v>130184.61129775576</v>
      </c>
      <c r="D231" s="42">
        <v>0</v>
      </c>
      <c r="E231" s="42">
        <v>0</v>
      </c>
      <c r="F231" s="42">
        <v>0</v>
      </c>
      <c r="G231" s="42">
        <v>0</v>
      </c>
      <c r="H231" s="42">
        <v>0</v>
      </c>
      <c r="I231" s="42">
        <v>0</v>
      </c>
      <c r="J231" s="42">
        <v>0</v>
      </c>
      <c r="K231" s="42">
        <v>0</v>
      </c>
      <c r="L231" s="42">
        <v>0</v>
      </c>
      <c r="M231" s="42">
        <v>0</v>
      </c>
      <c r="N231" s="42">
        <v>0</v>
      </c>
      <c r="O231" s="42">
        <v>0</v>
      </c>
      <c r="P231" s="42">
        <v>0</v>
      </c>
      <c r="Q231" s="42">
        <v>0</v>
      </c>
      <c r="R231" s="42">
        <v>0</v>
      </c>
      <c r="S231" s="42">
        <v>0</v>
      </c>
      <c r="T231" s="42">
        <v>0</v>
      </c>
      <c r="U231" s="42">
        <v>0</v>
      </c>
      <c r="V231" s="42">
        <v>0</v>
      </c>
      <c r="W231" s="42">
        <v>0</v>
      </c>
      <c r="X231" s="42">
        <v>0</v>
      </c>
      <c r="Y231" s="42">
        <v>0</v>
      </c>
      <c r="Z231" s="42">
        <v>0</v>
      </c>
      <c r="AA231" s="42">
        <v>0</v>
      </c>
      <c r="AB231" s="42">
        <v>0</v>
      </c>
      <c r="AC231" s="42">
        <v>0</v>
      </c>
      <c r="AD231" s="42">
        <v>0</v>
      </c>
      <c r="AE231" s="42">
        <v>0</v>
      </c>
      <c r="AF231" s="42">
        <v>0</v>
      </c>
      <c r="AG231" s="42">
        <v>0</v>
      </c>
      <c r="AH231" s="42">
        <v>0</v>
      </c>
      <c r="AI231" s="42">
        <v>0</v>
      </c>
      <c r="AJ231" s="42">
        <v>0</v>
      </c>
      <c r="AK231" s="42">
        <v>0</v>
      </c>
      <c r="AL231" s="42">
        <v>0</v>
      </c>
    </row>
    <row r="232" spans="1:38" x14ac:dyDescent="0.3">
      <c r="A232" s="25" t="s">
        <v>72</v>
      </c>
      <c r="B232" s="25"/>
      <c r="C232" s="25"/>
      <c r="D232" s="25"/>
      <c r="E232" s="25"/>
      <c r="F232" s="25"/>
      <c r="G232" s="25"/>
      <c r="H232" s="25"/>
      <c r="I232" s="25"/>
      <c r="J232" s="4"/>
      <c r="K232" s="4"/>
      <c r="L232" s="4"/>
      <c r="M232" s="4"/>
      <c r="N232" s="4"/>
      <c r="O232" s="4"/>
      <c r="P232" s="4"/>
      <c r="Q232" s="4"/>
      <c r="R232" s="4"/>
      <c r="S232" s="4"/>
      <c r="T232" s="4"/>
      <c r="U232" s="4"/>
      <c r="V232" s="4"/>
      <c r="W232" s="4"/>
      <c r="X232" s="4"/>
      <c r="Y232" s="4"/>
      <c r="Z232" s="4"/>
      <c r="AA232" s="4"/>
      <c r="AB232" s="4"/>
      <c r="AC232" s="4"/>
      <c r="AD232" s="4"/>
      <c r="AE232" s="4"/>
      <c r="AF232" s="4"/>
      <c r="AG232" s="4"/>
      <c r="AH232" s="4"/>
      <c r="AI232" s="4"/>
      <c r="AJ232" s="4"/>
      <c r="AK232" s="4"/>
      <c r="AL232" s="4"/>
    </row>
    <row r="233" spans="1:38" x14ac:dyDescent="0.3">
      <c r="A233" s="283"/>
      <c r="B233" s="284"/>
      <c r="C233" s="27">
        <v>2015</v>
      </c>
      <c r="D233" s="27">
        <v>2016</v>
      </c>
      <c r="E233" s="27">
        <v>2017</v>
      </c>
      <c r="F233" s="27">
        <v>2018</v>
      </c>
      <c r="G233" s="27">
        <v>2019</v>
      </c>
      <c r="H233" s="27">
        <v>2020</v>
      </c>
      <c r="I233" s="27">
        <v>2021</v>
      </c>
      <c r="J233" s="27">
        <v>2022</v>
      </c>
      <c r="K233" s="27">
        <v>2023</v>
      </c>
      <c r="L233" s="27">
        <v>2024</v>
      </c>
      <c r="M233" s="27">
        <v>2025</v>
      </c>
      <c r="N233" s="27">
        <v>2026</v>
      </c>
      <c r="O233" s="27">
        <v>2027</v>
      </c>
      <c r="P233" s="27">
        <v>2028</v>
      </c>
      <c r="Q233" s="27">
        <v>2029</v>
      </c>
      <c r="R233" s="27">
        <v>2030</v>
      </c>
      <c r="S233" s="27">
        <v>2031</v>
      </c>
      <c r="T233" s="27">
        <v>2032</v>
      </c>
      <c r="U233" s="27">
        <v>2033</v>
      </c>
      <c r="V233" s="27">
        <v>2034</v>
      </c>
      <c r="W233" s="27">
        <v>2035</v>
      </c>
      <c r="X233" s="27">
        <v>2036</v>
      </c>
      <c r="Y233" s="27">
        <v>2037</v>
      </c>
      <c r="Z233" s="27">
        <v>2038</v>
      </c>
      <c r="AA233" s="27">
        <v>2039</v>
      </c>
      <c r="AB233" s="27">
        <v>2040</v>
      </c>
      <c r="AC233" s="27">
        <v>2041</v>
      </c>
      <c r="AD233" s="27">
        <v>2042</v>
      </c>
      <c r="AE233" s="27">
        <v>2043</v>
      </c>
      <c r="AF233" s="27">
        <v>2044</v>
      </c>
      <c r="AG233" s="27">
        <v>2045</v>
      </c>
      <c r="AH233" s="27">
        <v>2046</v>
      </c>
      <c r="AI233" s="27">
        <v>2047</v>
      </c>
      <c r="AJ233" s="27">
        <v>2048</v>
      </c>
      <c r="AK233" s="27">
        <v>2049</v>
      </c>
      <c r="AL233" s="27">
        <v>2050</v>
      </c>
    </row>
    <row r="234" spans="1:38" x14ac:dyDescent="0.3">
      <c r="A234" s="16" t="s">
        <v>16</v>
      </c>
      <c r="B234" s="24" t="s">
        <v>21</v>
      </c>
      <c r="C234" s="42">
        <v>5344714.6444863174</v>
      </c>
      <c r="D234" s="42">
        <v>5416260.9280217597</v>
      </c>
      <c r="E234" s="42">
        <v>5438489.8282626886</v>
      </c>
      <c r="F234" s="42">
        <v>5409995.5561399534</v>
      </c>
      <c r="G234" s="42">
        <v>4969098.9397850437</v>
      </c>
      <c r="H234" s="42">
        <v>5330007.1138057662</v>
      </c>
      <c r="I234" s="42">
        <v>5841539.2937663114</v>
      </c>
      <c r="J234" s="42">
        <v>6078551.829265194</v>
      </c>
      <c r="K234" s="42">
        <v>6094742.058728369</v>
      </c>
      <c r="L234" s="42">
        <v>6127122.5176547198</v>
      </c>
      <c r="M234" s="42">
        <v>6159502.9765810696</v>
      </c>
      <c r="N234" s="42">
        <v>6191883.4355074186</v>
      </c>
      <c r="O234" s="42">
        <v>6224263.8944337703</v>
      </c>
      <c r="P234" s="42">
        <v>6256644.3533601193</v>
      </c>
      <c r="Q234" s="42">
        <v>6289024.8122864682</v>
      </c>
      <c r="R234" s="42">
        <v>6321405.271212819</v>
      </c>
      <c r="S234" s="42">
        <v>6353785.7301391689</v>
      </c>
      <c r="T234" s="42">
        <v>6386166.1890655188</v>
      </c>
      <c r="U234" s="42">
        <v>6418546.6479918696</v>
      </c>
      <c r="V234" s="42">
        <v>6450927.1069182176</v>
      </c>
      <c r="W234" s="42">
        <v>6483307.5658445684</v>
      </c>
      <c r="X234" s="42">
        <v>6515688.0247709192</v>
      </c>
      <c r="Y234" s="42">
        <v>6548068.4836972672</v>
      </c>
      <c r="Z234" s="42">
        <v>6580448.942623619</v>
      </c>
      <c r="AA234" s="42">
        <v>6612829.4015499679</v>
      </c>
      <c r="AB234" s="42">
        <v>6645209.8604763178</v>
      </c>
      <c r="AC234" s="42">
        <v>6677590.3194026668</v>
      </c>
      <c r="AD234" s="42">
        <v>6709970.7783290176</v>
      </c>
      <c r="AE234" s="42">
        <v>6742351.2372553665</v>
      </c>
      <c r="AF234" s="42">
        <v>6774731.6961817173</v>
      </c>
      <c r="AG234" s="42">
        <v>6807112.1551080672</v>
      </c>
      <c r="AH234" s="42">
        <v>6839492.6140344162</v>
      </c>
      <c r="AI234" s="42">
        <v>6871873.0729607679</v>
      </c>
      <c r="AJ234" s="42">
        <v>6904253.5318871159</v>
      </c>
      <c r="AK234" s="42">
        <v>6936633.9908134667</v>
      </c>
      <c r="AL234" s="42">
        <v>6969014.4497398175</v>
      </c>
    </row>
    <row r="235" spans="1:38" x14ac:dyDescent="0.3">
      <c r="A235" s="16" t="s">
        <v>16</v>
      </c>
      <c r="B235" s="24" t="s">
        <v>22</v>
      </c>
      <c r="C235" s="42">
        <v>2065459.8902459808</v>
      </c>
      <c r="D235" s="42">
        <v>1349463.4429122803</v>
      </c>
      <c r="E235" s="42">
        <v>1633788.6599499851</v>
      </c>
      <c r="F235" s="42">
        <v>2101907.255457107</v>
      </c>
      <c r="G235" s="42">
        <v>2103657.0192918899</v>
      </c>
      <c r="H235" s="42">
        <v>1898711.8882456017</v>
      </c>
      <c r="I235" s="42">
        <v>1618051.6214754253</v>
      </c>
      <c r="J235" s="42">
        <v>1670869.4076098704</v>
      </c>
      <c r="K235" s="42">
        <v>1662521.4851235915</v>
      </c>
      <c r="L235" s="42">
        <v>1645825.6401510339</v>
      </c>
      <c r="M235" s="42">
        <v>1629129.7951784767</v>
      </c>
      <c r="N235" s="42">
        <v>1612433.9502059191</v>
      </c>
      <c r="O235" s="42">
        <v>1595738.1052333615</v>
      </c>
      <c r="P235" s="42">
        <v>1579042.2602608041</v>
      </c>
      <c r="Q235" s="42">
        <v>1562346.4152882465</v>
      </c>
      <c r="R235" s="42">
        <v>1545650.5703156888</v>
      </c>
      <c r="S235" s="42">
        <v>1528954.7253431315</v>
      </c>
      <c r="T235" s="42">
        <v>1512258.8803705741</v>
      </c>
      <c r="U235" s="42">
        <v>1495563.0353980165</v>
      </c>
      <c r="V235" s="42">
        <v>1478867.1904254588</v>
      </c>
      <c r="W235" s="42">
        <v>1462171.3454529014</v>
      </c>
      <c r="X235" s="42">
        <v>1445475.5004803438</v>
      </c>
      <c r="Y235" s="42">
        <v>1428779.6555077862</v>
      </c>
      <c r="Z235" s="42">
        <v>1412083.8105352286</v>
      </c>
      <c r="AA235" s="42">
        <v>1395387.9655626714</v>
      </c>
      <c r="AB235" s="42">
        <v>1378692.1205901136</v>
      </c>
      <c r="AC235" s="42">
        <v>1361996.2756175559</v>
      </c>
      <c r="AD235" s="42">
        <v>1345300.4306449988</v>
      </c>
      <c r="AE235" s="42">
        <v>1328604.5856724412</v>
      </c>
      <c r="AF235" s="42">
        <v>1311908.7406998836</v>
      </c>
      <c r="AG235" s="42">
        <v>1295212.8957273259</v>
      </c>
      <c r="AH235" s="42">
        <v>1278517.0507547685</v>
      </c>
      <c r="AI235" s="42">
        <v>1261821.2057822109</v>
      </c>
      <c r="AJ235" s="42">
        <v>1245125.3608096533</v>
      </c>
      <c r="AK235" s="42">
        <v>1228429.5158370959</v>
      </c>
      <c r="AL235" s="42">
        <v>1211733.6708645383</v>
      </c>
    </row>
    <row r="236" spans="1:38" x14ac:dyDescent="0.3">
      <c r="A236" s="16" t="s">
        <v>16</v>
      </c>
      <c r="B236" s="24" t="s">
        <v>23</v>
      </c>
      <c r="C236" s="42">
        <v>3870357.1050635842</v>
      </c>
      <c r="D236" s="42">
        <v>3480174.4209653386</v>
      </c>
      <c r="E236" s="42">
        <v>3846982.7656138497</v>
      </c>
      <c r="F236" s="42">
        <v>3508339.8828098681</v>
      </c>
      <c r="G236" s="42">
        <v>9412821.524421135</v>
      </c>
      <c r="H236" s="42">
        <v>5263399.3178522689</v>
      </c>
      <c r="I236" s="42">
        <v>6028756.6777478615</v>
      </c>
      <c r="J236" s="42">
        <v>6222164.0835099118</v>
      </c>
      <c r="K236" s="42">
        <v>6187671.9776605079</v>
      </c>
      <c r="L236" s="42">
        <v>6118687.765961702</v>
      </c>
      <c r="M236" s="42">
        <v>6049703.5542628942</v>
      </c>
      <c r="N236" s="42">
        <v>5980719.3425640892</v>
      </c>
      <c r="O236" s="42">
        <v>5911735.1308652814</v>
      </c>
      <c r="P236" s="42">
        <v>5842750.9191664755</v>
      </c>
      <c r="Q236" s="42">
        <v>5773766.7074676696</v>
      </c>
      <c r="R236" s="42">
        <v>5704782.4957688618</v>
      </c>
      <c r="S236" s="42">
        <v>5635798.2840700569</v>
      </c>
      <c r="T236" s="42">
        <v>5566814.0723712491</v>
      </c>
      <c r="U236" s="42">
        <v>5497829.8606724422</v>
      </c>
      <c r="V236" s="42">
        <v>5428845.6489736354</v>
      </c>
      <c r="W236" s="42">
        <v>5359861.4372748304</v>
      </c>
      <c r="X236" s="42">
        <v>5290877.2255760226</v>
      </c>
      <c r="Y236" s="42">
        <v>5221893.0138772167</v>
      </c>
      <c r="Z236" s="42">
        <v>5152908.802178409</v>
      </c>
      <c r="AA236" s="42">
        <v>5083924.590479604</v>
      </c>
      <c r="AB236" s="42">
        <v>5014940.3787807962</v>
      </c>
      <c r="AC236" s="42">
        <v>4945956.1670819903</v>
      </c>
      <c r="AD236" s="42">
        <v>4876971.9553831844</v>
      </c>
      <c r="AE236" s="42">
        <v>4807987.7436843766</v>
      </c>
      <c r="AF236" s="42">
        <v>4739003.5319855716</v>
      </c>
      <c r="AG236" s="42">
        <v>4670019.3202867638</v>
      </c>
      <c r="AH236" s="42">
        <v>4601035.1085879579</v>
      </c>
      <c r="AI236" s="42">
        <v>4532050.8968891501</v>
      </c>
      <c r="AJ236" s="42">
        <v>4463066.6851903433</v>
      </c>
      <c r="AK236" s="42">
        <v>4394082.4734915374</v>
      </c>
      <c r="AL236" s="42">
        <v>4325098.2617927315</v>
      </c>
    </row>
    <row r="237" spans="1:38" x14ac:dyDescent="0.3">
      <c r="A237" s="16" t="s">
        <v>16</v>
      </c>
      <c r="B237" s="24" t="s">
        <v>24</v>
      </c>
      <c r="C237" s="42">
        <v>641341.41687280335</v>
      </c>
      <c r="D237" s="42">
        <v>618202.89696019294</v>
      </c>
      <c r="E237" s="42">
        <v>1336902.2334253059</v>
      </c>
      <c r="F237" s="42">
        <v>1178907.5877423577</v>
      </c>
      <c r="G237" s="42">
        <v>640544.91478647245</v>
      </c>
      <c r="H237" s="42">
        <v>727243.29781888833</v>
      </c>
      <c r="I237" s="42">
        <v>725064.8585499695</v>
      </c>
      <c r="J237" s="42">
        <v>752473.81465530931</v>
      </c>
      <c r="K237" s="42">
        <v>752473.81465530931</v>
      </c>
      <c r="L237" s="42">
        <v>752473.81465530931</v>
      </c>
      <c r="M237" s="42">
        <v>752473.81465530931</v>
      </c>
      <c r="N237" s="42">
        <v>752473.81465530931</v>
      </c>
      <c r="O237" s="42">
        <v>752473.81465530931</v>
      </c>
      <c r="P237" s="42">
        <v>752473.81465530931</v>
      </c>
      <c r="Q237" s="42">
        <v>752473.81465530931</v>
      </c>
      <c r="R237" s="42">
        <v>752473.81465530931</v>
      </c>
      <c r="S237" s="42">
        <v>752473.81465530931</v>
      </c>
      <c r="T237" s="42">
        <v>752473.81465530931</v>
      </c>
      <c r="U237" s="42">
        <v>752473.81465530931</v>
      </c>
      <c r="V237" s="42">
        <v>752473.81465530931</v>
      </c>
      <c r="W237" s="42">
        <v>752473.81465530931</v>
      </c>
      <c r="X237" s="42">
        <v>752473.81465530931</v>
      </c>
      <c r="Y237" s="42">
        <v>752473.81465530931</v>
      </c>
      <c r="Z237" s="42">
        <v>752473.81465530931</v>
      </c>
      <c r="AA237" s="42">
        <v>752473.81465530931</v>
      </c>
      <c r="AB237" s="42">
        <v>752473.81465530931</v>
      </c>
      <c r="AC237" s="42">
        <v>752473.81465530931</v>
      </c>
      <c r="AD237" s="42">
        <v>752473.81465530931</v>
      </c>
      <c r="AE237" s="42">
        <v>752473.81465530931</v>
      </c>
      <c r="AF237" s="42">
        <v>752473.81465530931</v>
      </c>
      <c r="AG237" s="42">
        <v>752473.81465530931</v>
      </c>
      <c r="AH237" s="42">
        <v>752473.81465530931</v>
      </c>
      <c r="AI237" s="42">
        <v>752473.81465530931</v>
      </c>
      <c r="AJ237" s="42">
        <v>752473.81465530931</v>
      </c>
      <c r="AK237" s="42">
        <v>752473.81465530931</v>
      </c>
      <c r="AL237" s="42">
        <v>752473.81465530931</v>
      </c>
    </row>
    <row r="238" spans="1:38" x14ac:dyDescent="0.3">
      <c r="A238" s="16" t="s">
        <v>16</v>
      </c>
      <c r="B238" s="24" t="s">
        <v>25</v>
      </c>
      <c r="C238" s="42">
        <v>407697.49570129812</v>
      </c>
      <c r="D238" s="42">
        <v>350795.06587928126</v>
      </c>
      <c r="E238" s="42">
        <v>889335.17048124538</v>
      </c>
      <c r="F238" s="42">
        <v>339814.67390704865</v>
      </c>
      <c r="G238" s="42">
        <v>254472.55890015498</v>
      </c>
      <c r="H238" s="42">
        <v>445652.48784067173</v>
      </c>
      <c r="I238" s="42">
        <v>491912.85540268861</v>
      </c>
      <c r="J238" s="42">
        <v>510508.18201712205</v>
      </c>
      <c r="K238" s="42">
        <v>510508.18201712205</v>
      </c>
      <c r="L238" s="42">
        <v>510508.18201712205</v>
      </c>
      <c r="M238" s="42">
        <v>510508.18201712205</v>
      </c>
      <c r="N238" s="42">
        <v>510508.18201712205</v>
      </c>
      <c r="O238" s="42">
        <v>510508.18201712205</v>
      </c>
      <c r="P238" s="42">
        <v>510508.18201712205</v>
      </c>
      <c r="Q238" s="42">
        <v>510508.18201712205</v>
      </c>
      <c r="R238" s="42">
        <v>510508.18201712205</v>
      </c>
      <c r="S238" s="42">
        <v>510508.18201712205</v>
      </c>
      <c r="T238" s="42">
        <v>510508.18201712205</v>
      </c>
      <c r="U238" s="42">
        <v>510508.18201712205</v>
      </c>
      <c r="V238" s="42">
        <v>510508.18201712205</v>
      </c>
      <c r="W238" s="42">
        <v>510508.18201712205</v>
      </c>
      <c r="X238" s="42">
        <v>510508.18201712205</v>
      </c>
      <c r="Y238" s="42">
        <v>510508.18201712205</v>
      </c>
      <c r="Z238" s="42">
        <v>510508.18201712205</v>
      </c>
      <c r="AA238" s="42">
        <v>510508.18201712205</v>
      </c>
      <c r="AB238" s="42">
        <v>510508.18201712205</v>
      </c>
      <c r="AC238" s="42">
        <v>510508.18201712205</v>
      </c>
      <c r="AD238" s="42">
        <v>510508.18201712205</v>
      </c>
      <c r="AE238" s="42">
        <v>510508.18201712205</v>
      </c>
      <c r="AF238" s="42">
        <v>510508.18201712205</v>
      </c>
      <c r="AG238" s="42">
        <v>510508.18201712205</v>
      </c>
      <c r="AH238" s="42">
        <v>510508.18201712205</v>
      </c>
      <c r="AI238" s="42">
        <v>510508.18201712205</v>
      </c>
      <c r="AJ238" s="42">
        <v>510508.18201712205</v>
      </c>
      <c r="AK238" s="42">
        <v>510508.18201712205</v>
      </c>
      <c r="AL238" s="42">
        <v>510508.18201712205</v>
      </c>
    </row>
    <row r="239" spans="1:38" x14ac:dyDescent="0.3">
      <c r="A239" s="16" t="s">
        <v>17</v>
      </c>
      <c r="B239" s="24" t="s">
        <v>21</v>
      </c>
      <c r="C239" s="42">
        <v>437627.55037414713</v>
      </c>
      <c r="D239" s="42">
        <v>430346.51454592211</v>
      </c>
      <c r="E239" s="42">
        <v>445253.01386806433</v>
      </c>
      <c r="F239" s="42">
        <v>452006.25742797024</v>
      </c>
      <c r="G239" s="42">
        <v>369864.93408282468</v>
      </c>
      <c r="H239" s="42">
        <v>338224.98645758216</v>
      </c>
      <c r="I239" s="42">
        <v>533764.16934208421</v>
      </c>
      <c r="J239" s="42">
        <v>478441.20361373003</v>
      </c>
      <c r="K239" s="42">
        <v>478441.20361373003</v>
      </c>
      <c r="L239" s="42">
        <v>478441.20361373003</v>
      </c>
      <c r="M239" s="42">
        <v>478441.20361373003</v>
      </c>
      <c r="N239" s="42">
        <v>478441.20361373003</v>
      </c>
      <c r="O239" s="42">
        <v>478441.20361373003</v>
      </c>
      <c r="P239" s="42">
        <v>478441.20361373003</v>
      </c>
      <c r="Q239" s="42">
        <v>478441.20361373003</v>
      </c>
      <c r="R239" s="42">
        <v>478441.20361373003</v>
      </c>
      <c r="S239" s="42">
        <v>478441.20361373003</v>
      </c>
      <c r="T239" s="42">
        <v>478441.20361373003</v>
      </c>
      <c r="U239" s="42">
        <v>478441.20361373003</v>
      </c>
      <c r="V239" s="42">
        <v>478441.20361373003</v>
      </c>
      <c r="W239" s="42">
        <v>478441.20361373003</v>
      </c>
      <c r="X239" s="42">
        <v>478441.20361373003</v>
      </c>
      <c r="Y239" s="42">
        <v>478441.20361373003</v>
      </c>
      <c r="Z239" s="42">
        <v>478441.20361373003</v>
      </c>
      <c r="AA239" s="42">
        <v>478441.20361373003</v>
      </c>
      <c r="AB239" s="42">
        <v>478441.20361373003</v>
      </c>
      <c r="AC239" s="42">
        <v>478441.20361373003</v>
      </c>
      <c r="AD239" s="42">
        <v>478441.20361373003</v>
      </c>
      <c r="AE239" s="42">
        <v>478441.20361373003</v>
      </c>
      <c r="AF239" s="42">
        <v>478441.20361373003</v>
      </c>
      <c r="AG239" s="42">
        <v>478441.20361373003</v>
      </c>
      <c r="AH239" s="42">
        <v>478441.20361373003</v>
      </c>
      <c r="AI239" s="42">
        <v>478441.20361373003</v>
      </c>
      <c r="AJ239" s="42">
        <v>478441.20361373003</v>
      </c>
      <c r="AK239" s="42">
        <v>478441.20361373003</v>
      </c>
      <c r="AL239" s="42">
        <v>478441.20361373003</v>
      </c>
    </row>
    <row r="240" spans="1:38" x14ac:dyDescent="0.3">
      <c r="A240" s="16" t="s">
        <v>17</v>
      </c>
      <c r="B240" s="24" t="s">
        <v>22</v>
      </c>
      <c r="C240" s="42">
        <v>26740360.408882901</v>
      </c>
      <c r="D240" s="42">
        <v>27264339.035599999</v>
      </c>
      <c r="E240" s="42">
        <v>27462374.607652757</v>
      </c>
      <c r="F240" s="42">
        <v>27420143.27660973</v>
      </c>
      <c r="G240" s="42">
        <v>22252061.971656416</v>
      </c>
      <c r="H240" s="42">
        <v>22692220.16108875</v>
      </c>
      <c r="I240" s="42">
        <v>23775868.551750127</v>
      </c>
      <c r="J240" s="42">
        <v>21311575.074217487</v>
      </c>
      <c r="K240" s="42">
        <v>21311575.074217487</v>
      </c>
      <c r="L240" s="42">
        <v>21311575.074217487</v>
      </c>
      <c r="M240" s="42">
        <v>21311575.074217487</v>
      </c>
      <c r="N240" s="42">
        <v>21311575.074217487</v>
      </c>
      <c r="O240" s="42">
        <v>21311575.074217487</v>
      </c>
      <c r="P240" s="42">
        <v>21311575.074217487</v>
      </c>
      <c r="Q240" s="42">
        <v>21311575.074217487</v>
      </c>
      <c r="R240" s="42">
        <v>21311575.074217487</v>
      </c>
      <c r="S240" s="42">
        <v>21311575.074217487</v>
      </c>
      <c r="T240" s="42">
        <v>21311575.074217487</v>
      </c>
      <c r="U240" s="42">
        <v>21311575.074217487</v>
      </c>
      <c r="V240" s="42">
        <v>21311575.074217487</v>
      </c>
      <c r="W240" s="42">
        <v>21311575.074217487</v>
      </c>
      <c r="X240" s="42">
        <v>21311575.074217487</v>
      </c>
      <c r="Y240" s="42">
        <v>21311575.074217487</v>
      </c>
      <c r="Z240" s="42">
        <v>21311575.074217487</v>
      </c>
      <c r="AA240" s="42">
        <v>21311575.074217487</v>
      </c>
      <c r="AB240" s="42">
        <v>21311575.074217487</v>
      </c>
      <c r="AC240" s="42">
        <v>21311575.074217487</v>
      </c>
      <c r="AD240" s="42">
        <v>21311575.074217487</v>
      </c>
      <c r="AE240" s="42">
        <v>21311575.074217487</v>
      </c>
      <c r="AF240" s="42">
        <v>21311575.074217487</v>
      </c>
      <c r="AG240" s="42">
        <v>21311575.074217487</v>
      </c>
      <c r="AH240" s="42">
        <v>21311575.074217487</v>
      </c>
      <c r="AI240" s="42">
        <v>21311575.074217487</v>
      </c>
      <c r="AJ240" s="42">
        <v>21311575.074217487</v>
      </c>
      <c r="AK240" s="42">
        <v>21311575.074217487</v>
      </c>
      <c r="AL240" s="42">
        <v>21311575.074217487</v>
      </c>
    </row>
    <row r="241" spans="1:38" x14ac:dyDescent="0.3">
      <c r="A241" s="16" t="s">
        <v>17</v>
      </c>
      <c r="B241" s="24" t="s">
        <v>23</v>
      </c>
      <c r="C241" s="42">
        <v>0</v>
      </c>
      <c r="D241" s="42">
        <v>0</v>
      </c>
      <c r="E241" s="42">
        <v>0</v>
      </c>
      <c r="F241" s="42">
        <v>0</v>
      </c>
      <c r="G241" s="42">
        <v>0</v>
      </c>
      <c r="H241" s="42">
        <v>0</v>
      </c>
      <c r="I241" s="42">
        <v>0</v>
      </c>
      <c r="J241" s="42">
        <v>0</v>
      </c>
      <c r="K241" s="42">
        <v>0</v>
      </c>
      <c r="L241" s="42">
        <v>0</v>
      </c>
      <c r="M241" s="42">
        <v>0</v>
      </c>
      <c r="N241" s="42">
        <v>0</v>
      </c>
      <c r="O241" s="42">
        <v>0</v>
      </c>
      <c r="P241" s="42">
        <v>0</v>
      </c>
      <c r="Q241" s="42">
        <v>0</v>
      </c>
      <c r="R241" s="42">
        <v>0</v>
      </c>
      <c r="S241" s="42">
        <v>0</v>
      </c>
      <c r="T241" s="42">
        <v>0</v>
      </c>
      <c r="U241" s="42">
        <v>0</v>
      </c>
      <c r="V241" s="42">
        <v>0</v>
      </c>
      <c r="W241" s="42">
        <v>0</v>
      </c>
      <c r="X241" s="42">
        <v>0</v>
      </c>
      <c r="Y241" s="42">
        <v>0</v>
      </c>
      <c r="Z241" s="42">
        <v>0</v>
      </c>
      <c r="AA241" s="42">
        <v>0</v>
      </c>
      <c r="AB241" s="42">
        <v>0</v>
      </c>
      <c r="AC241" s="42">
        <v>0</v>
      </c>
      <c r="AD241" s="42">
        <v>0</v>
      </c>
      <c r="AE241" s="42">
        <v>0</v>
      </c>
      <c r="AF241" s="42">
        <v>0</v>
      </c>
      <c r="AG241" s="42">
        <v>0</v>
      </c>
      <c r="AH241" s="42">
        <v>0</v>
      </c>
      <c r="AI241" s="42">
        <v>0</v>
      </c>
      <c r="AJ241" s="42">
        <v>0</v>
      </c>
      <c r="AK241" s="42">
        <v>0</v>
      </c>
      <c r="AL241" s="42">
        <v>0</v>
      </c>
    </row>
    <row r="242" spans="1:38" x14ac:dyDescent="0.3">
      <c r="A242" s="16" t="s">
        <v>17</v>
      </c>
      <c r="B242" s="24" t="s">
        <v>24</v>
      </c>
      <c r="C242" s="42">
        <v>0</v>
      </c>
      <c r="D242" s="42">
        <v>0</v>
      </c>
      <c r="E242" s="42">
        <v>0</v>
      </c>
      <c r="F242" s="42">
        <v>0</v>
      </c>
      <c r="G242" s="42">
        <v>0</v>
      </c>
      <c r="H242" s="42">
        <v>0</v>
      </c>
      <c r="I242" s="42">
        <v>0</v>
      </c>
      <c r="J242" s="42">
        <v>0</v>
      </c>
      <c r="K242" s="42">
        <v>0</v>
      </c>
      <c r="L242" s="42">
        <v>0</v>
      </c>
      <c r="M242" s="42">
        <v>0</v>
      </c>
      <c r="N242" s="42">
        <v>0</v>
      </c>
      <c r="O242" s="42">
        <v>0</v>
      </c>
      <c r="P242" s="42">
        <v>0</v>
      </c>
      <c r="Q242" s="42">
        <v>0</v>
      </c>
      <c r="R242" s="42">
        <v>0</v>
      </c>
      <c r="S242" s="42">
        <v>0</v>
      </c>
      <c r="T242" s="42">
        <v>0</v>
      </c>
      <c r="U242" s="42">
        <v>0</v>
      </c>
      <c r="V242" s="42">
        <v>0</v>
      </c>
      <c r="W242" s="42">
        <v>0</v>
      </c>
      <c r="X242" s="42">
        <v>0</v>
      </c>
      <c r="Y242" s="42">
        <v>0</v>
      </c>
      <c r="Z242" s="42">
        <v>0</v>
      </c>
      <c r="AA242" s="42">
        <v>0</v>
      </c>
      <c r="AB242" s="42">
        <v>0</v>
      </c>
      <c r="AC242" s="42">
        <v>0</v>
      </c>
      <c r="AD242" s="42">
        <v>0</v>
      </c>
      <c r="AE242" s="42">
        <v>0</v>
      </c>
      <c r="AF242" s="42">
        <v>0</v>
      </c>
      <c r="AG242" s="42">
        <v>0</v>
      </c>
      <c r="AH242" s="42">
        <v>0</v>
      </c>
      <c r="AI242" s="42">
        <v>0</v>
      </c>
      <c r="AJ242" s="42">
        <v>0</v>
      </c>
      <c r="AK242" s="42">
        <v>0</v>
      </c>
      <c r="AL242" s="42">
        <v>0</v>
      </c>
    </row>
    <row r="243" spans="1:38" x14ac:dyDescent="0.3">
      <c r="A243" s="16" t="s">
        <v>17</v>
      </c>
      <c r="B243" s="24" t="s">
        <v>25</v>
      </c>
      <c r="C243" s="42">
        <v>0</v>
      </c>
      <c r="D243" s="42">
        <v>0</v>
      </c>
      <c r="E243" s="42">
        <v>0</v>
      </c>
      <c r="F243" s="42">
        <v>0</v>
      </c>
      <c r="G243" s="42">
        <v>0</v>
      </c>
      <c r="H243" s="42">
        <v>0</v>
      </c>
      <c r="I243" s="42">
        <v>0</v>
      </c>
      <c r="J243" s="42">
        <v>0</v>
      </c>
      <c r="K243" s="42">
        <v>0</v>
      </c>
      <c r="L243" s="42">
        <v>0</v>
      </c>
      <c r="M243" s="42">
        <v>0</v>
      </c>
      <c r="N243" s="42">
        <v>0</v>
      </c>
      <c r="O243" s="42">
        <v>0</v>
      </c>
      <c r="P243" s="42">
        <v>0</v>
      </c>
      <c r="Q243" s="42">
        <v>0</v>
      </c>
      <c r="R243" s="42">
        <v>0</v>
      </c>
      <c r="S243" s="42">
        <v>0</v>
      </c>
      <c r="T243" s="42">
        <v>0</v>
      </c>
      <c r="U243" s="42">
        <v>0</v>
      </c>
      <c r="V243" s="42">
        <v>0</v>
      </c>
      <c r="W243" s="42">
        <v>0</v>
      </c>
      <c r="X243" s="42">
        <v>0</v>
      </c>
      <c r="Y243" s="42">
        <v>0</v>
      </c>
      <c r="Z243" s="42">
        <v>0</v>
      </c>
      <c r="AA243" s="42">
        <v>0</v>
      </c>
      <c r="AB243" s="42">
        <v>0</v>
      </c>
      <c r="AC243" s="42">
        <v>0</v>
      </c>
      <c r="AD243" s="42">
        <v>0</v>
      </c>
      <c r="AE243" s="42">
        <v>0</v>
      </c>
      <c r="AF243" s="42">
        <v>0</v>
      </c>
      <c r="AG243" s="42">
        <v>0</v>
      </c>
      <c r="AH243" s="42">
        <v>0</v>
      </c>
      <c r="AI243" s="42">
        <v>0</v>
      </c>
      <c r="AJ243" s="42">
        <v>0</v>
      </c>
      <c r="AK243" s="42">
        <v>0</v>
      </c>
      <c r="AL243" s="42">
        <v>0</v>
      </c>
    </row>
    <row r="244" spans="1:38" x14ac:dyDescent="0.3">
      <c r="A244" s="16" t="s">
        <v>18</v>
      </c>
      <c r="B244" s="24" t="s">
        <v>21</v>
      </c>
      <c r="C244" s="42">
        <v>647205.40937372413</v>
      </c>
      <c r="D244" s="42">
        <v>706214.7554317289</v>
      </c>
      <c r="E244" s="42">
        <v>630465.17198057275</v>
      </c>
      <c r="F244" s="42">
        <v>596553.86129420146</v>
      </c>
      <c r="G244" s="42">
        <v>780034.61879627674</v>
      </c>
      <c r="H244" s="42">
        <v>900699.06712497526</v>
      </c>
      <c r="I244" s="42">
        <v>735104.78768692561</v>
      </c>
      <c r="J244" s="42">
        <v>811842.47775437508</v>
      </c>
      <c r="K244" s="42">
        <v>811842.47775437508</v>
      </c>
      <c r="L244" s="42">
        <v>811842.47775437508</v>
      </c>
      <c r="M244" s="42">
        <v>811842.47775437508</v>
      </c>
      <c r="N244" s="42">
        <v>811842.47775437508</v>
      </c>
      <c r="O244" s="42">
        <v>811842.47775437508</v>
      </c>
      <c r="P244" s="42">
        <v>811842.47775437508</v>
      </c>
      <c r="Q244" s="42">
        <v>811842.47775437508</v>
      </c>
      <c r="R244" s="42">
        <v>811842.47775437508</v>
      </c>
      <c r="S244" s="42">
        <v>811842.47775437508</v>
      </c>
      <c r="T244" s="42">
        <v>811842.47775437508</v>
      </c>
      <c r="U244" s="42">
        <v>811842.47775437508</v>
      </c>
      <c r="V244" s="42">
        <v>811842.47775437508</v>
      </c>
      <c r="W244" s="42">
        <v>811842.47775437508</v>
      </c>
      <c r="X244" s="42">
        <v>811842.47775437508</v>
      </c>
      <c r="Y244" s="42">
        <v>811842.47775437508</v>
      </c>
      <c r="Z244" s="42">
        <v>811842.47775437508</v>
      </c>
      <c r="AA244" s="42">
        <v>811842.47775437508</v>
      </c>
      <c r="AB244" s="42">
        <v>811842.47775437508</v>
      </c>
      <c r="AC244" s="42">
        <v>811842.47775437508</v>
      </c>
      <c r="AD244" s="42">
        <v>811842.47775437508</v>
      </c>
      <c r="AE244" s="42">
        <v>811842.47775437508</v>
      </c>
      <c r="AF244" s="42">
        <v>811842.47775437508</v>
      </c>
      <c r="AG244" s="42">
        <v>811842.47775437508</v>
      </c>
      <c r="AH244" s="42">
        <v>811842.47775437508</v>
      </c>
      <c r="AI244" s="42">
        <v>811842.47775437508</v>
      </c>
      <c r="AJ244" s="42">
        <v>811842.47775437508</v>
      </c>
      <c r="AK244" s="42">
        <v>811842.47775437508</v>
      </c>
      <c r="AL244" s="42">
        <v>811842.47775437508</v>
      </c>
    </row>
    <row r="245" spans="1:38" x14ac:dyDescent="0.3">
      <c r="A245" s="16" t="s">
        <v>18</v>
      </c>
      <c r="B245" s="24" t="s">
        <v>22</v>
      </c>
      <c r="C245" s="42">
        <v>0</v>
      </c>
      <c r="D245" s="42">
        <v>0</v>
      </c>
      <c r="E245" s="42">
        <v>0</v>
      </c>
      <c r="F245" s="42">
        <v>0</v>
      </c>
      <c r="G245" s="42">
        <v>0</v>
      </c>
      <c r="H245" s="42">
        <v>0</v>
      </c>
      <c r="I245" s="42">
        <v>0</v>
      </c>
      <c r="J245" s="42">
        <v>0</v>
      </c>
      <c r="K245" s="42">
        <v>0</v>
      </c>
      <c r="L245" s="42">
        <v>0</v>
      </c>
      <c r="M245" s="42">
        <v>0</v>
      </c>
      <c r="N245" s="42">
        <v>0</v>
      </c>
      <c r="O245" s="42">
        <v>0</v>
      </c>
      <c r="P245" s="42">
        <v>0</v>
      </c>
      <c r="Q245" s="42">
        <v>0</v>
      </c>
      <c r="R245" s="42">
        <v>0</v>
      </c>
      <c r="S245" s="42">
        <v>0</v>
      </c>
      <c r="T245" s="42">
        <v>0</v>
      </c>
      <c r="U245" s="42">
        <v>0</v>
      </c>
      <c r="V245" s="42">
        <v>0</v>
      </c>
      <c r="W245" s="42">
        <v>0</v>
      </c>
      <c r="X245" s="42">
        <v>0</v>
      </c>
      <c r="Y245" s="42">
        <v>0</v>
      </c>
      <c r="Z245" s="42">
        <v>0</v>
      </c>
      <c r="AA245" s="42">
        <v>0</v>
      </c>
      <c r="AB245" s="42">
        <v>0</v>
      </c>
      <c r="AC245" s="42">
        <v>0</v>
      </c>
      <c r="AD245" s="42">
        <v>0</v>
      </c>
      <c r="AE245" s="42">
        <v>0</v>
      </c>
      <c r="AF245" s="42">
        <v>0</v>
      </c>
      <c r="AG245" s="42">
        <v>0</v>
      </c>
      <c r="AH245" s="42">
        <v>0</v>
      </c>
      <c r="AI245" s="42">
        <v>0</v>
      </c>
      <c r="AJ245" s="42">
        <v>0</v>
      </c>
      <c r="AK245" s="42">
        <v>0</v>
      </c>
      <c r="AL245" s="42">
        <v>0</v>
      </c>
    </row>
    <row r="246" spans="1:38" x14ac:dyDescent="0.3">
      <c r="A246" s="16" t="s">
        <v>18</v>
      </c>
      <c r="B246" s="24" t="s">
        <v>23</v>
      </c>
      <c r="C246" s="42">
        <v>532337.99298051337</v>
      </c>
      <c r="D246" s="42">
        <v>540451.73416329361</v>
      </c>
      <c r="E246" s="42">
        <v>490045.74179209908</v>
      </c>
      <c r="F246" s="42">
        <v>488153.66882087552</v>
      </c>
      <c r="G246" s="42">
        <v>479184.75318618899</v>
      </c>
      <c r="H246" s="42">
        <v>589322.50877615588</v>
      </c>
      <c r="I246" s="42">
        <v>556633.40651825746</v>
      </c>
      <c r="J246" s="42">
        <v>614740.44451619044</v>
      </c>
      <c r="K246" s="42">
        <v>614740.44451619044</v>
      </c>
      <c r="L246" s="42">
        <v>614740.44451619044</v>
      </c>
      <c r="M246" s="42">
        <v>614740.44451619044</v>
      </c>
      <c r="N246" s="42">
        <v>614740.44451619044</v>
      </c>
      <c r="O246" s="42">
        <v>614740.44451619044</v>
      </c>
      <c r="P246" s="42">
        <v>614740.44451619044</v>
      </c>
      <c r="Q246" s="42">
        <v>614740.44451619044</v>
      </c>
      <c r="R246" s="42">
        <v>614740.44451619044</v>
      </c>
      <c r="S246" s="42">
        <v>614740.44451619044</v>
      </c>
      <c r="T246" s="42">
        <v>614740.44451619044</v>
      </c>
      <c r="U246" s="42">
        <v>614740.44451619044</v>
      </c>
      <c r="V246" s="42">
        <v>614740.44451619044</v>
      </c>
      <c r="W246" s="42">
        <v>614740.44451619044</v>
      </c>
      <c r="X246" s="42">
        <v>614740.44451619044</v>
      </c>
      <c r="Y246" s="42">
        <v>614740.44451619044</v>
      </c>
      <c r="Z246" s="42">
        <v>614740.44451619044</v>
      </c>
      <c r="AA246" s="42">
        <v>614740.44451619044</v>
      </c>
      <c r="AB246" s="42">
        <v>614740.44451619044</v>
      </c>
      <c r="AC246" s="42">
        <v>614740.44451619044</v>
      </c>
      <c r="AD246" s="42">
        <v>614740.44451619044</v>
      </c>
      <c r="AE246" s="42">
        <v>614740.44451619044</v>
      </c>
      <c r="AF246" s="42">
        <v>614740.44451619044</v>
      </c>
      <c r="AG246" s="42">
        <v>614740.44451619044</v>
      </c>
      <c r="AH246" s="42">
        <v>614740.44451619044</v>
      </c>
      <c r="AI246" s="42">
        <v>614740.44451619044</v>
      </c>
      <c r="AJ246" s="42">
        <v>614740.44451619044</v>
      </c>
      <c r="AK246" s="42">
        <v>614740.44451619044</v>
      </c>
      <c r="AL246" s="42">
        <v>614740.44451619044</v>
      </c>
    </row>
    <row r="247" spans="1:38" x14ac:dyDescent="0.3">
      <c r="A247" s="16" t="s">
        <v>18</v>
      </c>
      <c r="B247" s="24" t="s">
        <v>24</v>
      </c>
      <c r="C247" s="42">
        <v>0</v>
      </c>
      <c r="D247" s="42">
        <v>0</v>
      </c>
      <c r="E247" s="42">
        <v>0</v>
      </c>
      <c r="F247" s="42">
        <v>0</v>
      </c>
      <c r="G247" s="42">
        <v>0</v>
      </c>
      <c r="H247" s="42">
        <v>0</v>
      </c>
      <c r="I247" s="42">
        <v>0</v>
      </c>
      <c r="J247" s="42">
        <v>0</v>
      </c>
      <c r="K247" s="42">
        <v>0</v>
      </c>
      <c r="L247" s="42">
        <v>0</v>
      </c>
      <c r="M247" s="42">
        <v>0</v>
      </c>
      <c r="N247" s="42">
        <v>0</v>
      </c>
      <c r="O247" s="42">
        <v>0</v>
      </c>
      <c r="P247" s="42">
        <v>0</v>
      </c>
      <c r="Q247" s="42">
        <v>0</v>
      </c>
      <c r="R247" s="42">
        <v>0</v>
      </c>
      <c r="S247" s="42">
        <v>0</v>
      </c>
      <c r="T247" s="42">
        <v>0</v>
      </c>
      <c r="U247" s="42">
        <v>0</v>
      </c>
      <c r="V247" s="42">
        <v>0</v>
      </c>
      <c r="W247" s="42">
        <v>0</v>
      </c>
      <c r="X247" s="42">
        <v>0</v>
      </c>
      <c r="Y247" s="42">
        <v>0</v>
      </c>
      <c r="Z247" s="42">
        <v>0</v>
      </c>
      <c r="AA247" s="42">
        <v>0</v>
      </c>
      <c r="AB247" s="42">
        <v>0</v>
      </c>
      <c r="AC247" s="42">
        <v>0</v>
      </c>
      <c r="AD247" s="42">
        <v>0</v>
      </c>
      <c r="AE247" s="42">
        <v>0</v>
      </c>
      <c r="AF247" s="42">
        <v>0</v>
      </c>
      <c r="AG247" s="42">
        <v>0</v>
      </c>
      <c r="AH247" s="42">
        <v>0</v>
      </c>
      <c r="AI247" s="42">
        <v>0</v>
      </c>
      <c r="AJ247" s="42">
        <v>0</v>
      </c>
      <c r="AK247" s="42">
        <v>0</v>
      </c>
      <c r="AL247" s="42">
        <v>0</v>
      </c>
    </row>
    <row r="248" spans="1:38" x14ac:dyDescent="0.3">
      <c r="A248" s="16" t="s">
        <v>18</v>
      </c>
      <c r="B248" s="24" t="s">
        <v>25</v>
      </c>
      <c r="C248" s="42">
        <v>836858.06297412177</v>
      </c>
      <c r="D248" s="42">
        <v>955084.33469210542</v>
      </c>
      <c r="E248" s="42">
        <v>1508179.1567309047</v>
      </c>
      <c r="F248" s="42">
        <v>743157.36621794559</v>
      </c>
      <c r="G248" s="42">
        <v>1516472.4751339688</v>
      </c>
      <c r="H248" s="42">
        <v>1616157.5627414165</v>
      </c>
      <c r="I248" s="42">
        <v>945363.1134948926</v>
      </c>
      <c r="J248" s="42">
        <v>1044049.6991622768</v>
      </c>
      <c r="K248" s="42">
        <v>1044049.6991622768</v>
      </c>
      <c r="L248" s="42">
        <v>1044049.6991622768</v>
      </c>
      <c r="M248" s="42">
        <v>1044049.6991622768</v>
      </c>
      <c r="N248" s="42">
        <v>1044049.6991622768</v>
      </c>
      <c r="O248" s="42">
        <v>1044049.6991622768</v>
      </c>
      <c r="P248" s="42">
        <v>1044049.6991622768</v>
      </c>
      <c r="Q248" s="42">
        <v>1044049.6991622768</v>
      </c>
      <c r="R248" s="42">
        <v>1044049.6991622768</v>
      </c>
      <c r="S248" s="42">
        <v>1044049.6991622768</v>
      </c>
      <c r="T248" s="42">
        <v>1044049.6991622768</v>
      </c>
      <c r="U248" s="42">
        <v>1044049.6991622768</v>
      </c>
      <c r="V248" s="42">
        <v>1044049.6991622768</v>
      </c>
      <c r="W248" s="42">
        <v>1044049.6991622768</v>
      </c>
      <c r="X248" s="42">
        <v>1044049.6991622768</v>
      </c>
      <c r="Y248" s="42">
        <v>1044049.6991622768</v>
      </c>
      <c r="Z248" s="42">
        <v>1044049.6991622768</v>
      </c>
      <c r="AA248" s="42">
        <v>1044049.6991622768</v>
      </c>
      <c r="AB248" s="42">
        <v>1044049.6991622768</v>
      </c>
      <c r="AC248" s="42">
        <v>1044049.6991622768</v>
      </c>
      <c r="AD248" s="42">
        <v>1044049.6991622768</v>
      </c>
      <c r="AE248" s="42">
        <v>1044049.6991622768</v>
      </c>
      <c r="AF248" s="42">
        <v>1044049.6991622768</v>
      </c>
      <c r="AG248" s="42">
        <v>1044049.6991622768</v>
      </c>
      <c r="AH248" s="42">
        <v>1044049.6991622768</v>
      </c>
      <c r="AI248" s="42">
        <v>1044049.6991622768</v>
      </c>
      <c r="AJ248" s="42">
        <v>1044049.6991622768</v>
      </c>
      <c r="AK248" s="42">
        <v>1044049.6991622768</v>
      </c>
      <c r="AL248" s="42">
        <v>1044049.6991622768</v>
      </c>
    </row>
    <row r="249" spans="1:38" x14ac:dyDescent="0.3">
      <c r="A249" s="16" t="s">
        <v>19</v>
      </c>
      <c r="B249" s="24" t="s">
        <v>21</v>
      </c>
      <c r="C249" s="42">
        <v>483736.65119967359</v>
      </c>
      <c r="D249" s="42">
        <v>473625.6032440557</v>
      </c>
      <c r="E249" s="42">
        <v>470727.87339735148</v>
      </c>
      <c r="F249" s="42">
        <v>479457.83759940369</v>
      </c>
      <c r="G249" s="42">
        <v>594642.45881354448</v>
      </c>
      <c r="H249" s="42">
        <v>577632.18655921973</v>
      </c>
      <c r="I249" s="42">
        <v>486969.18129294016</v>
      </c>
      <c r="J249" s="42">
        <v>474623.75165781839</v>
      </c>
      <c r="K249" s="42">
        <v>474623.75165781839</v>
      </c>
      <c r="L249" s="42">
        <v>474623.75165781839</v>
      </c>
      <c r="M249" s="42">
        <v>474623.75165781839</v>
      </c>
      <c r="N249" s="42">
        <v>474623.75165781839</v>
      </c>
      <c r="O249" s="42">
        <v>474623.75165781839</v>
      </c>
      <c r="P249" s="42">
        <v>474623.75165781839</v>
      </c>
      <c r="Q249" s="42">
        <v>474623.75165781839</v>
      </c>
      <c r="R249" s="42">
        <v>474623.75165781839</v>
      </c>
      <c r="S249" s="42">
        <v>474623.75165781839</v>
      </c>
      <c r="T249" s="42">
        <v>474623.75165781839</v>
      </c>
      <c r="U249" s="42">
        <v>474623.75165781839</v>
      </c>
      <c r="V249" s="42">
        <v>474623.75165781839</v>
      </c>
      <c r="W249" s="42">
        <v>474623.75165781839</v>
      </c>
      <c r="X249" s="42">
        <v>474623.75165781839</v>
      </c>
      <c r="Y249" s="42">
        <v>474623.75165781839</v>
      </c>
      <c r="Z249" s="42">
        <v>474623.75165781839</v>
      </c>
      <c r="AA249" s="42">
        <v>474623.75165781839</v>
      </c>
      <c r="AB249" s="42">
        <v>474623.75165781839</v>
      </c>
      <c r="AC249" s="42">
        <v>474623.75165781839</v>
      </c>
      <c r="AD249" s="42">
        <v>474623.75165781839</v>
      </c>
      <c r="AE249" s="42">
        <v>474623.75165781839</v>
      </c>
      <c r="AF249" s="42">
        <v>474623.75165781839</v>
      </c>
      <c r="AG249" s="42">
        <v>474623.75165781839</v>
      </c>
      <c r="AH249" s="42">
        <v>474623.75165781839</v>
      </c>
      <c r="AI249" s="42">
        <v>474623.75165781839</v>
      </c>
      <c r="AJ249" s="42">
        <v>474623.75165781839</v>
      </c>
      <c r="AK249" s="42">
        <v>474623.75165781839</v>
      </c>
      <c r="AL249" s="42">
        <v>474623.75165781839</v>
      </c>
    </row>
    <row r="250" spans="1:38" x14ac:dyDescent="0.3">
      <c r="A250" s="16" t="s">
        <v>19</v>
      </c>
      <c r="B250" s="24" t="s">
        <v>22</v>
      </c>
      <c r="C250" s="42">
        <v>44885.092306391263</v>
      </c>
      <c r="D250" s="42">
        <v>82327.502937784302</v>
      </c>
      <c r="E250" s="42">
        <v>82676.812300791484</v>
      </c>
      <c r="F250" s="42">
        <v>71494.644561656751</v>
      </c>
      <c r="G250" s="42">
        <v>75416.029700202795</v>
      </c>
      <c r="H250" s="42">
        <v>115770.30281700115</v>
      </c>
      <c r="I250" s="42">
        <v>122604.61397863935</v>
      </c>
      <c r="J250" s="42">
        <v>119496.39544457149</v>
      </c>
      <c r="K250" s="42">
        <v>119496.39544457149</v>
      </c>
      <c r="L250" s="42">
        <v>119496.39544457149</v>
      </c>
      <c r="M250" s="42">
        <v>119496.39544457149</v>
      </c>
      <c r="N250" s="42">
        <v>119496.39544457149</v>
      </c>
      <c r="O250" s="42">
        <v>119496.39544457149</v>
      </c>
      <c r="P250" s="42">
        <v>119496.39544457149</v>
      </c>
      <c r="Q250" s="42">
        <v>119496.39544457149</v>
      </c>
      <c r="R250" s="42">
        <v>119496.39544457149</v>
      </c>
      <c r="S250" s="42">
        <v>119496.39544457149</v>
      </c>
      <c r="T250" s="42">
        <v>119496.39544457149</v>
      </c>
      <c r="U250" s="42">
        <v>119496.39544457149</v>
      </c>
      <c r="V250" s="42">
        <v>119496.39544457149</v>
      </c>
      <c r="W250" s="42">
        <v>119496.39544457149</v>
      </c>
      <c r="X250" s="42">
        <v>119496.39544457149</v>
      </c>
      <c r="Y250" s="42">
        <v>119496.39544457149</v>
      </c>
      <c r="Z250" s="42">
        <v>119496.39544457149</v>
      </c>
      <c r="AA250" s="42">
        <v>119496.39544457149</v>
      </c>
      <c r="AB250" s="42">
        <v>119496.39544457149</v>
      </c>
      <c r="AC250" s="42">
        <v>119496.39544457149</v>
      </c>
      <c r="AD250" s="42">
        <v>119496.39544457149</v>
      </c>
      <c r="AE250" s="42">
        <v>119496.39544457149</v>
      </c>
      <c r="AF250" s="42">
        <v>119496.39544457149</v>
      </c>
      <c r="AG250" s="42">
        <v>119496.39544457149</v>
      </c>
      <c r="AH250" s="42">
        <v>119496.39544457149</v>
      </c>
      <c r="AI250" s="42">
        <v>119496.39544457149</v>
      </c>
      <c r="AJ250" s="42">
        <v>119496.39544457149</v>
      </c>
      <c r="AK250" s="42">
        <v>119496.39544457149</v>
      </c>
      <c r="AL250" s="42">
        <v>119496.39544457149</v>
      </c>
    </row>
    <row r="251" spans="1:38" x14ac:dyDescent="0.3">
      <c r="A251" s="16" t="s">
        <v>19</v>
      </c>
      <c r="B251" s="24" t="s">
        <v>23</v>
      </c>
      <c r="C251" s="42">
        <v>272270.78322420234</v>
      </c>
      <c r="D251" s="42">
        <v>247723.90998463449</v>
      </c>
      <c r="E251" s="42">
        <v>246464.37527462098</v>
      </c>
      <c r="F251" s="42">
        <v>247783.04268585483</v>
      </c>
      <c r="G251" s="42">
        <v>238686.47451536023</v>
      </c>
      <c r="H251" s="42">
        <v>227681.58051450184</v>
      </c>
      <c r="I251" s="42">
        <v>241122.00244313854</v>
      </c>
      <c r="J251" s="42">
        <v>235009.18292807616</v>
      </c>
      <c r="K251" s="42">
        <v>235009.18292807616</v>
      </c>
      <c r="L251" s="42">
        <v>235009.18292807616</v>
      </c>
      <c r="M251" s="42">
        <v>235009.18292807616</v>
      </c>
      <c r="N251" s="42">
        <v>235009.18292807616</v>
      </c>
      <c r="O251" s="42">
        <v>235009.18292807616</v>
      </c>
      <c r="P251" s="42">
        <v>235009.18292807616</v>
      </c>
      <c r="Q251" s="42">
        <v>235009.18292807616</v>
      </c>
      <c r="R251" s="42">
        <v>235009.18292807616</v>
      </c>
      <c r="S251" s="42">
        <v>235009.18292807616</v>
      </c>
      <c r="T251" s="42">
        <v>235009.18292807616</v>
      </c>
      <c r="U251" s="42">
        <v>235009.18292807616</v>
      </c>
      <c r="V251" s="42">
        <v>235009.18292807616</v>
      </c>
      <c r="W251" s="42">
        <v>235009.18292807616</v>
      </c>
      <c r="X251" s="42">
        <v>235009.18292807616</v>
      </c>
      <c r="Y251" s="42">
        <v>235009.18292807616</v>
      </c>
      <c r="Z251" s="42">
        <v>235009.18292807616</v>
      </c>
      <c r="AA251" s="42">
        <v>235009.18292807616</v>
      </c>
      <c r="AB251" s="42">
        <v>235009.18292807616</v>
      </c>
      <c r="AC251" s="42">
        <v>235009.18292807616</v>
      </c>
      <c r="AD251" s="42">
        <v>235009.18292807616</v>
      </c>
      <c r="AE251" s="42">
        <v>235009.18292807616</v>
      </c>
      <c r="AF251" s="42">
        <v>235009.18292807616</v>
      </c>
      <c r="AG251" s="42">
        <v>235009.18292807616</v>
      </c>
      <c r="AH251" s="42">
        <v>235009.18292807616</v>
      </c>
      <c r="AI251" s="42">
        <v>235009.18292807616</v>
      </c>
      <c r="AJ251" s="42">
        <v>235009.18292807616</v>
      </c>
      <c r="AK251" s="42">
        <v>235009.18292807616</v>
      </c>
      <c r="AL251" s="42">
        <v>235009.18292807616</v>
      </c>
    </row>
    <row r="252" spans="1:38" x14ac:dyDescent="0.3">
      <c r="A252" s="16" t="s">
        <v>19</v>
      </c>
      <c r="B252" s="24" t="s">
        <v>24</v>
      </c>
      <c r="C252" s="42">
        <v>0</v>
      </c>
      <c r="D252" s="42">
        <v>0</v>
      </c>
      <c r="E252" s="42">
        <v>0</v>
      </c>
      <c r="F252" s="42">
        <v>0</v>
      </c>
      <c r="G252" s="42">
        <v>0</v>
      </c>
      <c r="H252" s="42">
        <v>0</v>
      </c>
      <c r="I252" s="42">
        <v>0</v>
      </c>
      <c r="J252" s="42">
        <v>0</v>
      </c>
      <c r="K252" s="42">
        <v>0</v>
      </c>
      <c r="L252" s="42">
        <v>0</v>
      </c>
      <c r="M252" s="42">
        <v>0</v>
      </c>
      <c r="N252" s="42">
        <v>0</v>
      </c>
      <c r="O252" s="42">
        <v>0</v>
      </c>
      <c r="P252" s="42">
        <v>0</v>
      </c>
      <c r="Q252" s="42">
        <v>0</v>
      </c>
      <c r="R252" s="42">
        <v>0</v>
      </c>
      <c r="S252" s="42">
        <v>0</v>
      </c>
      <c r="T252" s="42">
        <v>0</v>
      </c>
      <c r="U252" s="42">
        <v>0</v>
      </c>
      <c r="V252" s="42">
        <v>0</v>
      </c>
      <c r="W252" s="42">
        <v>0</v>
      </c>
      <c r="X252" s="42">
        <v>0</v>
      </c>
      <c r="Y252" s="42">
        <v>0</v>
      </c>
      <c r="Z252" s="42">
        <v>0</v>
      </c>
      <c r="AA252" s="42">
        <v>0</v>
      </c>
      <c r="AB252" s="42">
        <v>0</v>
      </c>
      <c r="AC252" s="42">
        <v>0</v>
      </c>
      <c r="AD252" s="42">
        <v>0</v>
      </c>
      <c r="AE252" s="42">
        <v>0</v>
      </c>
      <c r="AF252" s="42">
        <v>0</v>
      </c>
      <c r="AG252" s="42">
        <v>0</v>
      </c>
      <c r="AH252" s="42">
        <v>0</v>
      </c>
      <c r="AI252" s="42">
        <v>0</v>
      </c>
      <c r="AJ252" s="42">
        <v>0</v>
      </c>
      <c r="AK252" s="42">
        <v>0</v>
      </c>
      <c r="AL252" s="42">
        <v>0</v>
      </c>
    </row>
    <row r="253" spans="1:38" x14ac:dyDescent="0.3">
      <c r="A253" s="16" t="s">
        <v>19</v>
      </c>
      <c r="B253" s="24" t="s">
        <v>25</v>
      </c>
      <c r="C253" s="42">
        <v>4784.0379504281236</v>
      </c>
      <c r="D253" s="42">
        <v>36393.529995292141</v>
      </c>
      <c r="E253" s="42">
        <v>139972.18458737468</v>
      </c>
      <c r="F253" s="42">
        <v>139975.55158141532</v>
      </c>
      <c r="G253" s="42">
        <v>317916.12883616809</v>
      </c>
      <c r="H253" s="42">
        <v>187864.78950519706</v>
      </c>
      <c r="I253" s="42">
        <v>159176.55932819587</v>
      </c>
      <c r="J253" s="42">
        <v>155141.18483585215</v>
      </c>
      <c r="K253" s="42">
        <v>155141.18483585215</v>
      </c>
      <c r="L253" s="42">
        <v>155141.18483585215</v>
      </c>
      <c r="M253" s="42">
        <v>155141.18483585215</v>
      </c>
      <c r="N253" s="42">
        <v>155141.18483585215</v>
      </c>
      <c r="O253" s="42">
        <v>155141.18483585215</v>
      </c>
      <c r="P253" s="42">
        <v>155141.18483585215</v>
      </c>
      <c r="Q253" s="42">
        <v>155141.18483585215</v>
      </c>
      <c r="R253" s="42">
        <v>155141.18483585215</v>
      </c>
      <c r="S253" s="42">
        <v>155141.18483585215</v>
      </c>
      <c r="T253" s="42">
        <v>155141.18483585215</v>
      </c>
      <c r="U253" s="42">
        <v>155141.18483585215</v>
      </c>
      <c r="V253" s="42">
        <v>155141.18483585215</v>
      </c>
      <c r="W253" s="42">
        <v>155141.18483585215</v>
      </c>
      <c r="X253" s="42">
        <v>155141.18483585215</v>
      </c>
      <c r="Y253" s="42">
        <v>155141.18483585215</v>
      </c>
      <c r="Z253" s="42">
        <v>155141.18483585215</v>
      </c>
      <c r="AA253" s="42">
        <v>155141.18483585215</v>
      </c>
      <c r="AB253" s="42">
        <v>155141.18483585215</v>
      </c>
      <c r="AC253" s="42">
        <v>155141.18483585215</v>
      </c>
      <c r="AD253" s="42">
        <v>155141.18483585215</v>
      </c>
      <c r="AE253" s="42">
        <v>155141.18483585215</v>
      </c>
      <c r="AF253" s="42">
        <v>155141.18483585215</v>
      </c>
      <c r="AG253" s="42">
        <v>155141.18483585215</v>
      </c>
      <c r="AH253" s="42">
        <v>155141.18483585215</v>
      </c>
      <c r="AI253" s="42">
        <v>155141.18483585215</v>
      </c>
      <c r="AJ253" s="42">
        <v>155141.18483585215</v>
      </c>
      <c r="AK253" s="42">
        <v>155141.18483585215</v>
      </c>
      <c r="AL253" s="42">
        <v>155141.18483585215</v>
      </c>
    </row>
    <row r="254" spans="1:38" x14ac:dyDescent="0.3">
      <c r="A254" s="16" t="s">
        <v>20</v>
      </c>
      <c r="B254" s="24" t="s">
        <v>21</v>
      </c>
      <c r="C254" s="42">
        <v>2851919.0822076239</v>
      </c>
      <c r="D254" s="42">
        <v>2990545.1494335504</v>
      </c>
      <c r="E254" s="42">
        <v>2954105.4645236656</v>
      </c>
      <c r="F254" s="42">
        <v>2698339.4652882461</v>
      </c>
      <c r="G254" s="42">
        <v>2709148.1786198635</v>
      </c>
      <c r="H254" s="42">
        <v>2195612.5137487594</v>
      </c>
      <c r="I254" s="42">
        <v>2648156.3572881464</v>
      </c>
      <c r="J254" s="42">
        <v>2633757.0889094165</v>
      </c>
      <c r="K254" s="42">
        <v>2633757.0889094165</v>
      </c>
      <c r="L254" s="42">
        <v>2633757.0889094165</v>
      </c>
      <c r="M254" s="42">
        <v>2633757.0889094165</v>
      </c>
      <c r="N254" s="42">
        <v>2633757.0889094165</v>
      </c>
      <c r="O254" s="42">
        <v>2633757.0889094165</v>
      </c>
      <c r="P254" s="42">
        <v>2633757.0889094165</v>
      </c>
      <c r="Q254" s="42">
        <v>2633757.0889094165</v>
      </c>
      <c r="R254" s="42">
        <v>2633757.0889094165</v>
      </c>
      <c r="S254" s="42">
        <v>2633757.0889094165</v>
      </c>
      <c r="T254" s="42">
        <v>2633757.0889094165</v>
      </c>
      <c r="U254" s="42">
        <v>2633757.0889094165</v>
      </c>
      <c r="V254" s="42">
        <v>2633757.0889094165</v>
      </c>
      <c r="W254" s="42">
        <v>2633757.0889094165</v>
      </c>
      <c r="X254" s="42">
        <v>2633757.0889094165</v>
      </c>
      <c r="Y254" s="42">
        <v>2633757.0889094165</v>
      </c>
      <c r="Z254" s="42">
        <v>2633757.0889094165</v>
      </c>
      <c r="AA254" s="42">
        <v>2633757.0889094165</v>
      </c>
      <c r="AB254" s="42">
        <v>2633757.0889094165</v>
      </c>
      <c r="AC254" s="42">
        <v>2633757.0889094165</v>
      </c>
      <c r="AD254" s="42">
        <v>2633757.0889094165</v>
      </c>
      <c r="AE254" s="42">
        <v>2633757.0889094165</v>
      </c>
      <c r="AF254" s="42">
        <v>2633757.0889094165</v>
      </c>
      <c r="AG254" s="42">
        <v>2633757.0889094165</v>
      </c>
      <c r="AH254" s="42">
        <v>2633757.0889094165</v>
      </c>
      <c r="AI254" s="42">
        <v>2633757.0889094165</v>
      </c>
      <c r="AJ254" s="42">
        <v>2633757.0889094165</v>
      </c>
      <c r="AK254" s="42">
        <v>2633757.0889094165</v>
      </c>
      <c r="AL254" s="42">
        <v>2633757.0889094165</v>
      </c>
    </row>
    <row r="255" spans="1:38" x14ac:dyDescent="0.3">
      <c r="A255" s="16" t="s">
        <v>20</v>
      </c>
      <c r="B255" s="24" t="s">
        <v>22</v>
      </c>
      <c r="C255" s="42">
        <v>7068893.7477543224</v>
      </c>
      <c r="D255" s="42">
        <v>8008912.9438843997</v>
      </c>
      <c r="E255" s="42">
        <v>6849861.669468116</v>
      </c>
      <c r="F255" s="42">
        <v>6555993.6807723269</v>
      </c>
      <c r="G255" s="42">
        <v>6977025.8545278767</v>
      </c>
      <c r="H255" s="42">
        <v>6345110.3680433473</v>
      </c>
      <c r="I255" s="42">
        <v>6495283.0581865311</v>
      </c>
      <c r="J255" s="42">
        <v>6459965.1572275329</v>
      </c>
      <c r="K255" s="42">
        <v>6459965.1572275329</v>
      </c>
      <c r="L255" s="42">
        <v>6459965.1572275329</v>
      </c>
      <c r="M255" s="42">
        <v>6459965.1572275329</v>
      </c>
      <c r="N255" s="42">
        <v>6459965.1572275329</v>
      </c>
      <c r="O255" s="42">
        <v>6459965.1572275329</v>
      </c>
      <c r="P255" s="42">
        <v>6459965.1572275329</v>
      </c>
      <c r="Q255" s="42">
        <v>6459965.1572275329</v>
      </c>
      <c r="R255" s="42">
        <v>6459965.1572275329</v>
      </c>
      <c r="S255" s="42">
        <v>6459965.1572275329</v>
      </c>
      <c r="T255" s="42">
        <v>6459965.1572275329</v>
      </c>
      <c r="U255" s="42">
        <v>6459965.1572275329</v>
      </c>
      <c r="V255" s="42">
        <v>6459965.1572275329</v>
      </c>
      <c r="W255" s="42">
        <v>6459965.1572275329</v>
      </c>
      <c r="X255" s="42">
        <v>6459965.1572275329</v>
      </c>
      <c r="Y255" s="42">
        <v>6459965.1572275329</v>
      </c>
      <c r="Z255" s="42">
        <v>6459965.1572275329</v>
      </c>
      <c r="AA255" s="42">
        <v>6459965.1572275329</v>
      </c>
      <c r="AB255" s="42">
        <v>6459965.1572275329</v>
      </c>
      <c r="AC255" s="42">
        <v>6459965.1572275329</v>
      </c>
      <c r="AD255" s="42">
        <v>6459965.1572275329</v>
      </c>
      <c r="AE255" s="42">
        <v>6459965.1572275329</v>
      </c>
      <c r="AF255" s="42">
        <v>6459965.1572275329</v>
      </c>
      <c r="AG255" s="42">
        <v>6459965.1572275329</v>
      </c>
      <c r="AH255" s="42">
        <v>6459965.1572275329</v>
      </c>
      <c r="AI255" s="42">
        <v>6459965.1572275329</v>
      </c>
      <c r="AJ255" s="42">
        <v>6459965.1572275329</v>
      </c>
      <c r="AK255" s="42">
        <v>6459965.1572275329</v>
      </c>
      <c r="AL255" s="42">
        <v>6459965.1572275329</v>
      </c>
    </row>
    <row r="256" spans="1:38" x14ac:dyDescent="0.3">
      <c r="A256" s="16" t="s">
        <v>20</v>
      </c>
      <c r="B256" s="24" t="s">
        <v>23</v>
      </c>
      <c r="C256" s="42">
        <v>1557079.1658435916</v>
      </c>
      <c r="D256" s="42">
        <v>1517487.4819221585</v>
      </c>
      <c r="E256" s="42">
        <v>16978.151987284306</v>
      </c>
      <c r="F256" s="42">
        <v>2465846.9373076423</v>
      </c>
      <c r="G256" s="42">
        <v>1370773.2590318474</v>
      </c>
      <c r="H256" s="42">
        <v>1088494.4799348759</v>
      </c>
      <c r="I256" s="42">
        <v>1114249.5503808772</v>
      </c>
      <c r="J256" s="42">
        <v>1108190.8528750988</v>
      </c>
      <c r="K256" s="42">
        <v>1108190.8528750988</v>
      </c>
      <c r="L256" s="42">
        <v>1108190.8528750988</v>
      </c>
      <c r="M256" s="42">
        <v>1108190.8528750988</v>
      </c>
      <c r="N256" s="42">
        <v>1108190.8528750988</v>
      </c>
      <c r="O256" s="42">
        <v>1108190.8528750988</v>
      </c>
      <c r="P256" s="42">
        <v>1108190.8528750988</v>
      </c>
      <c r="Q256" s="42">
        <v>1108190.8528750988</v>
      </c>
      <c r="R256" s="42">
        <v>1108190.8528750988</v>
      </c>
      <c r="S256" s="42">
        <v>1108190.8528750988</v>
      </c>
      <c r="T256" s="42">
        <v>1108190.8528750988</v>
      </c>
      <c r="U256" s="42">
        <v>1108190.8528750988</v>
      </c>
      <c r="V256" s="42">
        <v>1108190.8528750988</v>
      </c>
      <c r="W256" s="42">
        <v>1108190.8528750988</v>
      </c>
      <c r="X256" s="42">
        <v>1108190.8528750988</v>
      </c>
      <c r="Y256" s="42">
        <v>1108190.8528750988</v>
      </c>
      <c r="Z256" s="42">
        <v>1108190.8528750988</v>
      </c>
      <c r="AA256" s="42">
        <v>1108190.8528750988</v>
      </c>
      <c r="AB256" s="42">
        <v>1108190.8528750988</v>
      </c>
      <c r="AC256" s="42">
        <v>1108190.8528750988</v>
      </c>
      <c r="AD256" s="42">
        <v>1108190.8528750988</v>
      </c>
      <c r="AE256" s="42">
        <v>1108190.8528750988</v>
      </c>
      <c r="AF256" s="42">
        <v>1108190.8528750988</v>
      </c>
      <c r="AG256" s="42">
        <v>1108190.8528750988</v>
      </c>
      <c r="AH256" s="42">
        <v>1108190.8528750988</v>
      </c>
      <c r="AI256" s="42">
        <v>1108190.8528750988</v>
      </c>
      <c r="AJ256" s="42">
        <v>1108190.8528750988</v>
      </c>
      <c r="AK256" s="42">
        <v>1108190.8528750988</v>
      </c>
      <c r="AL256" s="42">
        <v>1108190.8528750988</v>
      </c>
    </row>
    <row r="257" spans="1:38" x14ac:dyDescent="0.3">
      <c r="A257" s="16" t="s">
        <v>20</v>
      </c>
      <c r="B257" s="24" t="s">
        <v>24</v>
      </c>
      <c r="C257" s="42">
        <v>0</v>
      </c>
      <c r="D257" s="42">
        <v>0</v>
      </c>
      <c r="E257" s="42">
        <v>0</v>
      </c>
      <c r="F257" s="42">
        <v>0</v>
      </c>
      <c r="G257" s="42">
        <v>0</v>
      </c>
      <c r="H257" s="42">
        <v>0</v>
      </c>
      <c r="I257" s="42">
        <v>0</v>
      </c>
      <c r="J257" s="42">
        <v>0</v>
      </c>
      <c r="K257" s="42">
        <v>0</v>
      </c>
      <c r="L257" s="42">
        <v>0</v>
      </c>
      <c r="M257" s="42">
        <v>0</v>
      </c>
      <c r="N257" s="42">
        <v>0</v>
      </c>
      <c r="O257" s="42">
        <v>0</v>
      </c>
      <c r="P257" s="42">
        <v>0</v>
      </c>
      <c r="Q257" s="42">
        <v>0</v>
      </c>
      <c r="R257" s="42">
        <v>0</v>
      </c>
      <c r="S257" s="42">
        <v>0</v>
      </c>
      <c r="T257" s="42">
        <v>0</v>
      </c>
      <c r="U257" s="42">
        <v>0</v>
      </c>
      <c r="V257" s="42">
        <v>0</v>
      </c>
      <c r="W257" s="42">
        <v>0</v>
      </c>
      <c r="X257" s="42">
        <v>0</v>
      </c>
      <c r="Y257" s="42">
        <v>0</v>
      </c>
      <c r="Z257" s="42">
        <v>0</v>
      </c>
      <c r="AA257" s="42">
        <v>0</v>
      </c>
      <c r="AB257" s="42">
        <v>0</v>
      </c>
      <c r="AC257" s="42">
        <v>0</v>
      </c>
      <c r="AD257" s="42">
        <v>0</v>
      </c>
      <c r="AE257" s="42">
        <v>0</v>
      </c>
      <c r="AF257" s="42">
        <v>0</v>
      </c>
      <c r="AG257" s="42">
        <v>0</v>
      </c>
      <c r="AH257" s="42">
        <v>0</v>
      </c>
      <c r="AI257" s="42">
        <v>0</v>
      </c>
      <c r="AJ257" s="42">
        <v>0</v>
      </c>
      <c r="AK257" s="42">
        <v>0</v>
      </c>
      <c r="AL257" s="42">
        <v>0</v>
      </c>
    </row>
    <row r="258" spans="1:38" x14ac:dyDescent="0.3">
      <c r="A258" s="16" t="s">
        <v>20</v>
      </c>
      <c r="B258" s="24" t="s">
        <v>25</v>
      </c>
      <c r="C258" s="42">
        <v>130184.61129775576</v>
      </c>
      <c r="D258" s="42">
        <v>0</v>
      </c>
      <c r="E258" s="42">
        <v>0</v>
      </c>
      <c r="F258" s="42">
        <v>0</v>
      </c>
      <c r="G258" s="42">
        <v>0</v>
      </c>
      <c r="H258" s="42">
        <v>0</v>
      </c>
      <c r="I258" s="42">
        <v>0</v>
      </c>
      <c r="J258" s="42">
        <v>0</v>
      </c>
      <c r="K258" s="42">
        <v>0</v>
      </c>
      <c r="L258" s="42">
        <v>0</v>
      </c>
      <c r="M258" s="42">
        <v>0</v>
      </c>
      <c r="N258" s="42">
        <v>0</v>
      </c>
      <c r="O258" s="42">
        <v>0</v>
      </c>
      <c r="P258" s="42">
        <v>0</v>
      </c>
      <c r="Q258" s="42">
        <v>0</v>
      </c>
      <c r="R258" s="42">
        <v>0</v>
      </c>
      <c r="S258" s="42">
        <v>0</v>
      </c>
      <c r="T258" s="42">
        <v>0</v>
      </c>
      <c r="U258" s="42">
        <v>0</v>
      </c>
      <c r="V258" s="42">
        <v>0</v>
      </c>
      <c r="W258" s="42">
        <v>0</v>
      </c>
      <c r="X258" s="42">
        <v>0</v>
      </c>
      <c r="Y258" s="42">
        <v>0</v>
      </c>
      <c r="Z258" s="42">
        <v>0</v>
      </c>
      <c r="AA258" s="42">
        <v>0</v>
      </c>
      <c r="AB258" s="42">
        <v>0</v>
      </c>
      <c r="AC258" s="42">
        <v>0</v>
      </c>
      <c r="AD258" s="42">
        <v>0</v>
      </c>
      <c r="AE258" s="42">
        <v>0</v>
      </c>
      <c r="AF258" s="42">
        <v>0</v>
      </c>
      <c r="AG258" s="42">
        <v>0</v>
      </c>
      <c r="AH258" s="42">
        <v>0</v>
      </c>
      <c r="AI258" s="42">
        <v>0</v>
      </c>
      <c r="AJ258" s="42">
        <v>0</v>
      </c>
      <c r="AK258" s="42">
        <v>0</v>
      </c>
      <c r="AL258" s="42">
        <v>0</v>
      </c>
    </row>
    <row r="260" spans="1:38" s="4" customFormat="1" x14ac:dyDescent="0.3">
      <c r="A260" s="25" t="s">
        <v>75</v>
      </c>
      <c r="B260" s="25"/>
      <c r="C260" s="25"/>
      <c r="D260" s="51" t="s">
        <v>83</v>
      </c>
      <c r="E260" s="25"/>
      <c r="F260" s="25"/>
      <c r="G260" s="25"/>
      <c r="H260" s="25"/>
      <c r="I260" s="25"/>
    </row>
    <row r="261" spans="1:38" x14ac:dyDescent="0.3">
      <c r="A261" s="26" t="s">
        <v>78</v>
      </c>
      <c r="B261" s="16">
        <v>2015</v>
      </c>
      <c r="C261" s="16">
        <v>2016</v>
      </c>
      <c r="D261" s="16">
        <v>2017</v>
      </c>
      <c r="E261" s="16">
        <v>2018</v>
      </c>
      <c r="F261" s="16">
        <v>2019</v>
      </c>
      <c r="G261" s="16">
        <v>2020</v>
      </c>
      <c r="H261" s="16">
        <v>2021</v>
      </c>
      <c r="I261" s="16">
        <v>2022</v>
      </c>
      <c r="J261" s="16">
        <v>2023</v>
      </c>
      <c r="K261" s="16">
        <v>2024</v>
      </c>
      <c r="L261" s="16">
        <v>2025</v>
      </c>
      <c r="M261" s="16">
        <v>2026</v>
      </c>
      <c r="N261" s="16">
        <v>2027</v>
      </c>
      <c r="O261" s="16">
        <v>2028</v>
      </c>
      <c r="P261" s="16">
        <v>2029</v>
      </c>
      <c r="Q261" s="16">
        <v>2030</v>
      </c>
      <c r="R261" s="16">
        <v>2031</v>
      </c>
      <c r="S261" s="16">
        <v>2032</v>
      </c>
      <c r="T261" s="16">
        <v>2033</v>
      </c>
      <c r="U261" s="16">
        <v>2034</v>
      </c>
      <c r="V261" s="16">
        <v>2035</v>
      </c>
      <c r="W261" s="16">
        <v>2036</v>
      </c>
      <c r="X261" s="16">
        <v>2037</v>
      </c>
      <c r="Y261" s="16">
        <v>2038</v>
      </c>
      <c r="Z261" s="16">
        <v>2039</v>
      </c>
      <c r="AA261" s="16">
        <v>2040</v>
      </c>
      <c r="AB261" s="16">
        <v>2041</v>
      </c>
      <c r="AC261" s="16">
        <v>2042</v>
      </c>
      <c r="AD261" s="16">
        <v>2043</v>
      </c>
      <c r="AE261" s="16">
        <v>2044</v>
      </c>
      <c r="AF261" s="16">
        <v>2045</v>
      </c>
      <c r="AG261" s="16">
        <v>2046</v>
      </c>
      <c r="AH261" s="16">
        <v>2047</v>
      </c>
      <c r="AI261" s="16">
        <v>2048</v>
      </c>
      <c r="AJ261" s="16">
        <v>2049</v>
      </c>
      <c r="AK261" s="16">
        <v>2050</v>
      </c>
    </row>
    <row r="262" spans="1:38" ht="28.8" x14ac:dyDescent="0.3">
      <c r="A262" s="21" t="s">
        <v>74</v>
      </c>
      <c r="B262" s="32">
        <v>0.8</v>
      </c>
      <c r="C262" s="32">
        <v>0.8</v>
      </c>
      <c r="D262" s="32">
        <v>0.8</v>
      </c>
      <c r="E262" s="32">
        <v>0.8</v>
      </c>
      <c r="F262" s="32">
        <v>0.8</v>
      </c>
      <c r="G262" s="32">
        <v>0.8</v>
      </c>
      <c r="H262" s="32">
        <v>0.8</v>
      </c>
      <c r="I262" s="32">
        <v>0.8</v>
      </c>
      <c r="J262" s="32">
        <v>0.8</v>
      </c>
      <c r="K262" s="32">
        <v>0.8</v>
      </c>
      <c r="L262" s="32">
        <v>0.8</v>
      </c>
      <c r="M262" s="32">
        <v>0.8</v>
      </c>
      <c r="N262" s="32">
        <v>0.8</v>
      </c>
      <c r="O262" s="32">
        <v>0.8</v>
      </c>
      <c r="P262" s="32">
        <v>0.8</v>
      </c>
      <c r="Q262" s="32">
        <v>0.8</v>
      </c>
      <c r="R262" s="32">
        <v>0.8</v>
      </c>
      <c r="S262" s="32">
        <v>0.8</v>
      </c>
      <c r="T262" s="32">
        <v>0.8</v>
      </c>
      <c r="U262" s="32">
        <v>0.8</v>
      </c>
      <c r="V262" s="32">
        <v>0.8</v>
      </c>
      <c r="W262" s="32">
        <v>0.8</v>
      </c>
      <c r="X262" s="32">
        <v>0.8</v>
      </c>
      <c r="Y262" s="32">
        <v>0.8</v>
      </c>
      <c r="Z262" s="32">
        <v>0.8</v>
      </c>
      <c r="AA262" s="32">
        <v>0.8</v>
      </c>
      <c r="AB262" s="32">
        <v>0.8</v>
      </c>
      <c r="AC262" s="32">
        <v>0.8</v>
      </c>
      <c r="AD262" s="32">
        <v>0.8</v>
      </c>
      <c r="AE262" s="32">
        <v>0.8</v>
      </c>
      <c r="AF262" s="32">
        <v>0.8</v>
      </c>
      <c r="AG262" s="32">
        <v>0.8</v>
      </c>
      <c r="AH262" s="32">
        <v>0.8</v>
      </c>
      <c r="AI262" s="32">
        <v>0.8</v>
      </c>
      <c r="AJ262" s="32">
        <v>0.8</v>
      </c>
      <c r="AK262" s="32">
        <v>0.8</v>
      </c>
    </row>
    <row r="263" spans="1:38" s="4" customFormat="1" x14ac:dyDescent="0.3">
      <c r="A263" s="25" t="s">
        <v>76</v>
      </c>
      <c r="B263" s="25"/>
      <c r="C263" s="25"/>
      <c r="D263" s="25"/>
      <c r="E263" s="25"/>
      <c r="F263" s="25"/>
      <c r="G263" s="25"/>
      <c r="H263" s="25"/>
      <c r="I263" s="25"/>
    </row>
    <row r="264" spans="1:38" x14ac:dyDescent="0.3">
      <c r="A264" s="26" t="s">
        <v>78</v>
      </c>
      <c r="B264" s="16">
        <v>2015</v>
      </c>
      <c r="C264" s="16">
        <v>2016</v>
      </c>
      <c r="D264" s="16">
        <v>2017</v>
      </c>
      <c r="E264" s="16">
        <v>2018</v>
      </c>
      <c r="F264" s="16">
        <v>2019</v>
      </c>
      <c r="G264" s="16">
        <v>2020</v>
      </c>
      <c r="H264" s="16">
        <v>2021</v>
      </c>
      <c r="I264" s="16">
        <v>2022</v>
      </c>
      <c r="J264" s="16">
        <v>2023</v>
      </c>
      <c r="K264" s="16">
        <v>2024</v>
      </c>
      <c r="L264" s="16">
        <v>2025</v>
      </c>
      <c r="M264" s="16">
        <v>2026</v>
      </c>
      <c r="N264" s="16">
        <v>2027</v>
      </c>
      <c r="O264" s="16">
        <v>2028</v>
      </c>
      <c r="P264" s="16">
        <v>2029</v>
      </c>
      <c r="Q264" s="16">
        <v>2030</v>
      </c>
      <c r="R264" s="16">
        <v>2031</v>
      </c>
      <c r="S264" s="16">
        <v>2032</v>
      </c>
      <c r="T264" s="16">
        <v>2033</v>
      </c>
      <c r="U264" s="16">
        <v>2034</v>
      </c>
      <c r="V264" s="16">
        <v>2035</v>
      </c>
      <c r="W264" s="16">
        <v>2036</v>
      </c>
      <c r="X264" s="16">
        <v>2037</v>
      </c>
      <c r="Y264" s="16">
        <v>2038</v>
      </c>
      <c r="Z264" s="16">
        <v>2039</v>
      </c>
      <c r="AA264" s="16">
        <v>2040</v>
      </c>
      <c r="AB264" s="16">
        <v>2041</v>
      </c>
      <c r="AC264" s="16">
        <v>2042</v>
      </c>
      <c r="AD264" s="16">
        <v>2043</v>
      </c>
      <c r="AE264" s="16">
        <v>2044</v>
      </c>
      <c r="AF264" s="16">
        <v>2045</v>
      </c>
      <c r="AG264" s="16">
        <v>2046</v>
      </c>
      <c r="AH264" s="16">
        <v>2047</v>
      </c>
      <c r="AI264" s="16">
        <v>2048</v>
      </c>
      <c r="AJ264" s="16">
        <v>2049</v>
      </c>
      <c r="AK264" s="16">
        <v>2050</v>
      </c>
    </row>
    <row r="265" spans="1:38" ht="28.8" x14ac:dyDescent="0.3">
      <c r="A265" s="21" t="s">
        <v>74</v>
      </c>
      <c r="B265" s="32">
        <v>0.8</v>
      </c>
      <c r="C265" s="32">
        <v>0.8</v>
      </c>
      <c r="D265" s="32">
        <v>0.8</v>
      </c>
      <c r="E265" s="32">
        <v>0.8</v>
      </c>
      <c r="F265" s="32">
        <v>0.8</v>
      </c>
      <c r="G265" s="32">
        <v>0.8</v>
      </c>
      <c r="H265" s="32">
        <v>0.8</v>
      </c>
      <c r="I265" s="32">
        <v>0.8</v>
      </c>
      <c r="J265" s="32">
        <v>0.8</v>
      </c>
      <c r="K265" s="32">
        <v>0.8</v>
      </c>
      <c r="L265" s="32">
        <v>0.8</v>
      </c>
      <c r="M265" s="32">
        <v>0.8</v>
      </c>
      <c r="N265" s="32">
        <v>0.8</v>
      </c>
      <c r="O265" s="32">
        <v>0.8</v>
      </c>
      <c r="P265" s="32">
        <v>0.8</v>
      </c>
      <c r="Q265" s="1">
        <v>0.8</v>
      </c>
      <c r="R265" s="1">
        <f t="shared" ref="R265" si="58">($AK265-$P265)/($AK264-$Q264)+Q265</f>
        <v>0.80325000000000002</v>
      </c>
      <c r="S265" s="1">
        <f t="shared" ref="S265" si="59">($AK265-$P265)/($AK264-$Q264)+R265</f>
        <v>0.80649999999999999</v>
      </c>
      <c r="T265" s="1">
        <f t="shared" ref="T265" si="60">($AK265-$P265)/($AK264-$Q264)+S265</f>
        <v>0.80974999999999997</v>
      </c>
      <c r="U265" s="1">
        <f t="shared" ref="U265" si="61">($AK265-$P265)/($AK264-$Q264)+T265</f>
        <v>0.81299999999999994</v>
      </c>
      <c r="V265" s="1">
        <f t="shared" ref="V265" si="62">($AK265-$P265)/($AK264-$Q264)+U265</f>
        <v>0.81624999999999992</v>
      </c>
      <c r="W265" s="1">
        <f t="shared" ref="W265" si="63">($AK265-$P265)/($AK264-$Q264)+V265</f>
        <v>0.8194999999999999</v>
      </c>
      <c r="X265" s="1">
        <f t="shared" ref="X265" si="64">($AK265-$P265)/($AK264-$Q264)+W265</f>
        <v>0.82274999999999987</v>
      </c>
      <c r="Y265" s="1">
        <f t="shared" ref="Y265" si="65">($AK265-$P265)/($AK264-$Q264)+X265</f>
        <v>0.82599999999999985</v>
      </c>
      <c r="Z265" s="1">
        <f t="shared" ref="Z265" si="66">($AK265-$P265)/($AK264-$Q264)+Y265</f>
        <v>0.82924999999999982</v>
      </c>
      <c r="AA265" s="1">
        <f t="shared" ref="AA265" si="67">($AK265-$P265)/($AK264-$Q264)+Z265</f>
        <v>0.8324999999999998</v>
      </c>
      <c r="AB265" s="1">
        <f t="shared" ref="AB265" si="68">($AK265-$P265)/($AK264-$Q264)+AA265</f>
        <v>0.83574999999999977</v>
      </c>
      <c r="AC265" s="1">
        <f t="shared" ref="AC265" si="69">($AK265-$P265)/($AK264-$Q264)+AB265</f>
        <v>0.83899999999999975</v>
      </c>
      <c r="AD265" s="1">
        <f t="shared" ref="AD265" si="70">($AK265-$P265)/($AK264-$Q264)+AC265</f>
        <v>0.84224999999999972</v>
      </c>
      <c r="AE265" s="1">
        <f t="shared" ref="AE265" si="71">($AK265-$P265)/($AK264-$Q264)+AD265</f>
        <v>0.8454999999999997</v>
      </c>
      <c r="AF265" s="1">
        <f t="shared" ref="AF265" si="72">($AK265-$P265)/($AK264-$Q264)+AE265</f>
        <v>0.84874999999999967</v>
      </c>
      <c r="AG265" s="1">
        <f t="shared" ref="AG265" si="73">($AK265-$P265)/($AK264-$Q264)+AF265</f>
        <v>0.85199999999999965</v>
      </c>
      <c r="AH265" s="1">
        <f t="shared" ref="AH265" si="74">($AK265-$P265)/($AK264-$Q264)+AG265</f>
        <v>0.85524999999999962</v>
      </c>
      <c r="AI265" s="1">
        <f t="shared" ref="AI265" si="75">($AK265-$P265)/($AK264-$Q264)+AH265</f>
        <v>0.8584999999999996</v>
      </c>
      <c r="AJ265" s="1">
        <f t="shared" ref="AJ265" si="76">($AK265-$P265)/($AK264-$Q264)+AI265</f>
        <v>0.86174999999999957</v>
      </c>
      <c r="AK265" s="32">
        <f>(AK268+AK262)/2</f>
        <v>0.86499999999999999</v>
      </c>
    </row>
    <row r="266" spans="1:38" s="4" customFormat="1" x14ac:dyDescent="0.3">
      <c r="A266" s="25" t="s">
        <v>77</v>
      </c>
      <c r="B266" s="25"/>
      <c r="C266" s="25"/>
      <c r="D266" s="25"/>
      <c r="E266" s="25"/>
      <c r="F266" s="25"/>
      <c r="G266" s="25"/>
      <c r="H266" s="25"/>
      <c r="I266" s="25"/>
    </row>
    <row r="267" spans="1:38" x14ac:dyDescent="0.3">
      <c r="A267" s="26" t="s">
        <v>78</v>
      </c>
      <c r="B267" s="16">
        <v>2015</v>
      </c>
      <c r="C267" s="16">
        <v>2016</v>
      </c>
      <c r="D267" s="16">
        <v>2017</v>
      </c>
      <c r="E267" s="16">
        <v>2018</v>
      </c>
      <c r="F267" s="16">
        <v>2019</v>
      </c>
      <c r="G267" s="16">
        <v>2020</v>
      </c>
      <c r="H267" s="16">
        <v>2021</v>
      </c>
      <c r="I267" s="16">
        <v>2022</v>
      </c>
      <c r="J267" s="16">
        <v>2023</v>
      </c>
      <c r="K267" s="16">
        <v>2024</v>
      </c>
      <c r="L267" s="16">
        <v>2025</v>
      </c>
      <c r="M267" s="16">
        <v>2026</v>
      </c>
      <c r="N267" s="16">
        <v>2027</v>
      </c>
      <c r="O267" s="16">
        <v>2028</v>
      </c>
      <c r="P267" s="16">
        <v>2029</v>
      </c>
      <c r="Q267" s="16">
        <v>2030</v>
      </c>
      <c r="R267" s="16">
        <v>2031</v>
      </c>
      <c r="S267" s="16">
        <v>2032</v>
      </c>
      <c r="T267" s="16">
        <v>2033</v>
      </c>
      <c r="U267" s="16">
        <v>2034</v>
      </c>
      <c r="V267" s="16">
        <v>2035</v>
      </c>
      <c r="W267" s="16">
        <v>2036</v>
      </c>
      <c r="X267" s="16">
        <v>2037</v>
      </c>
      <c r="Y267" s="16">
        <v>2038</v>
      </c>
      <c r="Z267" s="16">
        <v>2039</v>
      </c>
      <c r="AA267" s="16">
        <v>2040</v>
      </c>
      <c r="AB267" s="16">
        <v>2041</v>
      </c>
      <c r="AC267" s="16">
        <v>2042</v>
      </c>
      <c r="AD267" s="16">
        <v>2043</v>
      </c>
      <c r="AE267" s="16">
        <v>2044</v>
      </c>
      <c r="AF267" s="16">
        <v>2045</v>
      </c>
      <c r="AG267" s="16">
        <v>2046</v>
      </c>
      <c r="AH267" s="16">
        <v>2047</v>
      </c>
      <c r="AI267" s="16">
        <v>2048</v>
      </c>
      <c r="AJ267" s="16">
        <v>2049</v>
      </c>
      <c r="AK267" s="16">
        <v>2050</v>
      </c>
    </row>
    <row r="268" spans="1:38" ht="28.8" x14ac:dyDescent="0.3">
      <c r="A268" s="21" t="s">
        <v>74</v>
      </c>
      <c r="B268" s="32">
        <v>0.8</v>
      </c>
      <c r="C268" s="32">
        <v>0.8</v>
      </c>
      <c r="D268" s="32">
        <v>0.8</v>
      </c>
      <c r="E268" s="32">
        <v>0.8</v>
      </c>
      <c r="F268" s="32">
        <v>0.8</v>
      </c>
      <c r="G268" s="32">
        <v>0.8</v>
      </c>
      <c r="H268" s="32">
        <v>0.8</v>
      </c>
      <c r="I268" s="32">
        <v>0.8</v>
      </c>
      <c r="J268" s="32">
        <v>0.8</v>
      </c>
      <c r="K268" s="32">
        <v>0.8</v>
      </c>
      <c r="L268" s="32">
        <v>0.8</v>
      </c>
      <c r="M268" s="32">
        <v>0.8</v>
      </c>
      <c r="N268" s="32">
        <v>0.8</v>
      </c>
      <c r="O268" s="32">
        <v>0.8</v>
      </c>
      <c r="P268" s="32">
        <v>0.8</v>
      </c>
      <c r="Q268" s="1">
        <v>0.8</v>
      </c>
      <c r="R268" s="1">
        <f t="shared" ref="R268:AJ268" si="77">($AK268-$P268)/($AK267-$Q267)+Q268</f>
        <v>0.80649999999999999</v>
      </c>
      <c r="S268" s="1">
        <f t="shared" si="77"/>
        <v>0.81299999999999994</v>
      </c>
      <c r="T268" s="1">
        <f t="shared" si="77"/>
        <v>0.8194999999999999</v>
      </c>
      <c r="U268" s="1">
        <f t="shared" si="77"/>
        <v>0.82599999999999985</v>
      </c>
      <c r="V268" s="1">
        <f t="shared" si="77"/>
        <v>0.8324999999999998</v>
      </c>
      <c r="W268" s="1">
        <f t="shared" si="77"/>
        <v>0.83899999999999975</v>
      </c>
      <c r="X268" s="1">
        <f t="shared" si="77"/>
        <v>0.8454999999999997</v>
      </c>
      <c r="Y268" s="1">
        <f t="shared" si="77"/>
        <v>0.85199999999999965</v>
      </c>
      <c r="Z268" s="1">
        <f t="shared" si="77"/>
        <v>0.8584999999999996</v>
      </c>
      <c r="AA268" s="1">
        <f t="shared" si="77"/>
        <v>0.86499999999999955</v>
      </c>
      <c r="AB268" s="1">
        <f t="shared" si="77"/>
        <v>0.8714999999999995</v>
      </c>
      <c r="AC268" s="1">
        <f t="shared" si="77"/>
        <v>0.87799999999999945</v>
      </c>
      <c r="AD268" s="1">
        <f t="shared" si="77"/>
        <v>0.8844999999999994</v>
      </c>
      <c r="AE268" s="1">
        <f t="shared" si="77"/>
        <v>0.89099999999999935</v>
      </c>
      <c r="AF268" s="1">
        <f t="shared" si="77"/>
        <v>0.8974999999999993</v>
      </c>
      <c r="AG268" s="1">
        <f t="shared" si="77"/>
        <v>0.90399999999999925</v>
      </c>
      <c r="AH268" s="1">
        <f t="shared" si="77"/>
        <v>0.9104999999999992</v>
      </c>
      <c r="AI268" s="1">
        <f t="shared" si="77"/>
        <v>0.91699999999999915</v>
      </c>
      <c r="AJ268" s="1">
        <f t="shared" si="77"/>
        <v>0.9234999999999991</v>
      </c>
      <c r="AK268" s="32">
        <v>0.93</v>
      </c>
    </row>
    <row r="270" spans="1:38" s="4" customFormat="1" x14ac:dyDescent="0.3">
      <c r="A270" s="274" t="s">
        <v>472</v>
      </c>
      <c r="B270" s="274"/>
      <c r="C270" s="274"/>
      <c r="D270" s="51" t="s">
        <v>83</v>
      </c>
      <c r="E270" s="274"/>
      <c r="F270" s="274"/>
      <c r="G270" s="274"/>
      <c r="H270" s="274"/>
      <c r="I270" s="274"/>
    </row>
    <row r="271" spans="1:38" x14ac:dyDescent="0.3">
      <c r="A271" s="26" t="s">
        <v>78</v>
      </c>
      <c r="B271" s="16">
        <v>2015</v>
      </c>
      <c r="C271" s="16">
        <v>2016</v>
      </c>
      <c r="D271" s="16">
        <v>2017</v>
      </c>
      <c r="E271" s="16">
        <v>2018</v>
      </c>
      <c r="F271" s="16">
        <v>2019</v>
      </c>
      <c r="G271" s="16">
        <v>2020</v>
      </c>
      <c r="H271" s="16">
        <v>2021</v>
      </c>
      <c r="I271" s="16">
        <v>2022</v>
      </c>
      <c r="J271" s="16">
        <v>2023</v>
      </c>
      <c r="K271" s="16">
        <v>2024</v>
      </c>
      <c r="L271" s="16">
        <v>2025</v>
      </c>
      <c r="M271" s="16">
        <v>2026</v>
      </c>
      <c r="N271" s="16">
        <v>2027</v>
      </c>
      <c r="O271" s="16">
        <v>2028</v>
      </c>
      <c r="P271" s="16">
        <v>2029</v>
      </c>
      <c r="Q271" s="16">
        <v>2030</v>
      </c>
      <c r="R271" s="16">
        <v>2031</v>
      </c>
      <c r="S271" s="16">
        <v>2032</v>
      </c>
      <c r="T271" s="16">
        <v>2033</v>
      </c>
      <c r="U271" s="16">
        <v>2034</v>
      </c>
      <c r="V271" s="16">
        <v>2035</v>
      </c>
      <c r="W271" s="16">
        <v>2036</v>
      </c>
      <c r="X271" s="16">
        <v>2037</v>
      </c>
      <c r="Y271" s="16">
        <v>2038</v>
      </c>
      <c r="Z271" s="16">
        <v>2039</v>
      </c>
      <c r="AA271" s="16">
        <v>2040</v>
      </c>
      <c r="AB271" s="16">
        <v>2041</v>
      </c>
      <c r="AC271" s="16">
        <v>2042</v>
      </c>
      <c r="AD271" s="16">
        <v>2043</v>
      </c>
      <c r="AE271" s="16">
        <v>2044</v>
      </c>
      <c r="AF271" s="16">
        <v>2045</v>
      </c>
      <c r="AG271" s="16">
        <v>2046</v>
      </c>
      <c r="AH271" s="16">
        <v>2047</v>
      </c>
      <c r="AI271" s="16">
        <v>2048</v>
      </c>
      <c r="AJ271" s="16">
        <v>2049</v>
      </c>
      <c r="AK271" s="16">
        <v>2050</v>
      </c>
    </row>
    <row r="272" spans="1:38" ht="28.8" x14ac:dyDescent="0.3">
      <c r="A272" s="21" t="s">
        <v>74</v>
      </c>
      <c r="B272" s="32">
        <v>0.8</v>
      </c>
      <c r="C272" s="32">
        <v>0.8</v>
      </c>
      <c r="D272" s="32">
        <v>0.8</v>
      </c>
      <c r="E272" s="32">
        <v>0.8</v>
      </c>
      <c r="F272" s="32">
        <v>0.8</v>
      </c>
      <c r="G272" s="32">
        <v>0.8</v>
      </c>
      <c r="H272" s="32">
        <v>0.8</v>
      </c>
      <c r="I272" s="32">
        <v>0.8</v>
      </c>
      <c r="J272" s="32">
        <v>0.8</v>
      </c>
      <c r="K272" s="32">
        <v>0.8</v>
      </c>
      <c r="L272" s="32">
        <v>0.8</v>
      </c>
      <c r="M272" s="32">
        <v>0.8</v>
      </c>
      <c r="N272" s="32">
        <v>0.8</v>
      </c>
      <c r="O272" s="32">
        <v>0.8</v>
      </c>
      <c r="P272" s="32">
        <v>0.8</v>
      </c>
      <c r="Q272" s="32">
        <v>0.8</v>
      </c>
      <c r="R272" s="32">
        <f>Q272-0.002</f>
        <v>0.79800000000000004</v>
      </c>
      <c r="S272" s="32">
        <f t="shared" ref="S272:AK272" si="78">R272-0.002</f>
        <v>0.79600000000000004</v>
      </c>
      <c r="T272" s="32">
        <f t="shared" si="78"/>
        <v>0.79400000000000004</v>
      </c>
      <c r="U272" s="32">
        <f t="shared" si="78"/>
        <v>0.79200000000000004</v>
      </c>
      <c r="V272" s="32">
        <f t="shared" si="78"/>
        <v>0.79</v>
      </c>
      <c r="W272" s="32">
        <f t="shared" si="78"/>
        <v>0.78800000000000003</v>
      </c>
      <c r="X272" s="32">
        <f t="shared" si="78"/>
        <v>0.78600000000000003</v>
      </c>
      <c r="Y272" s="32">
        <f t="shared" si="78"/>
        <v>0.78400000000000003</v>
      </c>
      <c r="Z272" s="32">
        <f t="shared" si="78"/>
        <v>0.78200000000000003</v>
      </c>
      <c r="AA272" s="32">
        <f t="shared" si="78"/>
        <v>0.78</v>
      </c>
      <c r="AB272" s="32">
        <f t="shared" si="78"/>
        <v>0.77800000000000002</v>
      </c>
      <c r="AC272" s="32">
        <f t="shared" si="78"/>
        <v>0.77600000000000002</v>
      </c>
      <c r="AD272" s="32">
        <f t="shared" si="78"/>
        <v>0.77400000000000002</v>
      </c>
      <c r="AE272" s="32">
        <f t="shared" si="78"/>
        <v>0.77200000000000002</v>
      </c>
      <c r="AF272" s="32">
        <f t="shared" si="78"/>
        <v>0.77</v>
      </c>
      <c r="AG272" s="32">
        <f t="shared" si="78"/>
        <v>0.76800000000000002</v>
      </c>
      <c r="AH272" s="32">
        <f t="shared" si="78"/>
        <v>0.76600000000000001</v>
      </c>
      <c r="AI272" s="32">
        <f t="shared" si="78"/>
        <v>0.76400000000000001</v>
      </c>
      <c r="AJ272" s="32">
        <f t="shared" si="78"/>
        <v>0.76200000000000001</v>
      </c>
      <c r="AK272" s="32">
        <f t="shared" si="78"/>
        <v>0.76</v>
      </c>
    </row>
  </sheetData>
  <mergeCells count="10">
    <mergeCell ref="A206:B206"/>
    <mergeCell ref="A233:B233"/>
    <mergeCell ref="A148:C148"/>
    <mergeCell ref="A152:B152"/>
    <mergeCell ref="A179:B179"/>
    <mergeCell ref="A1:G1"/>
    <mergeCell ref="A142:C142"/>
    <mergeCell ref="A145:C145"/>
    <mergeCell ref="A139:C139"/>
    <mergeCell ref="A151:C151"/>
  </mergeCells>
  <pageMargins left="0.7" right="0.7" top="0.75" bottom="0.75" header="0.3" footer="0.3"/>
  <pageSetup paperSize="9" orientation="portrait" horizontalDpi="1200" verticalDpi="120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A79F4F-3AD9-4E25-8F8B-A95712BFAD82}">
  <dimension ref="A1:EQ102"/>
  <sheetViews>
    <sheetView topLeftCell="B48" zoomScale="55" zoomScaleNormal="55" workbookViewId="0">
      <selection activeCell="D59" sqref="D59"/>
    </sheetView>
  </sheetViews>
  <sheetFormatPr baseColWidth="10" defaultColWidth="8.88671875" defaultRowHeight="14.4" x14ac:dyDescent="0.3"/>
  <cols>
    <col min="1" max="1" width="38.77734375" bestFit="1" customWidth="1"/>
    <col min="2" max="2" width="61.109375" bestFit="1" customWidth="1"/>
    <col min="3" max="3" width="90.109375" customWidth="1"/>
    <col min="4" max="4" width="11.33203125" bestFit="1" customWidth="1"/>
    <col min="5" max="12" width="9.77734375" bestFit="1" customWidth="1"/>
  </cols>
  <sheetData>
    <row r="1" spans="1:147" ht="15" thickBot="1" x14ac:dyDescent="0.35">
      <c r="A1" s="66" t="s">
        <v>123</v>
      </c>
    </row>
    <row r="2" spans="1:147" x14ac:dyDescent="0.3">
      <c r="B2" s="61" t="s">
        <v>90</v>
      </c>
      <c r="C2" s="61" t="s">
        <v>89</v>
      </c>
      <c r="D2" s="61" t="s">
        <v>88</v>
      </c>
      <c r="E2" s="60">
        <v>2015</v>
      </c>
      <c r="F2" s="59">
        <v>2016</v>
      </c>
      <c r="G2" s="60">
        <v>2017</v>
      </c>
      <c r="H2" s="59">
        <v>2018</v>
      </c>
      <c r="I2" s="60">
        <v>2019</v>
      </c>
      <c r="J2" s="59">
        <v>2020</v>
      </c>
      <c r="K2" s="60">
        <v>2021</v>
      </c>
      <c r="L2" s="59">
        <v>2022</v>
      </c>
    </row>
    <row r="3" spans="1:147" ht="28.8" x14ac:dyDescent="0.3">
      <c r="B3" s="79" t="s">
        <v>122</v>
      </c>
      <c r="C3" s="78" t="s">
        <v>121</v>
      </c>
      <c r="D3" s="56" t="s">
        <v>92</v>
      </c>
      <c r="E3" s="77">
        <f t="shared" ref="E3:L3" si="0">SUM(E7:E10)</f>
        <v>8867</v>
      </c>
      <c r="F3" s="77">
        <f t="shared" si="0"/>
        <v>8938</v>
      </c>
      <c r="G3" s="77">
        <f t="shared" si="0"/>
        <v>9055.1999999999989</v>
      </c>
      <c r="H3" s="77">
        <f t="shared" si="0"/>
        <v>9172.6000000000022</v>
      </c>
      <c r="I3" s="77">
        <f t="shared" si="0"/>
        <v>9162.7000000000007</v>
      </c>
      <c r="J3" s="77">
        <f t="shared" si="0"/>
        <v>8730.5</v>
      </c>
      <c r="K3" s="77">
        <f t="shared" si="0"/>
        <v>9154</v>
      </c>
      <c r="L3" s="77">
        <f t="shared" si="0"/>
        <v>9212.9</v>
      </c>
    </row>
    <row r="4" spans="1:147" x14ac:dyDescent="0.3">
      <c r="H4" s="77"/>
    </row>
    <row r="5" spans="1:147" ht="15" thickBot="1" x14ac:dyDescent="0.35">
      <c r="A5" s="66" t="s">
        <v>123</v>
      </c>
    </row>
    <row r="6" spans="1:147" x14ac:dyDescent="0.3">
      <c r="B6" s="61" t="s">
        <v>90</v>
      </c>
      <c r="C6" s="61" t="s">
        <v>89</v>
      </c>
      <c r="D6" s="61" t="s">
        <v>88</v>
      </c>
      <c r="E6" s="60">
        <v>2015</v>
      </c>
      <c r="F6" s="59">
        <v>2016</v>
      </c>
      <c r="G6" s="60">
        <v>2017</v>
      </c>
      <c r="H6" s="59">
        <v>2018</v>
      </c>
      <c r="I6" s="60">
        <v>2019</v>
      </c>
      <c r="J6" s="59">
        <v>2020</v>
      </c>
      <c r="K6" s="60">
        <v>2021</v>
      </c>
      <c r="L6" s="59">
        <v>2022</v>
      </c>
    </row>
    <row r="7" spans="1:147" s="1" customFormat="1" ht="33" customHeight="1" x14ac:dyDescent="0.3">
      <c r="A7" s="63" t="s">
        <v>16</v>
      </c>
      <c r="B7" s="286" t="s">
        <v>122</v>
      </c>
      <c r="C7" s="286" t="s">
        <v>121</v>
      </c>
      <c r="D7" s="56" t="s">
        <v>92</v>
      </c>
      <c r="E7" s="55">
        <v>3486.2</v>
      </c>
      <c r="F7" s="55">
        <v>3491.6000000000004</v>
      </c>
      <c r="G7" s="55">
        <v>3513.7</v>
      </c>
      <c r="H7" s="55">
        <v>3549.7</v>
      </c>
      <c r="I7" s="55">
        <v>3532.8</v>
      </c>
      <c r="J7" s="55">
        <v>3215.8</v>
      </c>
      <c r="K7" s="55">
        <v>3341.1</v>
      </c>
      <c r="L7" s="55">
        <v>3219.4</v>
      </c>
      <c r="M7"/>
      <c r="N7"/>
      <c r="O7"/>
      <c r="P7"/>
      <c r="Q7"/>
      <c r="R7"/>
      <c r="S7"/>
      <c r="T7"/>
      <c r="U7"/>
      <c r="V7"/>
      <c r="W7"/>
      <c r="X7"/>
      <c r="Y7"/>
      <c r="Z7"/>
      <c r="AA7"/>
      <c r="AB7"/>
      <c r="AC7"/>
      <c r="AD7"/>
      <c r="AE7"/>
      <c r="AF7"/>
      <c r="AG7"/>
      <c r="AH7"/>
      <c r="AI7"/>
      <c r="AJ7"/>
      <c r="AK7"/>
      <c r="AL7"/>
      <c r="AM7"/>
      <c r="AN7"/>
      <c r="AO7"/>
      <c r="AP7"/>
      <c r="AQ7"/>
      <c r="AR7"/>
      <c r="AS7"/>
      <c r="AT7"/>
      <c r="AU7"/>
      <c r="AV7"/>
      <c r="AW7"/>
      <c r="AX7"/>
      <c r="AY7"/>
      <c r="AZ7"/>
      <c r="BA7"/>
      <c r="BB7"/>
      <c r="BC7"/>
      <c r="BD7"/>
      <c r="BE7"/>
      <c r="BF7"/>
      <c r="BG7"/>
      <c r="BH7"/>
      <c r="BI7"/>
      <c r="BJ7"/>
      <c r="BK7"/>
      <c r="BL7"/>
      <c r="BM7"/>
      <c r="BN7"/>
      <c r="BO7"/>
      <c r="BP7"/>
      <c r="BQ7"/>
      <c r="BR7"/>
      <c r="BS7"/>
      <c r="BT7"/>
      <c r="BU7"/>
      <c r="BV7"/>
      <c r="BW7"/>
      <c r="BX7"/>
      <c r="BY7"/>
      <c r="BZ7"/>
      <c r="CA7"/>
      <c r="CB7"/>
      <c r="CC7"/>
      <c r="CD7"/>
      <c r="CE7"/>
      <c r="CF7"/>
      <c r="CG7"/>
      <c r="CH7"/>
      <c r="CI7"/>
      <c r="CJ7"/>
      <c r="CK7"/>
      <c r="CL7"/>
      <c r="CM7"/>
      <c r="CN7"/>
      <c r="CO7"/>
      <c r="CP7"/>
      <c r="CQ7"/>
      <c r="CR7"/>
      <c r="CS7"/>
      <c r="CT7"/>
      <c r="CU7"/>
      <c r="CV7"/>
      <c r="CW7"/>
      <c r="CX7"/>
      <c r="CY7"/>
      <c r="CZ7"/>
      <c r="DA7"/>
      <c r="DB7"/>
      <c r="DC7"/>
      <c r="DD7"/>
      <c r="DE7"/>
      <c r="DF7"/>
      <c r="DG7"/>
      <c r="DH7"/>
      <c r="DI7"/>
      <c r="DJ7"/>
      <c r="DK7"/>
      <c r="DL7"/>
      <c r="DM7"/>
      <c r="DN7"/>
      <c r="DO7"/>
      <c r="DP7"/>
      <c r="DQ7"/>
      <c r="DR7"/>
      <c r="DS7"/>
      <c r="DT7"/>
      <c r="DU7"/>
      <c r="DV7"/>
      <c r="DW7"/>
      <c r="DX7"/>
      <c r="DY7"/>
      <c r="DZ7"/>
      <c r="EA7"/>
      <c r="EB7"/>
      <c r="EC7"/>
      <c r="ED7"/>
      <c r="EE7"/>
      <c r="EF7"/>
      <c r="EG7"/>
      <c r="EH7"/>
      <c r="EI7"/>
      <c r="EJ7"/>
      <c r="EK7"/>
      <c r="EL7"/>
      <c r="EM7"/>
      <c r="EN7"/>
      <c r="EO7"/>
      <c r="EP7"/>
      <c r="EQ7"/>
    </row>
    <row r="8" spans="1:147" s="1" customFormat="1" ht="33" customHeight="1" x14ac:dyDescent="0.3">
      <c r="A8" s="63" t="s">
        <v>17</v>
      </c>
      <c r="B8" s="287"/>
      <c r="C8" s="287"/>
      <c r="D8" s="56" t="s">
        <v>92</v>
      </c>
      <c r="E8" s="55">
        <v>482.5</v>
      </c>
      <c r="F8" s="55">
        <v>488</v>
      </c>
      <c r="G8" s="55">
        <v>491.3</v>
      </c>
      <c r="H8" s="55">
        <v>503.5</v>
      </c>
      <c r="I8" s="55">
        <v>497.4</v>
      </c>
      <c r="J8" s="55">
        <v>383.4</v>
      </c>
      <c r="K8" s="55">
        <v>420.3</v>
      </c>
      <c r="L8" s="55">
        <v>468.9</v>
      </c>
      <c r="M8"/>
      <c r="N8"/>
      <c r="O8"/>
      <c r="P8"/>
      <c r="Q8"/>
      <c r="R8"/>
      <c r="S8"/>
      <c r="T8"/>
      <c r="U8"/>
      <c r="V8"/>
      <c r="W8"/>
      <c r="X8"/>
      <c r="Y8"/>
      <c r="Z8"/>
      <c r="AA8"/>
      <c r="AB8"/>
      <c r="AC8"/>
      <c r="AD8"/>
      <c r="AE8"/>
      <c r="AF8"/>
      <c r="AG8"/>
      <c r="AH8"/>
      <c r="AI8"/>
      <c r="AJ8"/>
      <c r="AK8"/>
      <c r="AL8"/>
      <c r="AM8"/>
      <c r="AN8"/>
      <c r="AO8"/>
      <c r="AP8"/>
      <c r="AQ8"/>
      <c r="AR8"/>
      <c r="AS8"/>
      <c r="AT8"/>
      <c r="AU8"/>
      <c r="AV8"/>
      <c r="AW8"/>
      <c r="AX8"/>
      <c r="AY8"/>
      <c r="AZ8"/>
      <c r="BA8"/>
      <c r="BB8"/>
      <c r="BC8"/>
      <c r="BD8"/>
      <c r="BE8"/>
      <c r="BF8"/>
      <c r="BG8"/>
      <c r="BH8"/>
      <c r="BI8"/>
      <c r="BJ8"/>
      <c r="BK8"/>
      <c r="BL8"/>
      <c r="BM8"/>
      <c r="BN8"/>
      <c r="BO8"/>
      <c r="BP8"/>
      <c r="BQ8"/>
      <c r="BR8"/>
      <c r="BS8"/>
      <c r="BT8"/>
      <c r="BU8"/>
      <c r="BV8"/>
      <c r="BW8"/>
      <c r="BX8"/>
      <c r="BY8"/>
      <c r="BZ8"/>
      <c r="CA8"/>
      <c r="CB8"/>
      <c r="CC8"/>
      <c r="CD8"/>
      <c r="CE8"/>
      <c r="CF8"/>
      <c r="CG8"/>
      <c r="CH8"/>
      <c r="CI8"/>
      <c r="CJ8"/>
      <c r="CK8"/>
      <c r="CL8"/>
      <c r="CM8"/>
      <c r="CN8"/>
      <c r="CO8"/>
      <c r="CP8"/>
      <c r="CQ8"/>
      <c r="CR8"/>
      <c r="CS8"/>
      <c r="CT8"/>
      <c r="CU8"/>
      <c r="CV8"/>
      <c r="CW8"/>
      <c r="CX8"/>
      <c r="CY8"/>
      <c r="CZ8"/>
      <c r="DA8"/>
      <c r="DB8"/>
      <c r="DC8"/>
      <c r="DD8"/>
      <c r="DE8"/>
      <c r="DF8"/>
      <c r="DG8"/>
      <c r="DH8"/>
      <c r="DI8"/>
      <c r="DJ8"/>
      <c r="DK8"/>
      <c r="DL8"/>
      <c r="DM8"/>
      <c r="DN8"/>
      <c r="DO8"/>
      <c r="DP8"/>
      <c r="DQ8"/>
      <c r="DR8"/>
      <c r="DS8"/>
      <c r="DT8"/>
      <c r="DU8"/>
      <c r="DV8"/>
      <c r="DW8"/>
      <c r="DX8"/>
      <c r="DY8"/>
      <c r="DZ8"/>
      <c r="EA8"/>
      <c r="EB8"/>
      <c r="EC8"/>
      <c r="ED8"/>
      <c r="EE8"/>
      <c r="EF8"/>
      <c r="EG8"/>
      <c r="EH8"/>
      <c r="EI8"/>
      <c r="EJ8"/>
      <c r="EK8"/>
      <c r="EL8"/>
      <c r="EM8"/>
      <c r="EN8"/>
      <c r="EO8"/>
      <c r="EP8"/>
      <c r="EQ8"/>
    </row>
    <row r="9" spans="1:147" s="1" customFormat="1" ht="33" customHeight="1" x14ac:dyDescent="0.3">
      <c r="A9" s="63" t="s">
        <v>19</v>
      </c>
      <c r="B9" s="287"/>
      <c r="C9" s="287"/>
      <c r="D9" s="56" t="s">
        <v>92</v>
      </c>
      <c r="E9" s="55">
        <v>4626</v>
      </c>
      <c r="F9" s="55">
        <v>4691.1000000000004</v>
      </c>
      <c r="G9" s="55">
        <v>4735.3999999999996</v>
      </c>
      <c r="H9" s="55">
        <v>4796.7000000000007</v>
      </c>
      <c r="I9" s="55">
        <v>4832.6000000000004</v>
      </c>
      <c r="J9" s="55">
        <v>4752.5</v>
      </c>
      <c r="K9" s="55">
        <v>4990.2</v>
      </c>
      <c r="L9" s="55">
        <v>5120</v>
      </c>
      <c r="M9"/>
      <c r="N9"/>
      <c r="O9"/>
      <c r="P9"/>
      <c r="Q9"/>
      <c r="R9"/>
      <c r="S9"/>
      <c r="T9"/>
      <c r="U9"/>
      <c r="V9"/>
      <c r="W9"/>
      <c r="X9"/>
      <c r="Y9"/>
      <c r="Z9"/>
      <c r="AA9"/>
      <c r="AB9"/>
      <c r="AC9"/>
      <c r="AD9"/>
      <c r="AE9"/>
      <c r="AF9"/>
      <c r="AG9"/>
      <c r="AH9"/>
      <c r="AI9"/>
      <c r="AJ9"/>
      <c r="AK9"/>
      <c r="AL9"/>
      <c r="AM9"/>
      <c r="AN9"/>
      <c r="AO9"/>
      <c r="AP9"/>
      <c r="AQ9"/>
      <c r="AR9"/>
      <c r="AS9"/>
      <c r="AT9"/>
      <c r="AU9"/>
      <c r="AV9"/>
      <c r="AW9"/>
      <c r="AX9"/>
      <c r="AY9"/>
      <c r="AZ9"/>
      <c r="BA9"/>
      <c r="BB9"/>
      <c r="BC9"/>
      <c r="BD9"/>
      <c r="BE9"/>
      <c r="BF9"/>
      <c r="BG9"/>
      <c r="BH9"/>
      <c r="BI9"/>
      <c r="BJ9"/>
      <c r="BK9"/>
      <c r="BL9"/>
      <c r="BM9"/>
      <c r="BN9"/>
      <c r="BO9"/>
      <c r="BP9"/>
      <c r="BQ9"/>
      <c r="BR9"/>
      <c r="BS9"/>
      <c r="BT9"/>
      <c r="BU9"/>
      <c r="BV9"/>
      <c r="BW9"/>
      <c r="BX9"/>
      <c r="BY9"/>
      <c r="BZ9"/>
      <c r="CA9"/>
      <c r="CB9"/>
      <c r="CC9"/>
      <c r="CD9"/>
      <c r="CE9"/>
      <c r="CF9"/>
      <c r="CG9"/>
      <c r="CH9"/>
      <c r="CI9"/>
      <c r="CJ9"/>
      <c r="CK9"/>
      <c r="CL9"/>
      <c r="CM9"/>
      <c r="CN9"/>
      <c r="CO9"/>
      <c r="CP9"/>
      <c r="CQ9"/>
      <c r="CR9"/>
      <c r="CS9"/>
      <c r="CT9"/>
      <c r="CU9"/>
      <c r="CV9"/>
      <c r="CW9"/>
      <c r="CX9"/>
      <c r="CY9"/>
      <c r="CZ9"/>
      <c r="DA9"/>
      <c r="DB9"/>
      <c r="DC9"/>
      <c r="DD9"/>
      <c r="DE9"/>
      <c r="DF9"/>
      <c r="DG9"/>
      <c r="DH9"/>
      <c r="DI9"/>
      <c r="DJ9"/>
      <c r="DK9"/>
      <c r="DL9"/>
      <c r="DM9"/>
      <c r="DN9"/>
      <c r="DO9"/>
      <c r="DP9"/>
      <c r="DQ9"/>
      <c r="DR9"/>
      <c r="DS9"/>
      <c r="DT9"/>
      <c r="DU9"/>
      <c r="DV9"/>
      <c r="DW9"/>
      <c r="DX9"/>
      <c r="DY9"/>
      <c r="DZ9"/>
      <c r="EA9"/>
      <c r="EB9"/>
      <c r="EC9"/>
      <c r="ED9"/>
      <c r="EE9"/>
      <c r="EF9"/>
      <c r="EG9"/>
      <c r="EH9"/>
      <c r="EI9"/>
      <c r="EJ9"/>
      <c r="EK9"/>
      <c r="EL9"/>
      <c r="EM9"/>
      <c r="EN9"/>
      <c r="EO9"/>
      <c r="EP9"/>
      <c r="EQ9"/>
    </row>
    <row r="10" spans="1:147" s="1" customFormat="1" ht="33" customHeight="1" x14ac:dyDescent="0.3">
      <c r="A10" s="63" t="s">
        <v>116</v>
      </c>
      <c r="B10" s="288"/>
      <c r="C10" s="288"/>
      <c r="D10" s="56" t="s">
        <v>92</v>
      </c>
      <c r="E10" s="55">
        <v>272.3</v>
      </c>
      <c r="F10" s="55">
        <v>267.3</v>
      </c>
      <c r="G10" s="55">
        <v>314.8</v>
      </c>
      <c r="H10" s="55">
        <v>322.7</v>
      </c>
      <c r="I10" s="55">
        <v>299.89999999999998</v>
      </c>
      <c r="J10" s="55">
        <v>378.8</v>
      </c>
      <c r="K10" s="55">
        <v>402.4</v>
      </c>
      <c r="L10" s="55">
        <v>404.6</v>
      </c>
      <c r="M10"/>
      <c r="N10"/>
      <c r="O10"/>
      <c r="P10"/>
      <c r="Q10"/>
      <c r="R10"/>
      <c r="S10"/>
      <c r="T10"/>
      <c r="U10"/>
      <c r="V10"/>
      <c r="W10"/>
      <c r="X10"/>
      <c r="Y10"/>
      <c r="Z10"/>
      <c r="AA10"/>
      <c r="AB10"/>
      <c r="AC10"/>
      <c r="AD10"/>
      <c r="AE10"/>
      <c r="AF10"/>
      <c r="AG10"/>
      <c r="AH10"/>
      <c r="AI10"/>
      <c r="AJ10"/>
      <c r="AK10"/>
      <c r="AL10"/>
      <c r="AM10"/>
      <c r="AN10"/>
      <c r="AO10"/>
      <c r="AP10"/>
      <c r="AQ10"/>
      <c r="AR10"/>
      <c r="AS10"/>
      <c r="AT10"/>
      <c r="AU10"/>
      <c r="AV10"/>
      <c r="AW10"/>
      <c r="AX10"/>
      <c r="AY10"/>
      <c r="AZ10"/>
      <c r="BA10"/>
      <c r="BB10"/>
      <c r="BC10"/>
      <c r="BD10"/>
      <c r="BE10"/>
      <c r="BF10"/>
      <c r="BG10"/>
      <c r="BH10"/>
      <c r="BI10"/>
      <c r="BJ10"/>
      <c r="BK10"/>
      <c r="BL10"/>
      <c r="BM10"/>
      <c r="BN10"/>
      <c r="BO10"/>
      <c r="BP10"/>
      <c r="BQ10"/>
      <c r="BR10"/>
      <c r="BS10"/>
      <c r="BT10"/>
      <c r="BU10"/>
      <c r="BV10"/>
      <c r="BW10"/>
      <c r="BX10"/>
      <c r="BY10"/>
      <c r="BZ10"/>
      <c r="CA10"/>
      <c r="CB10"/>
      <c r="CC10"/>
      <c r="CD10"/>
      <c r="CE10"/>
      <c r="CF10"/>
      <c r="CG10"/>
      <c r="CH10"/>
      <c r="CI10"/>
      <c r="CJ10"/>
      <c r="CK10"/>
      <c r="CL10"/>
      <c r="CM10"/>
      <c r="CN10"/>
      <c r="CO10"/>
      <c r="CP10"/>
      <c r="CQ10"/>
      <c r="CR10"/>
      <c r="CS10"/>
      <c r="CT10"/>
      <c r="CU10"/>
      <c r="CV10"/>
      <c r="CW10"/>
      <c r="CX10"/>
      <c r="CY10"/>
      <c r="CZ10"/>
      <c r="DA10"/>
      <c r="DB10"/>
      <c r="DC10"/>
      <c r="DD10"/>
      <c r="DE10"/>
      <c r="DF10"/>
      <c r="DG10"/>
      <c r="DH10"/>
      <c r="DI10"/>
      <c r="DJ10"/>
      <c r="DK10"/>
      <c r="DL10"/>
      <c r="DM10"/>
      <c r="DN10"/>
      <c r="DO10"/>
      <c r="DP10"/>
      <c r="DQ10"/>
      <c r="DR10"/>
      <c r="DS10"/>
      <c r="DT10"/>
      <c r="DU10"/>
      <c r="DV10"/>
      <c r="DW10"/>
      <c r="DX10"/>
      <c r="DY10"/>
      <c r="DZ10"/>
      <c r="EA10"/>
      <c r="EB10"/>
      <c r="EC10"/>
      <c r="ED10"/>
      <c r="EE10"/>
      <c r="EF10"/>
      <c r="EG10"/>
      <c r="EH10"/>
      <c r="EI10"/>
      <c r="EJ10"/>
      <c r="EK10"/>
      <c r="EL10"/>
      <c r="EM10"/>
      <c r="EN10"/>
      <c r="EO10"/>
      <c r="EP10"/>
      <c r="EQ10"/>
    </row>
    <row r="11" spans="1:147" s="1" customFormat="1" ht="33" customHeight="1" x14ac:dyDescent="0.3">
      <c r="A11" s="63"/>
      <c r="B11" s="63"/>
      <c r="C11" s="58"/>
      <c r="D11" s="56"/>
      <c r="E11" s="55"/>
      <c r="F11" s="55"/>
      <c r="G11" s="55"/>
      <c r="H11" s="55"/>
      <c r="I11" s="55"/>
      <c r="J11" s="55"/>
      <c r="K11" s="55"/>
      <c r="L11" s="55"/>
      <c r="M11"/>
      <c r="N11"/>
      <c r="O11"/>
      <c r="P11"/>
      <c r="Q11"/>
      <c r="R11"/>
      <c r="S11"/>
      <c r="T11"/>
      <c r="U11"/>
      <c r="V11"/>
      <c r="W11"/>
      <c r="X11"/>
      <c r="Y11"/>
      <c r="Z11"/>
      <c r="AA11"/>
      <c r="AB11"/>
      <c r="AC11"/>
      <c r="AD11"/>
      <c r="AE11"/>
      <c r="AF11"/>
      <c r="AG11"/>
      <c r="AH11"/>
      <c r="AI11"/>
      <c r="AJ11"/>
      <c r="AK11"/>
      <c r="AL11"/>
      <c r="AM11"/>
      <c r="AN11"/>
      <c r="AO11"/>
      <c r="AP11"/>
      <c r="AQ11"/>
      <c r="AR11"/>
      <c r="AS11"/>
      <c r="AT11"/>
      <c r="AU11"/>
      <c r="AV11"/>
      <c r="AW11"/>
      <c r="AX11"/>
      <c r="AY11"/>
      <c r="AZ11"/>
      <c r="BA11"/>
      <c r="BB11"/>
      <c r="BC11"/>
      <c r="BD11"/>
      <c r="BE11"/>
      <c r="BF11"/>
      <c r="BG11"/>
      <c r="BH11"/>
      <c r="BI11"/>
      <c r="BJ11"/>
      <c r="BK11"/>
      <c r="BL11"/>
      <c r="BM11"/>
      <c r="BN11"/>
      <c r="BO11"/>
      <c r="BP11"/>
      <c r="BQ11"/>
      <c r="BR11"/>
      <c r="BS11"/>
      <c r="BT11"/>
      <c r="BU11"/>
      <c r="BV11"/>
      <c r="BW11"/>
      <c r="BX11"/>
      <c r="BY11"/>
      <c r="BZ11"/>
      <c r="CA11"/>
      <c r="CB11"/>
      <c r="CC11"/>
      <c r="CD11"/>
      <c r="CE11"/>
      <c r="CF11"/>
      <c r="CG11"/>
      <c r="CH11"/>
      <c r="CI11"/>
      <c r="CJ11"/>
      <c r="CK11"/>
      <c r="CL11"/>
      <c r="CM11"/>
      <c r="CN11"/>
      <c r="CO11"/>
      <c r="CP11"/>
      <c r="CQ11"/>
      <c r="CR11"/>
      <c r="CS11"/>
      <c r="CT11"/>
      <c r="CU11"/>
      <c r="CV11"/>
      <c r="CW11"/>
      <c r="CX11"/>
      <c r="CY11"/>
      <c r="CZ11"/>
      <c r="DA11"/>
      <c r="DB11"/>
      <c r="DC11"/>
      <c r="DD11"/>
      <c r="DE11"/>
      <c r="DF11"/>
      <c r="DG11"/>
      <c r="DH11"/>
      <c r="DI11"/>
      <c r="DJ11"/>
      <c r="DK11"/>
      <c r="DL11"/>
      <c r="DM11"/>
      <c r="DN11"/>
      <c r="DO11"/>
      <c r="DP11"/>
      <c r="DQ11"/>
      <c r="DR11"/>
      <c r="DS11"/>
      <c r="DT11"/>
      <c r="DU11"/>
      <c r="DV11"/>
      <c r="DW11"/>
      <c r="DX11"/>
      <c r="DY11"/>
      <c r="DZ11"/>
      <c r="EA11"/>
      <c r="EB11"/>
      <c r="EC11"/>
      <c r="ED11"/>
      <c r="EE11"/>
      <c r="EF11"/>
      <c r="EG11"/>
      <c r="EH11"/>
      <c r="EI11"/>
      <c r="EJ11"/>
      <c r="EK11"/>
      <c r="EL11"/>
      <c r="EM11"/>
      <c r="EN11"/>
      <c r="EO11"/>
      <c r="EP11"/>
      <c r="EQ11"/>
    </row>
    <row r="12" spans="1:147" s="75" customFormat="1" ht="33" customHeight="1" x14ac:dyDescent="0.3">
      <c r="A12" s="63"/>
      <c r="B12" s="63"/>
      <c r="C12" s="58"/>
      <c r="D12" s="56"/>
      <c r="E12" s="55"/>
      <c r="F12" s="55"/>
      <c r="G12" s="55"/>
      <c r="H12" s="55"/>
      <c r="I12" s="55"/>
      <c r="J12" s="55"/>
      <c r="K12" s="55"/>
      <c r="L12" s="55"/>
      <c r="M12" s="76"/>
      <c r="N12" s="76"/>
      <c r="O12" s="76"/>
      <c r="P12" s="76"/>
      <c r="Q12" s="76"/>
      <c r="R12" s="76"/>
      <c r="S12" s="76"/>
      <c r="T12" s="76"/>
      <c r="U12" s="76"/>
      <c r="V12" s="76"/>
      <c r="W12" s="76"/>
      <c r="X12" s="76"/>
      <c r="Y12" s="76"/>
      <c r="Z12" s="76"/>
      <c r="AA12" s="76"/>
      <c r="AB12" s="76"/>
      <c r="AC12" s="76"/>
      <c r="AD12" s="76"/>
      <c r="AE12" s="76"/>
      <c r="AF12" s="76"/>
      <c r="AG12" s="76"/>
      <c r="AH12" s="76"/>
      <c r="AI12" s="76"/>
      <c r="AJ12" s="76"/>
      <c r="AK12" s="76"/>
      <c r="AL12" s="76"/>
      <c r="AM12" s="76"/>
      <c r="AN12" s="76"/>
      <c r="AO12" s="76"/>
      <c r="AP12" s="76"/>
      <c r="AQ12" s="76"/>
      <c r="AR12" s="76"/>
      <c r="AS12" s="76"/>
      <c r="AT12" s="76"/>
      <c r="AU12" s="76"/>
      <c r="AV12" s="76"/>
      <c r="AW12" s="76"/>
      <c r="AX12" s="76"/>
      <c r="AY12" s="76"/>
      <c r="AZ12" s="76"/>
      <c r="BA12" s="76"/>
      <c r="BB12" s="76"/>
      <c r="BC12" s="76"/>
      <c r="BD12" s="76"/>
      <c r="BE12" s="76"/>
      <c r="BF12" s="76"/>
      <c r="BG12" s="76"/>
      <c r="BH12" s="76"/>
      <c r="BI12" s="76"/>
      <c r="BJ12" s="76"/>
      <c r="BK12" s="76"/>
      <c r="BL12" s="76"/>
      <c r="BM12" s="76"/>
      <c r="BN12" s="76"/>
      <c r="BO12" s="76"/>
      <c r="BP12" s="76"/>
      <c r="BQ12" s="76"/>
      <c r="BR12" s="76"/>
      <c r="BS12" s="76"/>
      <c r="BT12" s="76"/>
      <c r="BU12" s="76"/>
      <c r="BV12" s="76"/>
      <c r="BW12" s="76"/>
      <c r="BX12" s="76"/>
      <c r="BY12" s="76"/>
      <c r="BZ12" s="76"/>
      <c r="CA12" s="76"/>
      <c r="CB12" s="76"/>
      <c r="CC12" s="76"/>
      <c r="CD12" s="76"/>
      <c r="CE12" s="76"/>
      <c r="CF12" s="76"/>
      <c r="CG12" s="76"/>
      <c r="CH12" s="76"/>
      <c r="CI12" s="76"/>
      <c r="CJ12" s="76"/>
      <c r="CK12" s="76"/>
      <c r="CL12" s="76"/>
      <c r="CM12" s="76"/>
      <c r="CN12" s="76"/>
      <c r="CO12" s="76"/>
      <c r="CP12" s="76"/>
      <c r="CQ12" s="76"/>
      <c r="CR12" s="76"/>
      <c r="CS12" s="76"/>
      <c r="CT12" s="76"/>
      <c r="CU12" s="76"/>
      <c r="CV12" s="76"/>
      <c r="CW12" s="76"/>
      <c r="CX12" s="76"/>
      <c r="CY12" s="76"/>
      <c r="CZ12" s="76"/>
      <c r="DA12" s="76"/>
      <c r="DB12" s="76"/>
      <c r="DC12" s="76"/>
      <c r="DD12" s="76"/>
      <c r="DE12" s="76"/>
      <c r="DF12" s="76"/>
      <c r="DG12" s="76"/>
      <c r="DH12" s="76"/>
      <c r="DI12" s="76"/>
      <c r="DJ12" s="76"/>
      <c r="DK12" s="76"/>
      <c r="DL12" s="76"/>
      <c r="DM12" s="76"/>
      <c r="DN12" s="76"/>
      <c r="DO12" s="76"/>
      <c r="DP12" s="76"/>
      <c r="DQ12" s="76"/>
      <c r="DR12" s="76"/>
      <c r="DS12" s="76"/>
      <c r="DT12" s="76"/>
      <c r="DU12" s="76"/>
      <c r="DV12" s="76"/>
      <c r="DW12" s="76"/>
      <c r="DX12" s="76"/>
      <c r="DY12" s="76"/>
      <c r="DZ12" s="76"/>
      <c r="EA12" s="76"/>
      <c r="EB12" s="76"/>
      <c r="EC12" s="76"/>
      <c r="ED12" s="76"/>
      <c r="EE12" s="76"/>
      <c r="EF12" s="76"/>
      <c r="EG12" s="76"/>
      <c r="EH12" s="76"/>
      <c r="EI12" s="76"/>
      <c r="EJ12" s="76"/>
      <c r="EK12" s="76"/>
      <c r="EL12" s="76"/>
      <c r="EM12" s="76"/>
      <c r="EN12" s="76"/>
      <c r="EO12" s="76"/>
      <c r="EP12" s="76"/>
      <c r="EQ12" s="76"/>
    </row>
    <row r="13" spans="1:147" s="1" customFormat="1" ht="33" customHeight="1" x14ac:dyDescent="0.3">
      <c r="A13" s="74" t="s">
        <v>120</v>
      </c>
      <c r="B13" s="74"/>
      <c r="C13" s="73"/>
      <c r="D13" s="72" t="s">
        <v>92</v>
      </c>
      <c r="E13" s="71">
        <v>1006.1</v>
      </c>
      <c r="F13" s="71">
        <v>998.3</v>
      </c>
      <c r="G13" s="71">
        <v>1009.9</v>
      </c>
      <c r="H13" s="71">
        <v>1011.6</v>
      </c>
      <c r="I13" s="71">
        <v>1007.3</v>
      </c>
      <c r="J13" s="71">
        <v>899.3</v>
      </c>
      <c r="K13" s="71">
        <v>974.9</v>
      </c>
      <c r="L13" s="71">
        <v>978.7</v>
      </c>
      <c r="M13"/>
      <c r="N13"/>
      <c r="O13"/>
      <c r="P13"/>
      <c r="Q13"/>
      <c r="R13"/>
      <c r="S13"/>
      <c r="T13"/>
      <c r="U13"/>
      <c r="V13"/>
      <c r="W13"/>
      <c r="X13"/>
      <c r="Y13"/>
      <c r="Z13"/>
      <c r="AA13"/>
      <c r="AB13"/>
      <c r="AC13"/>
      <c r="AD13"/>
      <c r="AE13"/>
      <c r="AF13"/>
      <c r="AG13"/>
      <c r="AH13"/>
      <c r="AI13"/>
      <c r="AJ13"/>
      <c r="AK13"/>
      <c r="AL13"/>
      <c r="AM13"/>
      <c r="AN13"/>
      <c r="AO13"/>
      <c r="AP13"/>
      <c r="AQ13"/>
      <c r="AR13"/>
      <c r="AS13"/>
      <c r="AT13"/>
      <c r="AU13"/>
      <c r="AV13"/>
      <c r="AW13"/>
      <c r="AX13"/>
      <c r="AY13"/>
      <c r="AZ13"/>
      <c r="BA13"/>
      <c r="BB13"/>
      <c r="BC13"/>
      <c r="BD13"/>
      <c r="BE13"/>
      <c r="BF13"/>
      <c r="BG13"/>
      <c r="BH13"/>
      <c r="BI13"/>
      <c r="BJ13"/>
      <c r="BK13"/>
      <c r="BL13"/>
      <c r="BM13"/>
      <c r="BN13"/>
      <c r="BO13"/>
      <c r="BP13"/>
      <c r="BQ13"/>
      <c r="BR13"/>
      <c r="BS13"/>
      <c r="BT13"/>
      <c r="BU13"/>
      <c r="BV13"/>
      <c r="BW13"/>
      <c r="BX13"/>
      <c r="BY13"/>
      <c r="BZ13"/>
      <c r="CA13"/>
      <c r="CB13"/>
      <c r="CC13"/>
      <c r="CD13"/>
      <c r="CE13"/>
      <c r="CF13"/>
      <c r="CG13"/>
      <c r="CH13"/>
      <c r="CI13"/>
      <c r="CJ13"/>
      <c r="CK13"/>
      <c r="CL13"/>
      <c r="CM13"/>
      <c r="CN13"/>
      <c r="CO13"/>
      <c r="CP13"/>
      <c r="CQ13"/>
      <c r="CR13"/>
      <c r="CS13"/>
      <c r="CT13"/>
      <c r="CU13"/>
      <c r="CV13"/>
      <c r="CW13"/>
      <c r="CX13"/>
      <c r="CY13"/>
      <c r="CZ13"/>
      <c r="DA13"/>
      <c r="DB13"/>
      <c r="DC13"/>
      <c r="DD13"/>
      <c r="DE13"/>
      <c r="DF13"/>
      <c r="DG13"/>
      <c r="DH13"/>
      <c r="DI13"/>
      <c r="DJ13"/>
      <c r="DK13"/>
      <c r="DL13"/>
      <c r="DM13"/>
      <c r="DN13"/>
      <c r="DO13"/>
      <c r="DP13"/>
      <c r="DQ13"/>
      <c r="DR13"/>
      <c r="DS13"/>
      <c r="DT13"/>
      <c r="DU13"/>
      <c r="DV13"/>
      <c r="DW13"/>
      <c r="DX13"/>
      <c r="DY13"/>
      <c r="DZ13"/>
      <c r="EA13"/>
      <c r="EB13"/>
      <c r="EC13"/>
      <c r="ED13"/>
      <c r="EE13"/>
      <c r="EF13"/>
      <c r="EG13"/>
      <c r="EH13"/>
      <c r="EI13"/>
      <c r="EJ13"/>
      <c r="EK13"/>
      <c r="EL13"/>
      <c r="EM13"/>
      <c r="EN13"/>
      <c r="EO13"/>
      <c r="EP13"/>
      <c r="EQ13"/>
    </row>
    <row r="14" spans="1:147" s="1" customFormat="1" ht="33" customHeight="1" x14ac:dyDescent="0.3">
      <c r="A14" s="63" t="s">
        <v>119</v>
      </c>
      <c r="B14" s="63"/>
      <c r="C14" s="58"/>
      <c r="D14" s="56" t="s">
        <v>92</v>
      </c>
      <c r="E14" s="55">
        <f t="shared" ref="E14:L14" si="1">SUM(E7:E13)</f>
        <v>9873.1</v>
      </c>
      <c r="F14" s="55">
        <f t="shared" si="1"/>
        <v>9936.2999999999993</v>
      </c>
      <c r="G14" s="55">
        <f t="shared" si="1"/>
        <v>10065.099999999999</v>
      </c>
      <c r="H14" s="55">
        <f t="shared" si="1"/>
        <v>10184.200000000003</v>
      </c>
      <c r="I14" s="55">
        <f t="shared" si="1"/>
        <v>10170</v>
      </c>
      <c r="J14" s="55">
        <f t="shared" si="1"/>
        <v>9629.7999999999993</v>
      </c>
      <c r="K14" s="55">
        <f t="shared" si="1"/>
        <v>10128.9</v>
      </c>
      <c r="L14" s="55">
        <f t="shared" si="1"/>
        <v>10191.6</v>
      </c>
      <c r="M14"/>
      <c r="N14"/>
      <c r="O14"/>
      <c r="P14"/>
      <c r="Q14"/>
      <c r="R14"/>
      <c r="S14"/>
      <c r="T14"/>
      <c r="U14"/>
      <c r="V14"/>
      <c r="W14"/>
      <c r="X14"/>
      <c r="Y14"/>
      <c r="Z14"/>
      <c r="AA14"/>
      <c r="AB14"/>
      <c r="AC14"/>
      <c r="AD14"/>
      <c r="AE14"/>
      <c r="AF14"/>
      <c r="AG14"/>
      <c r="AH14"/>
      <c r="AI14"/>
      <c r="AJ14"/>
      <c r="AK14"/>
      <c r="AL14"/>
      <c r="AM14"/>
      <c r="AN14"/>
      <c r="AO14"/>
      <c r="AP14"/>
      <c r="AQ14"/>
      <c r="AR14"/>
      <c r="AS14"/>
      <c r="AT14"/>
      <c r="AU14"/>
      <c r="AV14"/>
      <c r="AW14"/>
      <c r="AX14"/>
      <c r="AY14"/>
      <c r="AZ14"/>
      <c r="BA14"/>
      <c r="BB14"/>
      <c r="BC14"/>
      <c r="BD14"/>
      <c r="BE14"/>
      <c r="BF14"/>
      <c r="BG14"/>
      <c r="BH14"/>
      <c r="BI14"/>
      <c r="BJ14"/>
      <c r="BK14"/>
      <c r="BL14"/>
      <c r="BM14"/>
      <c r="BN14"/>
      <c r="BO14"/>
      <c r="BP14"/>
      <c r="BQ14"/>
      <c r="BR14"/>
      <c r="BS14"/>
      <c r="BT14"/>
      <c r="BU14"/>
      <c r="BV14"/>
      <c r="BW14"/>
      <c r="BX14"/>
      <c r="BY14"/>
      <c r="BZ14"/>
      <c r="CA14"/>
      <c r="CB14"/>
      <c r="CC14"/>
      <c r="CD14"/>
      <c r="CE14"/>
      <c r="CF14"/>
      <c r="CG14"/>
      <c r="CH14"/>
      <c r="CI14"/>
      <c r="CJ14"/>
      <c r="CK14"/>
      <c r="CL14"/>
      <c r="CM14"/>
      <c r="CN14"/>
      <c r="CO14"/>
      <c r="CP14"/>
      <c r="CQ14"/>
      <c r="CR14"/>
      <c r="CS14"/>
      <c r="CT14"/>
      <c r="CU14"/>
      <c r="CV14"/>
      <c r="CW14"/>
      <c r="CX14"/>
      <c r="CY14"/>
      <c r="CZ14"/>
      <c r="DA14"/>
      <c r="DB14"/>
      <c r="DC14"/>
      <c r="DD14"/>
      <c r="DE14"/>
      <c r="DF14"/>
      <c r="DG14"/>
      <c r="DH14"/>
      <c r="DI14"/>
      <c r="DJ14"/>
      <c r="DK14"/>
      <c r="DL14"/>
      <c r="DM14"/>
      <c r="DN14"/>
      <c r="DO14"/>
      <c r="DP14"/>
      <c r="DQ14"/>
      <c r="DR14"/>
      <c r="DS14"/>
      <c r="DT14"/>
      <c r="DU14"/>
      <c r="DV14"/>
      <c r="DW14"/>
      <c r="DX14"/>
      <c r="DY14"/>
      <c r="DZ14"/>
      <c r="EA14"/>
      <c r="EB14"/>
      <c r="EC14"/>
      <c r="ED14"/>
      <c r="EE14"/>
      <c r="EF14"/>
      <c r="EG14"/>
      <c r="EH14"/>
      <c r="EI14"/>
      <c r="EJ14"/>
      <c r="EK14"/>
      <c r="EL14"/>
      <c r="EM14"/>
      <c r="EN14"/>
      <c r="EO14"/>
      <c r="EP14"/>
      <c r="EQ14"/>
    </row>
    <row r="17" spans="1:78" s="1" customFormat="1" ht="33" customHeight="1" thickBot="1" x14ac:dyDescent="0.35">
      <c r="A17" s="70" t="s">
        <v>118</v>
      </c>
      <c r="B17"/>
      <c r="C17"/>
      <c r="D17"/>
      <c r="E17"/>
      <c r="F17"/>
      <c r="G17"/>
      <c r="H17"/>
      <c r="I17"/>
      <c r="J17"/>
      <c r="K17"/>
      <c r="L17"/>
      <c r="M17"/>
      <c r="N17"/>
      <c r="O17"/>
      <c r="P17"/>
      <c r="Q17"/>
      <c r="R17"/>
      <c r="S17"/>
      <c r="T17"/>
      <c r="U17"/>
      <c r="V17"/>
      <c r="W17"/>
      <c r="X17"/>
      <c r="Y17"/>
      <c r="Z17"/>
      <c r="AA17"/>
      <c r="AB17"/>
      <c r="AC17"/>
      <c r="AD17"/>
      <c r="AE17"/>
      <c r="AF17"/>
      <c r="AG17"/>
      <c r="AH17"/>
      <c r="AI17"/>
      <c r="AJ17"/>
      <c r="AK17"/>
      <c r="AL17"/>
      <c r="AM17"/>
      <c r="AN17"/>
      <c r="AO17"/>
      <c r="AP17"/>
      <c r="AQ17"/>
      <c r="AR17"/>
      <c r="AS17"/>
      <c r="AT17"/>
      <c r="AU17"/>
      <c r="AV17"/>
      <c r="AW17"/>
      <c r="AX17"/>
      <c r="AY17"/>
      <c r="AZ17"/>
      <c r="BA17"/>
      <c r="BB17"/>
      <c r="BC17"/>
      <c r="BD17"/>
      <c r="BE17"/>
      <c r="BF17"/>
      <c r="BG17"/>
      <c r="BH17"/>
      <c r="BI17"/>
      <c r="BJ17"/>
      <c r="BK17"/>
      <c r="BL17"/>
      <c r="BM17"/>
      <c r="BN17"/>
      <c r="BO17"/>
      <c r="BP17"/>
      <c r="BQ17"/>
      <c r="BR17"/>
      <c r="BS17"/>
      <c r="BT17"/>
      <c r="BU17"/>
      <c r="BV17"/>
      <c r="BW17"/>
      <c r="BX17"/>
      <c r="BY17"/>
      <c r="BZ17"/>
    </row>
    <row r="18" spans="1:78" s="1" customFormat="1" ht="33" customHeight="1" x14ac:dyDescent="0.3">
      <c r="B18" s="61" t="s">
        <v>90</v>
      </c>
      <c r="C18" s="61" t="s">
        <v>89</v>
      </c>
      <c r="D18" s="61" t="s">
        <v>88</v>
      </c>
      <c r="E18" s="60">
        <v>2015</v>
      </c>
      <c r="F18" s="59">
        <v>2016</v>
      </c>
      <c r="G18" s="60">
        <v>2017</v>
      </c>
      <c r="H18" s="59">
        <v>2018</v>
      </c>
      <c r="I18" s="60">
        <v>2019</v>
      </c>
      <c r="J18" s="59">
        <v>2020</v>
      </c>
      <c r="K18" s="60">
        <v>2021</v>
      </c>
      <c r="L18" s="59">
        <v>2022</v>
      </c>
      <c r="M18"/>
      <c r="N18"/>
      <c r="O18"/>
      <c r="P18"/>
      <c r="Q18"/>
      <c r="R18"/>
      <c r="S18"/>
      <c r="T18"/>
      <c r="U18"/>
      <c r="V18"/>
      <c r="W18"/>
      <c r="X18"/>
      <c r="Y18"/>
      <c r="Z18"/>
      <c r="AA18"/>
      <c r="AB18"/>
      <c r="AC18"/>
      <c r="AD18"/>
      <c r="AE18"/>
      <c r="AF18"/>
      <c r="AG18"/>
      <c r="AH18"/>
      <c r="AI18"/>
      <c r="AJ18"/>
      <c r="AK18"/>
      <c r="AL18"/>
      <c r="AM18"/>
      <c r="AN18"/>
      <c r="AO18"/>
      <c r="AP18"/>
      <c r="AQ18"/>
      <c r="AR18"/>
      <c r="AS18"/>
      <c r="AT18"/>
      <c r="AU18"/>
      <c r="AV18"/>
      <c r="AW18"/>
      <c r="AX18"/>
      <c r="AY18"/>
      <c r="AZ18"/>
      <c r="BA18"/>
      <c r="BB18"/>
      <c r="BC18"/>
      <c r="BD18"/>
      <c r="BE18"/>
      <c r="BF18"/>
      <c r="BG18"/>
      <c r="BH18"/>
      <c r="BI18"/>
      <c r="BJ18"/>
      <c r="BK18"/>
      <c r="BL18"/>
      <c r="BM18"/>
      <c r="BN18"/>
      <c r="BO18"/>
      <c r="BP18"/>
      <c r="BQ18"/>
      <c r="BR18"/>
      <c r="BS18"/>
      <c r="BT18"/>
      <c r="BU18"/>
      <c r="BV18"/>
      <c r="BW18"/>
      <c r="BX18"/>
      <c r="BY18"/>
      <c r="BZ18"/>
    </row>
    <row r="19" spans="1:78" s="1" customFormat="1" ht="33" customHeight="1" x14ac:dyDescent="0.3">
      <c r="A19" s="63" t="s">
        <v>16</v>
      </c>
      <c r="B19" s="285" t="s">
        <v>95</v>
      </c>
      <c r="C19" s="285" t="s">
        <v>117</v>
      </c>
      <c r="D19" s="56" t="s">
        <v>85</v>
      </c>
      <c r="E19" s="69">
        <f t="shared" ref="E19:L22" si="2">E7/E$3</f>
        <v>0.39316567046351641</v>
      </c>
      <c r="F19" s="69">
        <f t="shared" si="2"/>
        <v>0.39064667710897294</v>
      </c>
      <c r="G19" s="69">
        <f t="shared" si="2"/>
        <v>0.38803118650057428</v>
      </c>
      <c r="H19" s="69">
        <f t="shared" si="2"/>
        <v>0.38698951224298445</v>
      </c>
      <c r="I19" s="69">
        <f t="shared" si="2"/>
        <v>0.38556320735154481</v>
      </c>
      <c r="J19" s="69">
        <f t="shared" si="2"/>
        <v>0.3683408739476548</v>
      </c>
      <c r="K19" s="69">
        <f t="shared" si="2"/>
        <v>0.36498798339523703</v>
      </c>
      <c r="L19" s="69">
        <f t="shared" si="2"/>
        <v>0.3494448002257704</v>
      </c>
      <c r="M19"/>
      <c r="N19"/>
      <c r="O19"/>
      <c r="P19"/>
      <c r="Q19"/>
      <c r="R19"/>
      <c r="S19"/>
      <c r="T19"/>
      <c r="U19"/>
      <c r="V19"/>
      <c r="W19"/>
      <c r="X19"/>
      <c r="Y19"/>
      <c r="Z19"/>
      <c r="AA19"/>
      <c r="AB19"/>
      <c r="AC19"/>
      <c r="AD19"/>
      <c r="AE19"/>
      <c r="AF19"/>
      <c r="AG19"/>
      <c r="AH19"/>
      <c r="AI19"/>
      <c r="AJ19"/>
      <c r="AK19"/>
      <c r="AL19"/>
      <c r="AM19"/>
      <c r="AN19"/>
      <c r="AO19"/>
      <c r="AP19"/>
      <c r="AQ19"/>
      <c r="AR19"/>
      <c r="AS19"/>
      <c r="AT19"/>
      <c r="AU19"/>
      <c r="AV19"/>
      <c r="AW19"/>
      <c r="AX19"/>
      <c r="AY19"/>
      <c r="AZ19"/>
      <c r="BA19"/>
      <c r="BB19"/>
      <c r="BC19"/>
      <c r="BD19"/>
      <c r="BE19"/>
      <c r="BF19"/>
      <c r="BG19"/>
      <c r="BH19"/>
      <c r="BI19"/>
      <c r="BJ19"/>
      <c r="BK19"/>
      <c r="BL19"/>
      <c r="BM19"/>
      <c r="BN19"/>
      <c r="BO19"/>
      <c r="BP19"/>
      <c r="BQ19"/>
      <c r="BR19"/>
      <c r="BS19"/>
      <c r="BT19"/>
      <c r="BU19"/>
      <c r="BV19"/>
      <c r="BW19"/>
      <c r="BX19"/>
      <c r="BY19"/>
      <c r="BZ19"/>
    </row>
    <row r="20" spans="1:78" s="1" customFormat="1" ht="33" customHeight="1" x14ac:dyDescent="0.3">
      <c r="A20" s="63" t="s">
        <v>17</v>
      </c>
      <c r="B20" s="285"/>
      <c r="C20" s="285"/>
      <c r="D20" s="56" t="s">
        <v>85</v>
      </c>
      <c r="E20" s="69">
        <f t="shared" si="2"/>
        <v>5.4415247547084697E-2</v>
      </c>
      <c r="F20" s="69">
        <f t="shared" si="2"/>
        <v>5.45983441485791E-2</v>
      </c>
      <c r="G20" s="69">
        <f t="shared" si="2"/>
        <v>5.4256118031628241E-2</v>
      </c>
      <c r="H20" s="69">
        <f t="shared" si="2"/>
        <v>5.4891742799206319E-2</v>
      </c>
      <c r="I20" s="69">
        <f t="shared" si="2"/>
        <v>5.4285308915494337E-2</v>
      </c>
      <c r="J20" s="69">
        <f t="shared" si="2"/>
        <v>4.3915010595040375E-2</v>
      </c>
      <c r="K20" s="69">
        <f t="shared" si="2"/>
        <v>4.5914354380598647E-2</v>
      </c>
      <c r="L20" s="69">
        <f t="shared" si="2"/>
        <v>5.089602622409882E-2</v>
      </c>
      <c r="M20"/>
      <c r="N20"/>
      <c r="O20"/>
      <c r="P20"/>
      <c r="Q20"/>
      <c r="R20"/>
      <c r="S20"/>
      <c r="T20"/>
      <c r="U20"/>
      <c r="V20"/>
      <c r="W20"/>
      <c r="X20"/>
      <c r="Y20"/>
      <c r="Z20"/>
      <c r="AA20"/>
      <c r="AB20"/>
      <c r="AC20"/>
      <c r="AD20"/>
      <c r="AE20"/>
      <c r="AF20"/>
      <c r="AG20"/>
      <c r="AH20"/>
      <c r="AI20"/>
      <c r="AJ20"/>
      <c r="AK20"/>
      <c r="AL20"/>
      <c r="AM20"/>
      <c r="AN20"/>
      <c r="AO20"/>
      <c r="AP20"/>
      <c r="AQ20"/>
      <c r="AR20"/>
      <c r="AS20"/>
      <c r="AT20"/>
      <c r="AU20"/>
      <c r="AV20"/>
      <c r="AW20"/>
      <c r="AX20"/>
      <c r="AY20"/>
      <c r="AZ20"/>
      <c r="BA20"/>
      <c r="BB20"/>
      <c r="BC20"/>
      <c r="BD20"/>
      <c r="BE20"/>
      <c r="BF20"/>
      <c r="BG20"/>
      <c r="BH20"/>
      <c r="BI20"/>
      <c r="BJ20"/>
      <c r="BK20"/>
      <c r="BL20"/>
      <c r="BM20"/>
      <c r="BN20"/>
      <c r="BO20"/>
      <c r="BP20"/>
      <c r="BQ20"/>
      <c r="BR20"/>
      <c r="BS20"/>
      <c r="BT20"/>
      <c r="BU20"/>
      <c r="BV20"/>
      <c r="BW20"/>
      <c r="BX20"/>
      <c r="BY20"/>
      <c r="BZ20"/>
    </row>
    <row r="21" spans="1:78" s="1" customFormat="1" ht="33" customHeight="1" x14ac:dyDescent="0.3">
      <c r="A21" s="63" t="s">
        <v>19</v>
      </c>
      <c r="B21" s="285"/>
      <c r="C21" s="285"/>
      <c r="D21" s="56" t="s">
        <v>85</v>
      </c>
      <c r="E21" s="69">
        <f t="shared" si="2"/>
        <v>0.5217097101612721</v>
      </c>
      <c r="F21" s="69">
        <f t="shared" si="2"/>
        <v>0.52484895949876931</v>
      </c>
      <c r="G21" s="69">
        <f t="shared" si="2"/>
        <v>0.52294814029507908</v>
      </c>
      <c r="H21" s="69">
        <f t="shared" si="2"/>
        <v>0.52293788020844689</v>
      </c>
      <c r="I21" s="69">
        <f t="shared" si="2"/>
        <v>0.52742095670490141</v>
      </c>
      <c r="J21" s="69">
        <f t="shared" si="2"/>
        <v>0.54435599335662332</v>
      </c>
      <c r="K21" s="69">
        <f t="shared" si="2"/>
        <v>0.54513873716408123</v>
      </c>
      <c r="L21" s="69">
        <f t="shared" si="2"/>
        <v>0.55574249150647459</v>
      </c>
      <c r="M21"/>
      <c r="N21"/>
      <c r="O21"/>
      <c r="P21"/>
      <c r="Q21"/>
      <c r="R21"/>
      <c r="S21"/>
      <c r="T21"/>
      <c r="U21"/>
      <c r="V21"/>
      <c r="W21"/>
      <c r="X21"/>
      <c r="Y21"/>
      <c r="Z21"/>
      <c r="AA21"/>
      <c r="AB21"/>
      <c r="AC21"/>
      <c r="AD21"/>
      <c r="AE21"/>
      <c r="AF21"/>
      <c r="AG21"/>
      <c r="AH21"/>
      <c r="AI21"/>
      <c r="AJ21"/>
      <c r="AK21"/>
      <c r="AL21"/>
      <c r="AM21"/>
      <c r="AN21"/>
      <c r="AO21"/>
      <c r="AP21"/>
      <c r="AQ21"/>
      <c r="AR21"/>
      <c r="AS21"/>
      <c r="AT21"/>
      <c r="AU21"/>
      <c r="AV21"/>
      <c r="AW21"/>
      <c r="AX21"/>
      <c r="AY21"/>
      <c r="AZ21"/>
      <c r="BA21"/>
      <c r="BB21"/>
      <c r="BC21"/>
      <c r="BD21"/>
      <c r="BE21"/>
      <c r="BF21"/>
      <c r="BG21"/>
      <c r="BH21"/>
      <c r="BI21"/>
      <c r="BJ21"/>
      <c r="BK21"/>
      <c r="BL21"/>
      <c r="BM21"/>
      <c r="BN21"/>
      <c r="BO21"/>
      <c r="BP21"/>
      <c r="BQ21"/>
      <c r="BR21"/>
      <c r="BS21"/>
      <c r="BT21"/>
      <c r="BU21"/>
      <c r="BV21"/>
      <c r="BW21"/>
      <c r="BX21"/>
      <c r="BY21"/>
      <c r="BZ21"/>
    </row>
    <row r="22" spans="1:78" s="1" customFormat="1" ht="33" customHeight="1" x14ac:dyDescent="0.3">
      <c r="A22" s="63" t="s">
        <v>116</v>
      </c>
      <c r="B22" s="285"/>
      <c r="C22" s="285"/>
      <c r="D22" s="56" t="s">
        <v>85</v>
      </c>
      <c r="E22" s="69">
        <f t="shared" si="2"/>
        <v>3.0709371828126764E-2</v>
      </c>
      <c r="F22" s="69">
        <f t="shared" si="2"/>
        <v>2.9906019243678677E-2</v>
      </c>
      <c r="G22" s="69">
        <f t="shared" si="2"/>
        <v>3.4764555172718446E-2</v>
      </c>
      <c r="H22" s="69">
        <f t="shared" si="2"/>
        <v>3.5180864749362224E-2</v>
      </c>
      <c r="I22" s="69">
        <f t="shared" si="2"/>
        <v>3.2730527028059411E-2</v>
      </c>
      <c r="J22" s="69">
        <f t="shared" si="2"/>
        <v>4.338812210068152E-2</v>
      </c>
      <c r="K22" s="69">
        <f t="shared" si="2"/>
        <v>4.3958925060083025E-2</v>
      </c>
      <c r="L22" s="69">
        <f t="shared" si="2"/>
        <v>4.3916682043656181E-2</v>
      </c>
      <c r="M22"/>
      <c r="N22"/>
      <c r="O22"/>
      <c r="P22"/>
      <c r="Q22"/>
      <c r="R22"/>
      <c r="S22"/>
      <c r="T22"/>
      <c r="U22"/>
      <c r="V22"/>
      <c r="W22"/>
      <c r="X22"/>
      <c r="Y22"/>
      <c r="Z22"/>
      <c r="AA22"/>
      <c r="AB22"/>
      <c r="AC22"/>
      <c r="AD22"/>
      <c r="AE22"/>
      <c r="AF22"/>
      <c r="AG22"/>
      <c r="AH22"/>
      <c r="AI22"/>
      <c r="AJ22"/>
      <c r="AK22"/>
      <c r="AL22"/>
      <c r="AM22"/>
      <c r="AN22"/>
      <c r="AO22"/>
      <c r="AP22"/>
      <c r="AQ22"/>
      <c r="AR22"/>
      <c r="AS22"/>
      <c r="AT22"/>
      <c r="AU22"/>
      <c r="AV22"/>
      <c r="AW22"/>
      <c r="AX22"/>
      <c r="AY22"/>
      <c r="AZ22"/>
      <c r="BA22"/>
      <c r="BB22"/>
      <c r="BC22"/>
      <c r="BD22"/>
      <c r="BE22"/>
      <c r="BF22"/>
      <c r="BG22"/>
      <c r="BH22"/>
      <c r="BI22"/>
      <c r="BJ22"/>
      <c r="BK22"/>
      <c r="BL22"/>
      <c r="BM22"/>
      <c r="BN22"/>
      <c r="BO22"/>
      <c r="BP22"/>
      <c r="BQ22"/>
      <c r="BR22"/>
      <c r="BS22"/>
      <c r="BT22"/>
      <c r="BU22"/>
      <c r="BV22"/>
      <c r="BW22"/>
      <c r="BX22"/>
      <c r="BY22"/>
      <c r="BZ22"/>
    </row>
    <row r="25" spans="1:78" ht="15" thickBot="1" x14ac:dyDescent="0.35">
      <c r="A25" s="66" t="s">
        <v>115</v>
      </c>
    </row>
    <row r="26" spans="1:78" x14ac:dyDescent="0.3">
      <c r="B26" s="61" t="s">
        <v>90</v>
      </c>
      <c r="C26" s="61" t="s">
        <v>89</v>
      </c>
      <c r="D26" s="61" t="s">
        <v>88</v>
      </c>
      <c r="E26" s="60">
        <v>2015</v>
      </c>
      <c r="F26" s="59">
        <v>2016</v>
      </c>
      <c r="G26" s="60">
        <v>2017</v>
      </c>
      <c r="H26" s="59">
        <v>2018</v>
      </c>
      <c r="I26" s="60">
        <v>2019</v>
      </c>
      <c r="J26" s="59">
        <v>2020</v>
      </c>
      <c r="K26" s="60">
        <v>2021</v>
      </c>
      <c r="L26" s="59">
        <v>2022</v>
      </c>
    </row>
    <row r="27" spans="1:78" s="1" customFormat="1" ht="43.2" customHeight="1" x14ac:dyDescent="0.3">
      <c r="A27" s="63" t="s">
        <v>114</v>
      </c>
      <c r="B27" s="285" t="s">
        <v>95</v>
      </c>
      <c r="C27" s="285" t="s">
        <v>113</v>
      </c>
      <c r="D27" s="56" t="s">
        <v>92</v>
      </c>
      <c r="E27" s="55">
        <v>1874.5052137229418</v>
      </c>
      <c r="F27" s="55">
        <v>1745.6193738587153</v>
      </c>
      <c r="G27" s="55">
        <v>2009.2908623763428</v>
      </c>
      <c r="H27" s="55">
        <v>2087.1254247351317</v>
      </c>
      <c r="I27" s="55">
        <v>1983.4863294120164</v>
      </c>
      <c r="J27" s="55">
        <v>1797.5343564770444</v>
      </c>
      <c r="K27" s="55">
        <v>2019.2369054920175</v>
      </c>
      <c r="L27" s="55">
        <v>1761.003453613986</v>
      </c>
    </row>
    <row r="28" spans="1:78" s="1" customFormat="1" ht="43.2" customHeight="1" x14ac:dyDescent="0.3">
      <c r="A28" s="63" t="s">
        <v>112</v>
      </c>
      <c r="B28" s="285"/>
      <c r="C28" s="285"/>
      <c r="D28" s="56" t="s">
        <v>92</v>
      </c>
      <c r="E28" s="55">
        <v>6287.5996796402696</v>
      </c>
      <c r="F28" s="55">
        <v>5721.3154905108895</v>
      </c>
      <c r="G28" s="55">
        <v>6581.5539944500088</v>
      </c>
      <c r="H28" s="55">
        <v>6898.9779422136553</v>
      </c>
      <c r="I28" s="55">
        <v>6492.6861130754751</v>
      </c>
      <c r="J28" s="55">
        <v>5462.0595189262149</v>
      </c>
      <c r="K28" s="55">
        <v>6450.6115351954668</v>
      </c>
      <c r="L28" s="55">
        <v>5840.8811474697959</v>
      </c>
    </row>
    <row r="31" spans="1:78" ht="15" thickBot="1" x14ac:dyDescent="0.35">
      <c r="A31" s="66" t="s">
        <v>111</v>
      </c>
    </row>
    <row r="32" spans="1:78" x14ac:dyDescent="0.3">
      <c r="B32" s="61" t="s">
        <v>90</v>
      </c>
      <c r="C32" s="61" t="s">
        <v>89</v>
      </c>
      <c r="D32" s="61" t="s">
        <v>88</v>
      </c>
      <c r="E32" s="60">
        <v>2015</v>
      </c>
      <c r="F32" s="59">
        <v>2016</v>
      </c>
      <c r="G32" s="60">
        <v>2017</v>
      </c>
      <c r="H32" s="59">
        <v>2018</v>
      </c>
      <c r="I32" s="60">
        <v>2019</v>
      </c>
      <c r="J32" s="59">
        <v>2020</v>
      </c>
      <c r="K32" s="60">
        <v>2021</v>
      </c>
      <c r="L32" s="59">
        <v>2022</v>
      </c>
    </row>
    <row r="33" spans="1:12" ht="90" customHeight="1" x14ac:dyDescent="0.3">
      <c r="A33" s="63" t="s">
        <v>111</v>
      </c>
      <c r="B33" s="57" t="s">
        <v>107</v>
      </c>
      <c r="C33" s="57" t="s">
        <v>109</v>
      </c>
      <c r="D33" s="56" t="s">
        <v>85</v>
      </c>
      <c r="E33" s="64">
        <v>0.56296000000000002</v>
      </c>
      <c r="F33" s="64">
        <v>0.58298000000000005</v>
      </c>
      <c r="G33" s="64">
        <v>0.60851</v>
      </c>
      <c r="H33" s="64">
        <v>0.59631999999999996</v>
      </c>
      <c r="I33" s="64">
        <v>0.59092</v>
      </c>
      <c r="J33" s="64">
        <v>0.59399000000000002</v>
      </c>
      <c r="K33" s="64">
        <v>0.59226999999999996</v>
      </c>
      <c r="L33" s="64">
        <v>0.58596999999999999</v>
      </c>
    </row>
    <row r="34" spans="1:12" ht="25.2" customHeight="1" x14ac:dyDescent="0.3">
      <c r="A34" s="68"/>
      <c r="B34" s="53"/>
      <c r="C34" s="53"/>
      <c r="D34" s="67"/>
      <c r="E34" s="1"/>
      <c r="F34" s="1"/>
      <c r="G34" s="1"/>
      <c r="H34" s="1"/>
      <c r="I34" s="1"/>
      <c r="J34" s="1"/>
      <c r="K34" s="1"/>
      <c r="L34" s="1"/>
    </row>
    <row r="35" spans="1:12" ht="25.2" customHeight="1" thickBot="1" x14ac:dyDescent="0.35">
      <c r="A35" s="66" t="s">
        <v>110</v>
      </c>
    </row>
    <row r="36" spans="1:12" ht="25.2" customHeight="1" x14ac:dyDescent="0.3">
      <c r="B36" s="61" t="s">
        <v>90</v>
      </c>
      <c r="C36" s="61" t="s">
        <v>89</v>
      </c>
      <c r="D36" s="61" t="s">
        <v>88</v>
      </c>
      <c r="E36" s="60">
        <v>2015</v>
      </c>
      <c r="F36" s="59">
        <v>2016</v>
      </c>
      <c r="G36" s="60">
        <v>2017</v>
      </c>
      <c r="H36" s="59">
        <v>2018</v>
      </c>
      <c r="I36" s="60">
        <v>2019</v>
      </c>
      <c r="J36" s="59">
        <v>2020</v>
      </c>
      <c r="K36" s="60">
        <v>2021</v>
      </c>
      <c r="L36" s="59">
        <v>2022</v>
      </c>
    </row>
    <row r="37" spans="1:12" ht="25.2" customHeight="1" x14ac:dyDescent="0.3">
      <c r="A37" s="65" t="s">
        <v>110</v>
      </c>
      <c r="B37" s="57" t="s">
        <v>107</v>
      </c>
      <c r="C37" s="57" t="s">
        <v>109</v>
      </c>
      <c r="D37" s="56" t="s">
        <v>92</v>
      </c>
      <c r="E37" s="55">
        <f t="shared" ref="E37:L37" si="3">E14*E33</f>
        <v>5558.1603760000007</v>
      </c>
      <c r="F37" s="55">
        <f t="shared" si="3"/>
        <v>5792.6641740000005</v>
      </c>
      <c r="G37" s="55">
        <f t="shared" si="3"/>
        <v>6124.7140009999994</v>
      </c>
      <c r="H37" s="55">
        <f t="shared" si="3"/>
        <v>6073.0421440000009</v>
      </c>
      <c r="I37" s="55">
        <f t="shared" si="3"/>
        <v>6009.6563999999998</v>
      </c>
      <c r="J37" s="55">
        <f t="shared" si="3"/>
        <v>5720.0049019999997</v>
      </c>
      <c r="K37" s="55">
        <f t="shared" si="3"/>
        <v>5999.0436029999992</v>
      </c>
      <c r="L37" s="55">
        <f t="shared" si="3"/>
        <v>5971.9718519999997</v>
      </c>
    </row>
    <row r="40" spans="1:12" ht="15" thickBot="1" x14ac:dyDescent="0.35">
      <c r="A40" t="s">
        <v>108</v>
      </c>
    </row>
    <row r="41" spans="1:12" x14ac:dyDescent="0.3">
      <c r="B41" s="61" t="s">
        <v>90</v>
      </c>
      <c r="C41" s="61" t="s">
        <v>89</v>
      </c>
      <c r="D41" s="61" t="s">
        <v>88</v>
      </c>
      <c r="E41" s="60">
        <v>2015</v>
      </c>
      <c r="F41" s="59">
        <v>2016</v>
      </c>
      <c r="G41" s="60">
        <v>2017</v>
      </c>
      <c r="H41" s="59">
        <v>2018</v>
      </c>
      <c r="I41" s="60">
        <v>2019</v>
      </c>
      <c r="J41" s="59">
        <v>2020</v>
      </c>
      <c r="K41" s="60">
        <v>2021</v>
      </c>
      <c r="L41" s="59">
        <v>2022</v>
      </c>
    </row>
    <row r="42" spans="1:12" ht="93" customHeight="1" x14ac:dyDescent="0.3">
      <c r="A42" s="63" t="s">
        <v>108</v>
      </c>
      <c r="B42" s="57" t="s">
        <v>107</v>
      </c>
      <c r="C42" s="57" t="s">
        <v>106</v>
      </c>
      <c r="D42" s="56" t="s">
        <v>85</v>
      </c>
      <c r="E42" s="64">
        <v>0.43703999999999998</v>
      </c>
      <c r="F42" s="64">
        <v>0.41701999999999995</v>
      </c>
      <c r="G42" s="64">
        <v>0.39149</v>
      </c>
      <c r="H42" s="64">
        <v>0.40368000000000004</v>
      </c>
      <c r="I42" s="64">
        <v>0.40908</v>
      </c>
      <c r="J42" s="64">
        <v>0.40600999999999998</v>
      </c>
      <c r="K42" s="64">
        <v>0.40773000000000004</v>
      </c>
      <c r="L42" s="64">
        <v>0.41403000000000001</v>
      </c>
    </row>
    <row r="45" spans="1:12" ht="15" thickBot="1" x14ac:dyDescent="0.35">
      <c r="A45" t="s">
        <v>108</v>
      </c>
    </row>
    <row r="46" spans="1:12" x14ac:dyDescent="0.3">
      <c r="B46" s="61" t="s">
        <v>90</v>
      </c>
      <c r="C46" s="61" t="s">
        <v>89</v>
      </c>
      <c r="D46" s="61" t="s">
        <v>88</v>
      </c>
      <c r="E46" s="60">
        <v>2015</v>
      </c>
      <c r="F46" s="59">
        <v>2016</v>
      </c>
      <c r="G46" s="60">
        <v>2017</v>
      </c>
      <c r="H46" s="59">
        <v>2018</v>
      </c>
      <c r="I46" s="60">
        <v>2019</v>
      </c>
      <c r="J46" s="59">
        <v>2020</v>
      </c>
      <c r="K46" s="60">
        <v>2021</v>
      </c>
      <c r="L46" s="59">
        <v>2022</v>
      </c>
    </row>
    <row r="47" spans="1:12" ht="96.6" customHeight="1" x14ac:dyDescent="0.3">
      <c r="A47" s="63" t="s">
        <v>108</v>
      </c>
      <c r="B47" s="57" t="s">
        <v>107</v>
      </c>
      <c r="C47" s="57" t="s">
        <v>106</v>
      </c>
      <c r="D47" s="56" t="s">
        <v>99</v>
      </c>
      <c r="E47" s="55">
        <v>4314.9977082127552</v>
      </c>
      <c r="F47" s="55">
        <v>4143.6288918148384</v>
      </c>
      <c r="G47" s="55">
        <v>3940.3716519154555</v>
      </c>
      <c r="H47" s="55">
        <v>4111.1680627948708</v>
      </c>
      <c r="I47" s="55">
        <v>4160.3284666555337</v>
      </c>
      <c r="J47" s="55">
        <v>3909.7927469541105</v>
      </c>
      <c r="K47" s="55">
        <v>4129.8987607024701</v>
      </c>
      <c r="L47" s="55">
        <v>4219.6265438451001</v>
      </c>
    </row>
    <row r="50" spans="1:12" ht="15" thickBot="1" x14ac:dyDescent="0.35">
      <c r="A50" t="s">
        <v>105</v>
      </c>
    </row>
    <row r="51" spans="1:12" x14ac:dyDescent="0.3">
      <c r="B51" s="61" t="s">
        <v>90</v>
      </c>
      <c r="C51" s="61" t="s">
        <v>89</v>
      </c>
      <c r="D51" s="61" t="s">
        <v>88</v>
      </c>
      <c r="E51" s="60">
        <v>2015</v>
      </c>
      <c r="F51" s="59">
        <v>2016</v>
      </c>
      <c r="G51" s="60">
        <v>2017</v>
      </c>
      <c r="H51" s="59">
        <v>2018</v>
      </c>
      <c r="I51" s="60">
        <v>2019</v>
      </c>
      <c r="J51" s="59">
        <v>2020</v>
      </c>
      <c r="K51" s="60">
        <v>2021</v>
      </c>
      <c r="L51" s="59">
        <v>2022</v>
      </c>
    </row>
    <row r="52" spans="1:12" ht="67.8" customHeight="1" x14ac:dyDescent="0.3">
      <c r="A52" s="63" t="s">
        <v>105</v>
      </c>
      <c r="B52" s="57" t="s">
        <v>95</v>
      </c>
      <c r="C52" s="57" t="s">
        <v>104</v>
      </c>
      <c r="D52" s="56" t="s">
        <v>92</v>
      </c>
      <c r="E52" s="55">
        <v>1839.7618373437426</v>
      </c>
      <c r="F52" s="55">
        <v>1533.4143761194325</v>
      </c>
      <c r="G52" s="55">
        <v>1735.0624456142016</v>
      </c>
      <c r="H52" s="55">
        <v>1743.9864540800922</v>
      </c>
      <c r="I52" s="55">
        <v>1602.6653100841481</v>
      </c>
      <c r="J52" s="55">
        <v>1095.3473198091758</v>
      </c>
      <c r="K52" s="55">
        <v>1361.1944607157468</v>
      </c>
      <c r="L52" s="55">
        <v>1414.4375410319485</v>
      </c>
    </row>
    <row r="55" spans="1:12" ht="15" thickBot="1" x14ac:dyDescent="0.35">
      <c r="A55" t="s">
        <v>103</v>
      </c>
    </row>
    <row r="56" spans="1:12" x14ac:dyDescent="0.3">
      <c r="B56" s="61" t="s">
        <v>90</v>
      </c>
      <c r="C56" s="61" t="s">
        <v>89</v>
      </c>
      <c r="D56" s="61" t="s">
        <v>88</v>
      </c>
      <c r="E56" s="60">
        <v>2015</v>
      </c>
      <c r="F56" s="59">
        <v>2016</v>
      </c>
      <c r="G56" s="60">
        <v>2017</v>
      </c>
      <c r="H56" s="59">
        <v>2018</v>
      </c>
      <c r="I56" s="60">
        <v>2019</v>
      </c>
      <c r="J56" s="59">
        <v>2020</v>
      </c>
      <c r="K56" s="60">
        <v>2021</v>
      </c>
      <c r="L56" s="59">
        <v>2022</v>
      </c>
    </row>
    <row r="57" spans="1:12" ht="64.2" customHeight="1" x14ac:dyDescent="0.3">
      <c r="A57" s="63" t="s">
        <v>103</v>
      </c>
      <c r="B57" s="57" t="s">
        <v>86</v>
      </c>
      <c r="C57" s="57"/>
      <c r="D57" s="56" t="s">
        <v>92</v>
      </c>
      <c r="E57" s="55">
        <v>18171.799827606366</v>
      </c>
      <c r="F57" s="55">
        <v>18560.453911240769</v>
      </c>
      <c r="G57" s="55">
        <v>18924.767878954874</v>
      </c>
      <c r="H57" s="55">
        <v>19153.746509560926</v>
      </c>
      <c r="I57" s="55">
        <v>19328.464801567057</v>
      </c>
      <c r="J57" s="55">
        <v>19478.56136905454</v>
      </c>
      <c r="K57" s="55">
        <v>19603.587697042316</v>
      </c>
      <c r="L57" s="55">
        <v>19451.548419057377</v>
      </c>
    </row>
    <row r="59" spans="1:12" ht="15" thickBot="1" x14ac:dyDescent="0.35">
      <c r="A59" t="s">
        <v>87</v>
      </c>
    </row>
    <row r="60" spans="1:12" x14ac:dyDescent="0.3">
      <c r="B60" s="61" t="s">
        <v>90</v>
      </c>
      <c r="C60" s="61" t="s">
        <v>89</v>
      </c>
      <c r="D60" s="61" t="s">
        <v>88</v>
      </c>
      <c r="E60" s="60">
        <v>2015</v>
      </c>
      <c r="F60" s="59">
        <v>2016</v>
      </c>
      <c r="G60" s="60">
        <v>2017</v>
      </c>
      <c r="H60" s="59">
        <v>2018</v>
      </c>
      <c r="I60" s="60">
        <v>2019</v>
      </c>
      <c r="J60" s="59">
        <v>2020</v>
      </c>
      <c r="K60" s="60">
        <v>2021</v>
      </c>
      <c r="L60" s="59">
        <v>2022</v>
      </c>
    </row>
    <row r="61" spans="1:12" ht="73.8" customHeight="1" x14ac:dyDescent="0.3">
      <c r="A61" s="63" t="s">
        <v>87</v>
      </c>
      <c r="B61" s="57" t="s">
        <v>86</v>
      </c>
      <c r="C61" s="57" t="s">
        <v>102</v>
      </c>
      <c r="D61" s="56" t="s">
        <v>85</v>
      </c>
      <c r="E61" s="55"/>
      <c r="F61" s="54">
        <v>6.1391535363462854E-2</v>
      </c>
      <c r="G61" s="54">
        <v>7.3770388870976353E-2</v>
      </c>
      <c r="H61" s="54">
        <v>7.5472642295621548E-2</v>
      </c>
      <c r="I61" s="54">
        <v>6.9921609823247161E-2</v>
      </c>
      <c r="J61" s="54">
        <v>5.5407093674719646E-2</v>
      </c>
      <c r="K61" s="54">
        <v>6.7625461578137452E-2</v>
      </c>
      <c r="L61" s="54">
        <v>6.7747998325573086E-2</v>
      </c>
    </row>
    <row r="64" spans="1:12" ht="15" thickBot="1" x14ac:dyDescent="0.35">
      <c r="A64" t="s">
        <v>101</v>
      </c>
    </row>
    <row r="65" spans="1:12" x14ac:dyDescent="0.3">
      <c r="B65" s="61" t="s">
        <v>90</v>
      </c>
      <c r="C65" s="61" t="s">
        <v>89</v>
      </c>
      <c r="D65" s="61" t="s">
        <v>88</v>
      </c>
      <c r="E65" s="60">
        <v>2015</v>
      </c>
      <c r="F65" s="59">
        <v>2016</v>
      </c>
      <c r="G65" s="60">
        <v>2017</v>
      </c>
      <c r="H65" s="59">
        <v>2018</v>
      </c>
      <c r="I65" s="60">
        <v>2019</v>
      </c>
      <c r="J65" s="59">
        <v>2020</v>
      </c>
      <c r="K65" s="60">
        <v>2021</v>
      </c>
      <c r="L65" s="59">
        <v>2022</v>
      </c>
    </row>
    <row r="66" spans="1:12" x14ac:dyDescent="0.3">
      <c r="A66" s="62" t="s">
        <v>100</v>
      </c>
      <c r="B66" s="57" t="s">
        <v>97</v>
      </c>
      <c r="C66" s="57"/>
      <c r="D66" s="56" t="s">
        <v>99</v>
      </c>
      <c r="E66" s="55">
        <v>1006.1091885554786</v>
      </c>
      <c r="F66" s="54">
        <v>998.26957010199419</v>
      </c>
      <c r="G66" s="54">
        <v>1009.895124419597</v>
      </c>
      <c r="H66" s="54">
        <v>1011.6030022446055</v>
      </c>
      <c r="I66" s="54">
        <v>1007.2883635287941</v>
      </c>
      <c r="J66" s="54">
        <v>899.27258178921102</v>
      </c>
      <c r="K66" s="54">
        <v>974.89861039134905</v>
      </c>
      <c r="L66" s="54">
        <v>978.67391926768403</v>
      </c>
    </row>
    <row r="69" spans="1:12" ht="15" thickBot="1" x14ac:dyDescent="0.35">
      <c r="A69" t="s">
        <v>98</v>
      </c>
    </row>
    <row r="70" spans="1:12" x14ac:dyDescent="0.3">
      <c r="B70" s="61" t="s">
        <v>90</v>
      </c>
      <c r="C70" s="61" t="s">
        <v>89</v>
      </c>
      <c r="D70" s="61" t="s">
        <v>88</v>
      </c>
      <c r="E70" s="60">
        <v>2015</v>
      </c>
      <c r="F70" s="59">
        <v>2016</v>
      </c>
      <c r="G70" s="60">
        <v>2017</v>
      </c>
      <c r="H70" s="59">
        <v>2018</v>
      </c>
      <c r="I70" s="60">
        <v>2019</v>
      </c>
      <c r="J70" s="59">
        <v>2020</v>
      </c>
      <c r="K70" s="60">
        <v>2021</v>
      </c>
      <c r="L70" s="59">
        <v>2022</v>
      </c>
    </row>
    <row r="71" spans="1:12" x14ac:dyDescent="0.3">
      <c r="A71" s="58" t="s">
        <v>98</v>
      </c>
      <c r="B71" s="57" t="s">
        <v>97</v>
      </c>
      <c r="C71" s="57"/>
      <c r="D71" s="56" t="s">
        <v>85</v>
      </c>
      <c r="E71" s="55">
        <v>0.10190270992018936</v>
      </c>
      <c r="F71" s="54">
        <v>0.10046709949008054</v>
      </c>
      <c r="G71" s="54">
        <v>0.10033668830878872</v>
      </c>
      <c r="H71" s="54">
        <v>9.9330383411396425E-2</v>
      </c>
      <c r="I71" s="54">
        <v>9.9045430440162632E-2</v>
      </c>
      <c r="J71" s="54">
        <v>9.338440284761286E-2</v>
      </c>
      <c r="K71" s="54">
        <v>9.6248221432733941E-2</v>
      </c>
      <c r="L71" s="54">
        <v>9.6027541438575684E-2</v>
      </c>
    </row>
    <row r="74" spans="1:12" ht="15" thickBot="1" x14ac:dyDescent="0.35">
      <c r="A74" t="s">
        <v>96</v>
      </c>
    </row>
    <row r="75" spans="1:12" x14ac:dyDescent="0.3">
      <c r="B75" s="61" t="s">
        <v>90</v>
      </c>
      <c r="C75" s="61" t="s">
        <v>89</v>
      </c>
      <c r="D75" s="61" t="s">
        <v>88</v>
      </c>
      <c r="E75" s="60">
        <v>2015</v>
      </c>
      <c r="F75" s="59">
        <v>2016</v>
      </c>
      <c r="G75" s="60">
        <v>2017</v>
      </c>
      <c r="H75" s="59">
        <v>2018</v>
      </c>
      <c r="I75" s="60">
        <v>2019</v>
      </c>
      <c r="J75" s="59">
        <v>2020</v>
      </c>
      <c r="K75" s="60">
        <v>2021</v>
      </c>
      <c r="L75" s="59">
        <v>2022</v>
      </c>
    </row>
    <row r="76" spans="1:12" ht="28.8" x14ac:dyDescent="0.3">
      <c r="A76" s="58" t="s">
        <v>96</v>
      </c>
      <c r="B76" s="57" t="s">
        <v>95</v>
      </c>
      <c r="C76" s="57"/>
      <c r="D76" s="56" t="s">
        <v>92</v>
      </c>
      <c r="E76" s="55">
        <v>-128.29766731336409</v>
      </c>
      <c r="F76" s="54">
        <v>40.76671670440728</v>
      </c>
      <c r="G76" s="54">
        <v>119.51932481533893</v>
      </c>
      <c r="H76" s="54">
        <v>54.843757818744294</v>
      </c>
      <c r="I76" s="54">
        <v>51.284454330768817</v>
      </c>
      <c r="J76" s="54">
        <v>381.60094497137339</v>
      </c>
      <c r="K76" s="54">
        <v>640.47826578790682</v>
      </c>
      <c r="L76" s="54">
        <v>185.43290329657438</v>
      </c>
    </row>
    <row r="79" spans="1:12" ht="15" thickBot="1" x14ac:dyDescent="0.35">
      <c r="A79" t="s">
        <v>94</v>
      </c>
    </row>
    <row r="80" spans="1:12" x14ac:dyDescent="0.3">
      <c r="B80" s="61" t="s">
        <v>90</v>
      </c>
      <c r="C80" s="61" t="s">
        <v>89</v>
      </c>
      <c r="D80" s="61" t="s">
        <v>88</v>
      </c>
      <c r="E80" s="60">
        <v>2015</v>
      </c>
      <c r="F80" s="59">
        <v>2016</v>
      </c>
      <c r="G80" s="60">
        <v>2017</v>
      </c>
      <c r="H80" s="59">
        <v>2018</v>
      </c>
      <c r="I80" s="60">
        <v>2019</v>
      </c>
      <c r="J80" s="59">
        <v>2020</v>
      </c>
      <c r="K80" s="60">
        <v>2021</v>
      </c>
      <c r="L80" s="59">
        <v>2022</v>
      </c>
    </row>
    <row r="81" spans="1:32" x14ac:dyDescent="0.3">
      <c r="A81" s="58" t="s">
        <v>94</v>
      </c>
      <c r="B81" s="57" t="s">
        <v>86</v>
      </c>
      <c r="C81" s="57"/>
      <c r="D81" s="56" t="s">
        <v>85</v>
      </c>
      <c r="E81" s="55">
        <v>2.41E-2</v>
      </c>
      <c r="F81" s="54">
        <v>2.1387759458144799E-2</v>
      </c>
      <c r="G81" s="54">
        <v>1.9628505286364201E-2</v>
      </c>
      <c r="H81" s="54">
        <v>1.2099415542141801E-2</v>
      </c>
      <c r="I81" s="54">
        <v>9.1218859933704204E-3</v>
      </c>
      <c r="J81" s="54">
        <v>7.7655710905353299E-3</v>
      </c>
      <c r="K81" s="54">
        <v>6.4186633508986199E-3</v>
      </c>
      <c r="L81" s="54">
        <v>-7.75568637407537E-3</v>
      </c>
    </row>
    <row r="84" spans="1:32" ht="15" thickBot="1" x14ac:dyDescent="0.35">
      <c r="A84" t="s">
        <v>93</v>
      </c>
    </row>
    <row r="85" spans="1:32" x14ac:dyDescent="0.3">
      <c r="B85" s="61" t="s">
        <v>90</v>
      </c>
      <c r="C85" s="61" t="s">
        <v>89</v>
      </c>
      <c r="D85" s="61" t="s">
        <v>88</v>
      </c>
      <c r="E85" s="60">
        <v>2015</v>
      </c>
      <c r="F85" s="59">
        <v>2016</v>
      </c>
      <c r="G85" s="60">
        <v>2017</v>
      </c>
      <c r="H85" s="59">
        <v>2018</v>
      </c>
      <c r="I85" s="60">
        <v>2019</v>
      </c>
      <c r="J85" s="59">
        <v>2020</v>
      </c>
      <c r="K85" s="60">
        <v>2021</v>
      </c>
      <c r="L85" s="59">
        <v>2022</v>
      </c>
    </row>
    <row r="86" spans="1:32" x14ac:dyDescent="0.3">
      <c r="A86" s="58" t="s">
        <v>93</v>
      </c>
      <c r="B86" s="57" t="s">
        <v>86</v>
      </c>
      <c r="C86" s="57"/>
      <c r="D86" s="56" t="s">
        <v>92</v>
      </c>
      <c r="E86" s="55">
        <v>3334.5877280942109</v>
      </c>
      <c r="F86" s="54">
        <v>2354.3081979772091</v>
      </c>
      <c r="G86" s="54">
        <v>3321.6051231770293</v>
      </c>
      <c r="H86" s="54">
        <v>3638.8589590833981</v>
      </c>
      <c r="I86" s="54">
        <v>3099.336709101206</v>
      </c>
      <c r="J86" s="54">
        <v>2192.1246626500556</v>
      </c>
      <c r="K86" s="54">
        <v>3404.4706525374709</v>
      </c>
      <c r="L86" s="54">
        <v>2287.6189228223211</v>
      </c>
    </row>
    <row r="89" spans="1:32" ht="15" thickBot="1" x14ac:dyDescent="0.35">
      <c r="A89" t="s">
        <v>91</v>
      </c>
    </row>
    <row r="90" spans="1:32" x14ac:dyDescent="0.3">
      <c r="B90" s="61" t="s">
        <v>90</v>
      </c>
      <c r="C90" s="61" t="s">
        <v>89</v>
      </c>
      <c r="D90" s="61" t="s">
        <v>88</v>
      </c>
      <c r="E90" s="60">
        <v>2015</v>
      </c>
      <c r="F90" s="59">
        <v>2016</v>
      </c>
      <c r="G90" s="60">
        <v>2017</v>
      </c>
      <c r="H90" s="59">
        <v>2018</v>
      </c>
      <c r="I90" s="60">
        <v>2019</v>
      </c>
      <c r="J90" s="59">
        <v>2020</v>
      </c>
      <c r="K90" s="60">
        <v>2021</v>
      </c>
      <c r="L90" s="59">
        <v>2022</v>
      </c>
    </row>
    <row r="91" spans="1:32" x14ac:dyDescent="0.3">
      <c r="A91" s="58" t="s">
        <v>87</v>
      </c>
      <c r="B91" s="57" t="s">
        <v>86</v>
      </c>
      <c r="C91" s="57"/>
      <c r="D91" s="56" t="s">
        <v>85</v>
      </c>
      <c r="E91" s="55">
        <v>2.5999999999999999E-2</v>
      </c>
      <c r="F91" s="54">
        <v>6.1677386660879435E-2</v>
      </c>
      <c r="G91" s="54">
        <v>7.24314552583986E-2</v>
      </c>
      <c r="H91" s="54">
        <v>7.9097205484984195E-2</v>
      </c>
      <c r="I91" s="54">
        <v>7.3877932507202773E-2</v>
      </c>
      <c r="J91" s="54">
        <v>4.8527749786665735E-2</v>
      </c>
      <c r="K91" s="54">
        <v>6.3058260142579703E-2</v>
      </c>
      <c r="L91" s="54">
        <v>8.0532242743315677E-2</v>
      </c>
    </row>
    <row r="94" spans="1:32" s="275" customFormat="1" x14ac:dyDescent="0.3">
      <c r="A94" s="275" t="s">
        <v>475</v>
      </c>
      <c r="B94" s="276">
        <v>2020</v>
      </c>
      <c r="C94" s="276">
        <v>2021</v>
      </c>
      <c r="D94" s="276">
        <v>2022</v>
      </c>
      <c r="E94" s="276">
        <v>2023</v>
      </c>
      <c r="F94" s="276">
        <v>2024</v>
      </c>
      <c r="G94" s="276">
        <v>2025</v>
      </c>
      <c r="H94" s="276">
        <v>2026</v>
      </c>
      <c r="I94" s="276">
        <v>2027</v>
      </c>
      <c r="J94" s="276">
        <v>2028</v>
      </c>
      <c r="K94" s="276">
        <v>2029</v>
      </c>
      <c r="L94" s="276">
        <v>2030</v>
      </c>
      <c r="M94" s="276">
        <v>2031</v>
      </c>
      <c r="N94" s="276">
        <v>2032</v>
      </c>
      <c r="O94" s="276">
        <v>2033</v>
      </c>
      <c r="P94" s="276">
        <v>2034</v>
      </c>
      <c r="Q94" s="276">
        <v>2035</v>
      </c>
      <c r="R94" s="276">
        <v>2036</v>
      </c>
      <c r="S94" s="276">
        <v>2037</v>
      </c>
      <c r="T94" s="276">
        <v>2038</v>
      </c>
      <c r="U94" s="276">
        <v>2039</v>
      </c>
      <c r="V94" s="276">
        <v>2040</v>
      </c>
      <c r="W94" s="276">
        <v>2041</v>
      </c>
      <c r="X94" s="276">
        <v>2042</v>
      </c>
      <c r="Y94" s="276">
        <v>2043</v>
      </c>
      <c r="Z94" s="276">
        <v>2044</v>
      </c>
      <c r="AA94" s="276">
        <v>2045</v>
      </c>
      <c r="AB94" s="276">
        <v>2046</v>
      </c>
      <c r="AC94" s="276">
        <v>2047</v>
      </c>
      <c r="AD94" s="276">
        <v>2048</v>
      </c>
      <c r="AE94" s="276">
        <v>2049</v>
      </c>
      <c r="AF94" s="276">
        <v>2050</v>
      </c>
    </row>
    <row r="95" spans="1:32" s="275" customFormat="1" x14ac:dyDescent="0.3">
      <c r="A95" s="275" t="s">
        <v>477</v>
      </c>
      <c r="B95" s="276">
        <v>4411.4799999999996</v>
      </c>
      <c r="C95" s="276">
        <v>4491.8500000000004</v>
      </c>
      <c r="D95" s="276">
        <v>4581.8999999999996</v>
      </c>
      <c r="E95" s="276">
        <v>4667.6499999999996</v>
      </c>
      <c r="F95" s="276">
        <v>4752.42</v>
      </c>
      <c r="G95" s="276">
        <v>4836.24</v>
      </c>
      <c r="H95" s="276">
        <v>4964.03</v>
      </c>
      <c r="I95" s="276">
        <v>5090.6499999999996</v>
      </c>
      <c r="J95" s="276">
        <v>5225.6000000000004</v>
      </c>
      <c r="K95" s="276">
        <v>5340.47</v>
      </c>
      <c r="L95" s="276">
        <v>5463.69</v>
      </c>
      <c r="M95" s="276">
        <v>5610.39</v>
      </c>
      <c r="N95" s="276">
        <v>5756.08</v>
      </c>
      <c r="O95" s="276">
        <v>5900.77</v>
      </c>
      <c r="P95" s="276">
        <v>6044.48</v>
      </c>
      <c r="Q95" s="276">
        <v>6187.2</v>
      </c>
      <c r="R95" s="276">
        <v>6367.33</v>
      </c>
      <c r="S95" s="276">
        <v>6546.59</v>
      </c>
      <c r="T95" s="276">
        <v>6725.01</v>
      </c>
      <c r="U95" s="276">
        <v>6902.57</v>
      </c>
      <c r="V95" s="276">
        <v>7079.29</v>
      </c>
      <c r="W95" s="276">
        <v>7280.48</v>
      </c>
      <c r="X95" s="276">
        <v>7481.11</v>
      </c>
      <c r="Y95" s="276">
        <v>7681.19</v>
      </c>
      <c r="Z95" s="276">
        <v>7880.72</v>
      </c>
      <c r="AA95" s="276">
        <v>8079.7</v>
      </c>
      <c r="AB95" s="276">
        <v>8284.48</v>
      </c>
      <c r="AC95" s="276">
        <v>8489.1</v>
      </c>
      <c r="AD95" s="276">
        <v>8693.57</v>
      </c>
      <c r="AE95" s="276">
        <v>8897.8799999999992</v>
      </c>
      <c r="AF95" s="276">
        <v>9102.0400000000009</v>
      </c>
    </row>
    <row r="96" spans="1:32" s="275" customFormat="1" x14ac:dyDescent="0.3">
      <c r="B96" s="277">
        <f>B95+200</f>
        <v>4611.4799999999996</v>
      </c>
      <c r="C96" s="277">
        <f t="shared" ref="C96:AF96" si="4">C95+200</f>
        <v>4691.8500000000004</v>
      </c>
      <c r="D96" s="277">
        <f t="shared" si="4"/>
        <v>4781.8999999999996</v>
      </c>
      <c r="E96" s="277">
        <f t="shared" si="4"/>
        <v>4867.6499999999996</v>
      </c>
      <c r="F96" s="277">
        <f t="shared" si="4"/>
        <v>4952.42</v>
      </c>
      <c r="G96" s="277">
        <f t="shared" si="4"/>
        <v>5036.24</v>
      </c>
      <c r="H96" s="277">
        <f t="shared" si="4"/>
        <v>5164.03</v>
      </c>
      <c r="I96" s="277">
        <f t="shared" si="4"/>
        <v>5290.65</v>
      </c>
      <c r="J96" s="277">
        <f t="shared" si="4"/>
        <v>5425.6</v>
      </c>
      <c r="K96" s="277">
        <f t="shared" si="4"/>
        <v>5540.47</v>
      </c>
      <c r="L96" s="277">
        <f t="shared" si="4"/>
        <v>5663.69</v>
      </c>
      <c r="M96" s="277">
        <f t="shared" si="4"/>
        <v>5810.39</v>
      </c>
      <c r="N96" s="277">
        <f t="shared" si="4"/>
        <v>5956.08</v>
      </c>
      <c r="O96" s="277">
        <f t="shared" si="4"/>
        <v>6100.77</v>
      </c>
      <c r="P96" s="277">
        <f t="shared" si="4"/>
        <v>6244.48</v>
      </c>
      <c r="Q96" s="277">
        <f t="shared" si="4"/>
        <v>6387.2</v>
      </c>
      <c r="R96" s="277">
        <f t="shared" si="4"/>
        <v>6567.33</v>
      </c>
      <c r="S96" s="277">
        <f t="shared" si="4"/>
        <v>6746.59</v>
      </c>
      <c r="T96" s="277">
        <f t="shared" si="4"/>
        <v>6925.01</v>
      </c>
      <c r="U96" s="277">
        <f t="shared" si="4"/>
        <v>7102.57</v>
      </c>
      <c r="V96" s="277">
        <f t="shared" si="4"/>
        <v>7279.29</v>
      </c>
      <c r="W96" s="277">
        <f t="shared" si="4"/>
        <v>7480.48</v>
      </c>
      <c r="X96" s="277">
        <f t="shared" si="4"/>
        <v>7681.11</v>
      </c>
      <c r="Y96" s="277">
        <f t="shared" si="4"/>
        <v>7881.19</v>
      </c>
      <c r="Z96" s="277">
        <f t="shared" si="4"/>
        <v>8080.72</v>
      </c>
      <c r="AA96" s="277">
        <f t="shared" si="4"/>
        <v>8279.7000000000007</v>
      </c>
      <c r="AB96" s="277">
        <f t="shared" si="4"/>
        <v>8484.48</v>
      </c>
      <c r="AC96" s="277">
        <f t="shared" si="4"/>
        <v>8689.1</v>
      </c>
      <c r="AD96" s="277">
        <f t="shared" si="4"/>
        <v>8893.57</v>
      </c>
      <c r="AE96" s="277">
        <f t="shared" si="4"/>
        <v>9097.8799999999992</v>
      </c>
      <c r="AF96" s="277">
        <f t="shared" si="4"/>
        <v>9302.0400000000009</v>
      </c>
    </row>
    <row r="97" spans="1:32" s="275" customFormat="1" x14ac:dyDescent="0.3">
      <c r="A97" s="275" t="s">
        <v>475</v>
      </c>
      <c r="B97" s="275">
        <v>2020</v>
      </c>
      <c r="C97" s="275">
        <v>2021</v>
      </c>
      <c r="D97" s="275">
        <v>2022</v>
      </c>
      <c r="E97" s="275">
        <v>2023</v>
      </c>
      <c r="F97" s="275">
        <v>2024</v>
      </c>
      <c r="G97" s="275">
        <v>2025</v>
      </c>
      <c r="H97" s="275">
        <v>2026</v>
      </c>
      <c r="I97" s="275">
        <v>2027</v>
      </c>
      <c r="J97" s="275">
        <v>2028</v>
      </c>
      <c r="K97" s="275">
        <v>2029</v>
      </c>
      <c r="L97" s="275">
        <v>2030</v>
      </c>
      <c r="M97" s="275">
        <v>2031</v>
      </c>
      <c r="N97" s="275">
        <v>2032</v>
      </c>
      <c r="O97" s="275">
        <v>2033</v>
      </c>
      <c r="P97" s="275">
        <v>2034</v>
      </c>
      <c r="Q97" s="275">
        <v>2035</v>
      </c>
      <c r="R97" s="275">
        <v>2036</v>
      </c>
      <c r="S97" s="275">
        <v>2037</v>
      </c>
      <c r="T97" s="275">
        <v>2038</v>
      </c>
      <c r="U97" s="275">
        <v>2039</v>
      </c>
      <c r="V97" s="275">
        <v>2040</v>
      </c>
      <c r="W97" s="275">
        <v>2041</v>
      </c>
      <c r="X97" s="275">
        <v>2042</v>
      </c>
      <c r="Y97" s="275">
        <v>2043</v>
      </c>
      <c r="Z97" s="275">
        <v>2044</v>
      </c>
      <c r="AA97" s="275">
        <v>2045</v>
      </c>
      <c r="AB97" s="275">
        <v>2046</v>
      </c>
      <c r="AC97" s="275">
        <v>2047</v>
      </c>
      <c r="AD97" s="275">
        <v>2048</v>
      </c>
      <c r="AE97" s="275">
        <v>2049</v>
      </c>
      <c r="AF97" s="275">
        <v>2050</v>
      </c>
    </row>
    <row r="98" spans="1:32" s="275" customFormat="1" x14ac:dyDescent="0.3">
      <c r="A98" s="275" t="s">
        <v>476</v>
      </c>
      <c r="B98" s="275">
        <v>4414.5</v>
      </c>
      <c r="C98" s="275">
        <v>4496.78</v>
      </c>
      <c r="D98" s="275">
        <v>4588.8599999999997</v>
      </c>
      <c r="E98" s="275">
        <v>4678.2299999999996</v>
      </c>
      <c r="F98" s="275">
        <v>4766.72</v>
      </c>
      <c r="G98" s="275">
        <v>4854.33</v>
      </c>
      <c r="H98" s="275">
        <v>4958.08</v>
      </c>
      <c r="I98" s="275">
        <v>5060.95</v>
      </c>
      <c r="J98" s="275">
        <v>5171.67</v>
      </c>
      <c r="K98" s="275">
        <v>5264.1</v>
      </c>
      <c r="L98" s="275">
        <v>5364.41</v>
      </c>
      <c r="M98" s="275">
        <v>5474.38</v>
      </c>
      <c r="N98" s="275">
        <v>5583.57</v>
      </c>
      <c r="O98" s="275">
        <v>5692</v>
      </c>
      <c r="P98" s="275">
        <v>5799.67</v>
      </c>
      <c r="Q98" s="275">
        <v>5906.6</v>
      </c>
      <c r="R98" s="275">
        <v>6020.17</v>
      </c>
      <c r="S98" s="275">
        <v>6133.1</v>
      </c>
      <c r="T98" s="275">
        <v>6245.39</v>
      </c>
      <c r="U98" s="275">
        <v>6357.05</v>
      </c>
      <c r="V98" s="275">
        <v>6468.08</v>
      </c>
      <c r="W98" s="275">
        <v>6592.53</v>
      </c>
      <c r="X98" s="275">
        <v>6716.43</v>
      </c>
      <c r="Y98" s="275">
        <v>6839.79</v>
      </c>
      <c r="Z98" s="275">
        <v>6962.62</v>
      </c>
      <c r="AA98" s="275">
        <v>7084.91</v>
      </c>
      <c r="AB98" s="275">
        <v>7193.22</v>
      </c>
      <c r="AC98" s="275">
        <v>7301.2</v>
      </c>
      <c r="AD98" s="275">
        <v>7408.84</v>
      </c>
      <c r="AE98" s="275">
        <v>7516.14</v>
      </c>
      <c r="AF98" s="275">
        <v>7623.12</v>
      </c>
    </row>
    <row r="99" spans="1:32" s="275" customFormat="1" x14ac:dyDescent="0.3"/>
    <row r="100" spans="1:32" s="275" customFormat="1" x14ac:dyDescent="0.3">
      <c r="A100" s="275" t="s">
        <v>475</v>
      </c>
      <c r="B100" s="275">
        <v>2020</v>
      </c>
      <c r="C100" s="275">
        <v>2021</v>
      </c>
      <c r="D100" s="275">
        <v>2022</v>
      </c>
      <c r="E100" s="275">
        <v>2023</v>
      </c>
      <c r="F100" s="275">
        <v>2024</v>
      </c>
      <c r="G100" s="275">
        <v>2025</v>
      </c>
      <c r="H100" s="275">
        <v>2026</v>
      </c>
      <c r="I100" s="275">
        <v>2027</v>
      </c>
      <c r="J100" s="275">
        <v>2028</v>
      </c>
      <c r="K100" s="275">
        <v>2029</v>
      </c>
      <c r="L100" s="275">
        <v>2030</v>
      </c>
      <c r="M100" s="275">
        <v>2031</v>
      </c>
      <c r="N100" s="275">
        <v>2032</v>
      </c>
      <c r="O100" s="275">
        <v>2033</v>
      </c>
      <c r="P100" s="275">
        <v>2034</v>
      </c>
      <c r="Q100" s="275">
        <v>2035</v>
      </c>
      <c r="R100" s="275">
        <v>2036</v>
      </c>
      <c r="S100" s="275">
        <v>2037</v>
      </c>
      <c r="T100" s="275">
        <v>2038</v>
      </c>
      <c r="U100" s="275">
        <v>2039</v>
      </c>
      <c r="V100" s="275">
        <v>2040</v>
      </c>
      <c r="W100" s="275">
        <v>2041</v>
      </c>
      <c r="X100" s="275">
        <v>2042</v>
      </c>
      <c r="Y100" s="275">
        <v>2043</v>
      </c>
      <c r="Z100" s="275">
        <v>2044</v>
      </c>
      <c r="AA100" s="275">
        <v>2045</v>
      </c>
      <c r="AB100" s="275">
        <v>2046</v>
      </c>
      <c r="AC100" s="275">
        <v>2047</v>
      </c>
      <c r="AD100" s="275">
        <v>2048</v>
      </c>
      <c r="AE100" s="275">
        <v>2049</v>
      </c>
      <c r="AF100" s="275">
        <v>2050</v>
      </c>
    </row>
    <row r="101" spans="1:32" s="275" customFormat="1" x14ac:dyDescent="0.3">
      <c r="A101" s="275" t="s">
        <v>478</v>
      </c>
      <c r="B101" s="275">
        <v>4434.09</v>
      </c>
      <c r="C101" s="275">
        <v>4514.6499999999996</v>
      </c>
      <c r="D101" s="275">
        <v>4609.95</v>
      </c>
      <c r="E101" s="275">
        <v>4710.3900000000003</v>
      </c>
      <c r="F101" s="275">
        <v>4810.29</v>
      </c>
      <c r="G101" s="275">
        <v>4909.6499999999996</v>
      </c>
      <c r="H101" s="275">
        <v>5002.57</v>
      </c>
      <c r="I101" s="275">
        <v>5094.99</v>
      </c>
      <c r="J101" s="275">
        <v>5192.47</v>
      </c>
      <c r="K101" s="275">
        <v>5278.36</v>
      </c>
      <c r="L101" s="275">
        <v>5369.32</v>
      </c>
      <c r="M101" s="275">
        <v>5459.97</v>
      </c>
      <c r="N101" s="275">
        <v>5550.13</v>
      </c>
      <c r="O101" s="275">
        <v>5639.83</v>
      </c>
      <c r="P101" s="275">
        <v>5729.05</v>
      </c>
      <c r="Q101" s="275">
        <v>5817.8</v>
      </c>
      <c r="R101" s="275">
        <v>5899.72</v>
      </c>
      <c r="S101" s="275">
        <v>5981.2</v>
      </c>
      <c r="T101" s="275">
        <v>6062.26</v>
      </c>
      <c r="U101" s="275">
        <v>6142.9</v>
      </c>
      <c r="V101" s="275">
        <v>6223.13</v>
      </c>
      <c r="W101" s="275">
        <v>6292.9</v>
      </c>
      <c r="X101" s="275">
        <v>6362.3</v>
      </c>
      <c r="Y101" s="275">
        <v>6431.36</v>
      </c>
      <c r="Z101" s="275">
        <v>6500.06</v>
      </c>
      <c r="AA101" s="275">
        <v>6568.4</v>
      </c>
      <c r="AB101" s="275">
        <v>6613.47</v>
      </c>
      <c r="AC101" s="275">
        <v>6658.3</v>
      </c>
      <c r="AD101" s="275">
        <v>6702.91</v>
      </c>
      <c r="AE101" s="275">
        <v>6747.3</v>
      </c>
      <c r="AF101" s="275">
        <v>6791.46</v>
      </c>
    </row>
    <row r="102" spans="1:32" s="275" customFormat="1" x14ac:dyDescent="0.3">
      <c r="B102" s="275">
        <f>B101-200</f>
        <v>4234.09</v>
      </c>
      <c r="C102" s="275">
        <f t="shared" ref="C102:AF102" si="5">C101-200</f>
        <v>4314.6499999999996</v>
      </c>
      <c r="D102" s="275">
        <f t="shared" si="5"/>
        <v>4409.95</v>
      </c>
      <c r="E102" s="275">
        <f t="shared" si="5"/>
        <v>4510.3900000000003</v>
      </c>
      <c r="F102" s="275">
        <f t="shared" si="5"/>
        <v>4610.29</v>
      </c>
      <c r="G102" s="275">
        <f t="shared" si="5"/>
        <v>4709.6499999999996</v>
      </c>
      <c r="H102" s="275">
        <f t="shared" si="5"/>
        <v>4802.57</v>
      </c>
      <c r="I102" s="275">
        <f t="shared" si="5"/>
        <v>4894.99</v>
      </c>
      <c r="J102" s="275">
        <f t="shared" si="5"/>
        <v>4992.47</v>
      </c>
      <c r="K102" s="275">
        <f t="shared" si="5"/>
        <v>5078.3599999999997</v>
      </c>
      <c r="L102" s="275">
        <f t="shared" si="5"/>
        <v>5169.32</v>
      </c>
      <c r="M102" s="275">
        <f t="shared" si="5"/>
        <v>5259.97</v>
      </c>
      <c r="N102" s="275">
        <f t="shared" si="5"/>
        <v>5350.13</v>
      </c>
      <c r="O102" s="275">
        <f t="shared" si="5"/>
        <v>5439.83</v>
      </c>
      <c r="P102" s="275">
        <f t="shared" si="5"/>
        <v>5529.05</v>
      </c>
      <c r="Q102" s="275">
        <f t="shared" si="5"/>
        <v>5617.8</v>
      </c>
      <c r="R102" s="275">
        <f t="shared" si="5"/>
        <v>5699.72</v>
      </c>
      <c r="S102" s="275">
        <f t="shared" si="5"/>
        <v>5781.2</v>
      </c>
      <c r="T102" s="275">
        <f t="shared" si="5"/>
        <v>5862.26</v>
      </c>
      <c r="U102" s="275">
        <f t="shared" si="5"/>
        <v>5942.9</v>
      </c>
      <c r="V102" s="275">
        <f t="shared" si="5"/>
        <v>6023.13</v>
      </c>
      <c r="W102" s="275">
        <f t="shared" si="5"/>
        <v>6092.9</v>
      </c>
      <c r="X102" s="275">
        <f t="shared" si="5"/>
        <v>6162.3</v>
      </c>
      <c r="Y102" s="275">
        <f t="shared" si="5"/>
        <v>6231.36</v>
      </c>
      <c r="Z102" s="275">
        <f t="shared" si="5"/>
        <v>6300.06</v>
      </c>
      <c r="AA102" s="275">
        <f t="shared" si="5"/>
        <v>6368.4</v>
      </c>
      <c r="AB102" s="275">
        <f t="shared" si="5"/>
        <v>6413.47</v>
      </c>
      <c r="AC102" s="275">
        <f t="shared" si="5"/>
        <v>6458.3</v>
      </c>
      <c r="AD102" s="275">
        <f t="shared" si="5"/>
        <v>6502.91</v>
      </c>
      <c r="AE102" s="275">
        <f t="shared" si="5"/>
        <v>6547.3</v>
      </c>
      <c r="AF102" s="275">
        <f t="shared" si="5"/>
        <v>6591.46</v>
      </c>
    </row>
  </sheetData>
  <mergeCells count="6">
    <mergeCell ref="B27:B28"/>
    <mergeCell ref="C27:C28"/>
    <mergeCell ref="B19:B22"/>
    <mergeCell ref="C19:C22"/>
    <mergeCell ref="B7:B10"/>
    <mergeCell ref="C7:C10"/>
  </mergeCell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F4C8EB-EE6C-49A3-B816-D548BC47DFDF}">
  <dimension ref="A2:DA365"/>
  <sheetViews>
    <sheetView workbookViewId="0"/>
  </sheetViews>
  <sheetFormatPr baseColWidth="10" defaultColWidth="8.88671875" defaultRowHeight="14.4" x14ac:dyDescent="0.3"/>
  <cols>
    <col min="1" max="1" width="35.88671875" bestFit="1" customWidth="1"/>
    <col min="2" max="2" width="15.88671875" bestFit="1" customWidth="1"/>
    <col min="3" max="3" width="38.77734375" bestFit="1" customWidth="1"/>
    <col min="4" max="4" width="51.44140625" bestFit="1" customWidth="1"/>
    <col min="5" max="5" width="21" bestFit="1" customWidth="1"/>
    <col min="6" max="6" width="13.77734375" bestFit="1" customWidth="1"/>
    <col min="7" max="10" width="16.77734375" bestFit="1" customWidth="1"/>
    <col min="11" max="15" width="15.21875" bestFit="1" customWidth="1"/>
    <col min="16" max="16" width="23.5546875" bestFit="1" customWidth="1"/>
    <col min="17" max="70" width="15.21875" bestFit="1" customWidth="1"/>
    <col min="71" max="85" width="14.21875" bestFit="1" customWidth="1"/>
    <col min="86" max="106" width="13.21875" bestFit="1" customWidth="1"/>
  </cols>
  <sheetData>
    <row r="2" spans="1:8" x14ac:dyDescent="0.3">
      <c r="C2" s="94">
        <v>2015</v>
      </c>
      <c r="D2" s="94">
        <v>2016</v>
      </c>
      <c r="E2" s="94">
        <v>2017</v>
      </c>
      <c r="F2" s="94">
        <v>2018</v>
      </c>
      <c r="G2" s="94">
        <v>2019</v>
      </c>
      <c r="H2" s="94">
        <v>2020</v>
      </c>
    </row>
    <row r="3" spans="1:8" x14ac:dyDescent="0.3">
      <c r="A3" s="289" t="s">
        <v>142</v>
      </c>
      <c r="B3" s="86">
        <v>0</v>
      </c>
      <c r="C3" s="94">
        <v>0</v>
      </c>
      <c r="D3" s="94">
        <v>0</v>
      </c>
      <c r="E3" s="94">
        <v>0</v>
      </c>
      <c r="F3" s="94">
        <v>0</v>
      </c>
      <c r="G3" s="94">
        <v>0</v>
      </c>
      <c r="H3" s="94">
        <v>0</v>
      </c>
    </row>
    <row r="4" spans="1:8" x14ac:dyDescent="0.3">
      <c r="A4" s="290"/>
      <c r="B4" s="86">
        <v>1</v>
      </c>
      <c r="C4" s="94">
        <v>0</v>
      </c>
      <c r="D4" s="94">
        <v>0</v>
      </c>
      <c r="E4" s="94">
        <v>0</v>
      </c>
      <c r="F4" s="94">
        <v>0</v>
      </c>
      <c r="G4" s="94">
        <v>0</v>
      </c>
      <c r="H4" s="94">
        <v>0</v>
      </c>
    </row>
    <row r="5" spans="1:8" x14ac:dyDescent="0.3">
      <c r="A5" s="290"/>
      <c r="B5" s="86">
        <v>2</v>
      </c>
      <c r="C5" s="94">
        <v>0</v>
      </c>
      <c r="D5" s="94">
        <v>0</v>
      </c>
      <c r="E5" s="94">
        <v>0</v>
      </c>
      <c r="F5" s="94">
        <v>0</v>
      </c>
      <c r="G5" s="94">
        <v>0</v>
      </c>
      <c r="H5" s="94">
        <v>0</v>
      </c>
    </row>
    <row r="6" spans="1:8" x14ac:dyDescent="0.3">
      <c r="A6" s="290"/>
      <c r="B6" s="86">
        <v>3</v>
      </c>
      <c r="C6" s="94">
        <v>0</v>
      </c>
      <c r="D6" s="94">
        <v>0</v>
      </c>
      <c r="E6" s="94">
        <v>0</v>
      </c>
      <c r="F6" s="94">
        <v>0</v>
      </c>
      <c r="G6" s="94">
        <v>0</v>
      </c>
      <c r="H6" s="94">
        <v>0</v>
      </c>
    </row>
    <row r="7" spans="1:8" x14ac:dyDescent="0.3">
      <c r="A7" s="290"/>
      <c r="B7" s="86">
        <v>4</v>
      </c>
      <c r="C7" s="94">
        <v>0</v>
      </c>
      <c r="D7" s="94">
        <v>0</v>
      </c>
      <c r="E7" s="94">
        <v>0</v>
      </c>
      <c r="F7" s="94">
        <v>0</v>
      </c>
      <c r="G7" s="94">
        <v>0</v>
      </c>
      <c r="H7" s="94">
        <v>0</v>
      </c>
    </row>
    <row r="8" spans="1:8" x14ac:dyDescent="0.3">
      <c r="A8" s="290"/>
      <c r="B8" s="86">
        <v>5</v>
      </c>
      <c r="C8" s="94">
        <v>0</v>
      </c>
      <c r="D8" s="94">
        <v>0</v>
      </c>
      <c r="E8" s="94">
        <v>0</v>
      </c>
      <c r="F8" s="94">
        <v>0</v>
      </c>
      <c r="G8" s="94">
        <v>0</v>
      </c>
      <c r="H8" s="94">
        <v>0</v>
      </c>
    </row>
    <row r="9" spans="1:8" x14ac:dyDescent="0.3">
      <c r="A9" s="290"/>
      <c r="B9" s="86">
        <v>6</v>
      </c>
      <c r="C9" s="94">
        <v>0</v>
      </c>
      <c r="D9" s="94">
        <v>0</v>
      </c>
      <c r="E9" s="94">
        <v>0</v>
      </c>
      <c r="F9" s="94">
        <v>0</v>
      </c>
      <c r="G9" s="94">
        <v>0</v>
      </c>
      <c r="H9" s="94">
        <v>0</v>
      </c>
    </row>
    <row r="10" spans="1:8" x14ac:dyDescent="0.3">
      <c r="A10" s="290"/>
      <c r="B10" s="86">
        <v>7</v>
      </c>
      <c r="C10" s="94">
        <v>0</v>
      </c>
      <c r="D10" s="94">
        <v>0</v>
      </c>
      <c r="E10" s="94">
        <v>0</v>
      </c>
      <c r="F10" s="94">
        <v>0</v>
      </c>
      <c r="G10" s="94">
        <v>0</v>
      </c>
      <c r="H10" s="94">
        <v>0</v>
      </c>
    </row>
    <row r="11" spans="1:8" x14ac:dyDescent="0.3">
      <c r="A11" s="290"/>
      <c r="B11" s="86">
        <v>8</v>
      </c>
      <c r="C11" s="94">
        <v>0</v>
      </c>
      <c r="D11" s="94">
        <v>0</v>
      </c>
      <c r="E11" s="94">
        <v>0</v>
      </c>
      <c r="F11" s="94">
        <v>0</v>
      </c>
      <c r="G11" s="94">
        <v>0</v>
      </c>
      <c r="H11" s="94">
        <v>0</v>
      </c>
    </row>
    <row r="12" spans="1:8" x14ac:dyDescent="0.3">
      <c r="A12" s="290"/>
      <c r="B12" s="86">
        <v>9</v>
      </c>
      <c r="C12" s="94">
        <v>0</v>
      </c>
      <c r="D12" s="94">
        <v>0</v>
      </c>
      <c r="E12" s="94">
        <v>0</v>
      </c>
      <c r="F12" s="94">
        <v>0</v>
      </c>
      <c r="G12" s="94">
        <v>0</v>
      </c>
      <c r="H12" s="94">
        <v>0</v>
      </c>
    </row>
    <row r="13" spans="1:8" x14ac:dyDescent="0.3">
      <c r="A13" s="290"/>
      <c r="B13" s="86">
        <v>10</v>
      </c>
      <c r="C13" s="94">
        <v>0</v>
      </c>
      <c r="D13" s="94">
        <v>0</v>
      </c>
      <c r="E13" s="94">
        <v>0</v>
      </c>
      <c r="F13" s="94">
        <v>0</v>
      </c>
      <c r="G13" s="94">
        <v>0</v>
      </c>
      <c r="H13" s="94">
        <v>0</v>
      </c>
    </row>
    <row r="14" spans="1:8" x14ac:dyDescent="0.3">
      <c r="A14" s="290"/>
      <c r="B14" s="86">
        <v>11</v>
      </c>
      <c r="C14" s="94">
        <v>0</v>
      </c>
      <c r="D14" s="94">
        <v>0</v>
      </c>
      <c r="E14" s="94">
        <v>0</v>
      </c>
      <c r="F14" s="94">
        <v>0</v>
      </c>
      <c r="G14" s="94">
        <v>0</v>
      </c>
      <c r="H14" s="94">
        <v>0</v>
      </c>
    </row>
    <row r="15" spans="1:8" x14ac:dyDescent="0.3">
      <c r="A15" s="290"/>
      <c r="B15" s="86">
        <v>12</v>
      </c>
      <c r="C15" s="94">
        <v>0</v>
      </c>
      <c r="D15" s="94">
        <v>0</v>
      </c>
      <c r="E15" s="94">
        <v>0</v>
      </c>
      <c r="F15" s="94">
        <v>0</v>
      </c>
      <c r="G15" s="94">
        <v>0</v>
      </c>
      <c r="H15" s="94">
        <v>0</v>
      </c>
    </row>
    <row r="16" spans="1:8" x14ac:dyDescent="0.3">
      <c r="A16" s="290"/>
      <c r="B16" s="86">
        <v>13</v>
      </c>
      <c r="C16" s="94">
        <v>0</v>
      </c>
      <c r="D16" s="94">
        <v>0</v>
      </c>
      <c r="E16" s="94">
        <v>0</v>
      </c>
      <c r="F16" s="94">
        <v>0</v>
      </c>
      <c r="G16" s="94">
        <v>0</v>
      </c>
      <c r="H16" s="94">
        <v>0</v>
      </c>
    </row>
    <row r="17" spans="1:8" x14ac:dyDescent="0.3">
      <c r="A17" s="290"/>
      <c r="B17" s="86">
        <v>14</v>
      </c>
      <c r="C17" s="94">
        <v>0</v>
      </c>
      <c r="D17" s="94">
        <v>0</v>
      </c>
      <c r="E17" s="94">
        <v>0</v>
      </c>
      <c r="F17" s="94">
        <v>0</v>
      </c>
      <c r="G17" s="94">
        <v>0</v>
      </c>
      <c r="H17" s="94">
        <v>0</v>
      </c>
    </row>
    <row r="18" spans="1:8" x14ac:dyDescent="0.3">
      <c r="A18" s="290"/>
      <c r="B18" s="86">
        <v>15</v>
      </c>
      <c r="C18" s="97">
        <v>21.594999999999999</v>
      </c>
      <c r="D18" s="97">
        <v>18.888999999999999</v>
      </c>
      <c r="E18" s="97">
        <v>15.930999999999999</v>
      </c>
      <c r="F18" s="97">
        <v>13.766</v>
      </c>
      <c r="G18" s="97">
        <v>15.151</v>
      </c>
      <c r="H18" s="97">
        <v>14.933999999999999</v>
      </c>
    </row>
    <row r="19" spans="1:8" x14ac:dyDescent="0.3">
      <c r="A19" s="290"/>
      <c r="B19" s="86">
        <v>16</v>
      </c>
      <c r="C19" s="97">
        <v>44.460999999999999</v>
      </c>
      <c r="D19" s="97">
        <v>39.095999999999997</v>
      </c>
      <c r="E19" s="97">
        <v>33.375999999999998</v>
      </c>
      <c r="F19" s="97">
        <v>29.007000000000001</v>
      </c>
      <c r="G19" s="97">
        <v>31.349</v>
      </c>
      <c r="H19" s="97">
        <v>30.632000000000001</v>
      </c>
    </row>
    <row r="20" spans="1:8" x14ac:dyDescent="0.3">
      <c r="A20" s="290"/>
      <c r="B20" s="86">
        <v>17</v>
      </c>
      <c r="C20" s="97">
        <v>69.204999999999998</v>
      </c>
      <c r="D20" s="97">
        <v>61.8</v>
      </c>
      <c r="E20" s="97">
        <v>54.610999999999997</v>
      </c>
      <c r="F20" s="97">
        <v>48.866999999999997</v>
      </c>
      <c r="G20" s="97">
        <v>51.686999999999998</v>
      </c>
      <c r="H20" s="97">
        <v>50.463999999999999</v>
      </c>
    </row>
    <row r="21" spans="1:8" x14ac:dyDescent="0.3">
      <c r="A21" s="290"/>
      <c r="B21" s="86">
        <v>18</v>
      </c>
      <c r="C21" s="97">
        <v>92.486000000000004</v>
      </c>
      <c r="D21" s="97">
        <v>84.137</v>
      </c>
      <c r="E21" s="97">
        <v>77.349999999999994</v>
      </c>
      <c r="F21" s="97">
        <v>71.522000000000006</v>
      </c>
      <c r="G21" s="97">
        <v>74.192999999999998</v>
      </c>
      <c r="H21" s="97">
        <v>72.572000000000003</v>
      </c>
    </row>
    <row r="22" spans="1:8" x14ac:dyDescent="0.3">
      <c r="A22" s="290"/>
      <c r="B22" s="86">
        <v>19</v>
      </c>
      <c r="C22" s="97">
        <v>106.42400000000001</v>
      </c>
      <c r="D22" s="97">
        <v>98.808999999999997</v>
      </c>
      <c r="E22" s="97">
        <v>94.69</v>
      </c>
      <c r="F22" s="97">
        <v>90.528000000000006</v>
      </c>
      <c r="G22" s="97">
        <v>92.456999999999994</v>
      </c>
      <c r="H22" s="97">
        <v>90.82</v>
      </c>
    </row>
    <row r="23" spans="1:8" x14ac:dyDescent="0.3">
      <c r="A23" s="290"/>
      <c r="B23" s="86">
        <v>20</v>
      </c>
      <c r="C23" s="97">
        <v>110.383</v>
      </c>
      <c r="D23" s="97">
        <v>104.91500000000001</v>
      </c>
      <c r="E23" s="97">
        <v>105.26300000000001</v>
      </c>
      <c r="F23" s="97">
        <v>104.253</v>
      </c>
      <c r="G23" s="97">
        <v>105.039</v>
      </c>
      <c r="H23" s="97">
        <v>103.789</v>
      </c>
    </row>
    <row r="24" spans="1:8" x14ac:dyDescent="0.3">
      <c r="A24" s="290"/>
      <c r="B24" s="86">
        <v>21</v>
      </c>
      <c r="C24" s="97">
        <v>111.172</v>
      </c>
      <c r="D24" s="97">
        <v>107.134</v>
      </c>
      <c r="E24" s="97">
        <v>110.895</v>
      </c>
      <c r="F24" s="97">
        <v>112.57299999999999</v>
      </c>
      <c r="G24" s="97">
        <v>112.782</v>
      </c>
      <c r="H24" s="97">
        <v>112.072</v>
      </c>
    </row>
    <row r="25" spans="1:8" x14ac:dyDescent="0.3">
      <c r="A25" s="290"/>
      <c r="B25" s="86">
        <v>22</v>
      </c>
      <c r="C25" s="97">
        <v>110.27200000000001</v>
      </c>
      <c r="D25" s="97">
        <v>106.672</v>
      </c>
      <c r="E25" s="97">
        <v>112.325</v>
      </c>
      <c r="F25" s="97">
        <v>115.83799999999999</v>
      </c>
      <c r="G25" s="97">
        <v>116.13500000000001</v>
      </c>
      <c r="H25" s="97">
        <v>116.02800000000001</v>
      </c>
    </row>
    <row r="26" spans="1:8" x14ac:dyDescent="0.3">
      <c r="A26" s="290"/>
      <c r="B26" s="86">
        <v>23</v>
      </c>
      <c r="C26" s="97">
        <v>109.087</v>
      </c>
      <c r="D26" s="97">
        <v>105.464</v>
      </c>
      <c r="E26" s="97">
        <v>111.855</v>
      </c>
      <c r="F26" s="97">
        <v>116.26300000000001</v>
      </c>
      <c r="G26" s="97">
        <v>116.92700000000001</v>
      </c>
      <c r="H26" s="97">
        <v>117.285</v>
      </c>
    </row>
    <row r="27" spans="1:8" x14ac:dyDescent="0.3">
      <c r="A27" s="290"/>
      <c r="B27" s="86">
        <v>24</v>
      </c>
      <c r="C27" s="97">
        <v>107.883</v>
      </c>
      <c r="D27" s="97">
        <v>103.997</v>
      </c>
      <c r="E27" s="97">
        <v>110.17400000000001</v>
      </c>
      <c r="F27" s="97">
        <v>114.57899999999999</v>
      </c>
      <c r="G27" s="97">
        <v>115.717</v>
      </c>
      <c r="H27" s="97">
        <v>116.34699999999999</v>
      </c>
    </row>
    <row r="28" spans="1:8" x14ac:dyDescent="0.3">
      <c r="A28" s="290"/>
      <c r="B28" s="86">
        <v>25</v>
      </c>
      <c r="C28" s="97">
        <v>106.571</v>
      </c>
      <c r="D28" s="97">
        <v>102.556</v>
      </c>
      <c r="E28" s="97">
        <v>108.033</v>
      </c>
      <c r="F28" s="97">
        <v>111.79</v>
      </c>
      <c r="G28" s="97">
        <v>113.158</v>
      </c>
      <c r="H28" s="97">
        <v>113.845</v>
      </c>
    </row>
    <row r="29" spans="1:8" x14ac:dyDescent="0.3">
      <c r="A29" s="290"/>
      <c r="B29" s="86">
        <v>26</v>
      </c>
      <c r="C29" s="97">
        <v>104.98399999999999</v>
      </c>
      <c r="D29" s="97">
        <v>101.149</v>
      </c>
      <c r="E29" s="97">
        <v>105.71299999999999</v>
      </c>
      <c r="F29" s="97">
        <v>108.367</v>
      </c>
      <c r="G29" s="97">
        <v>109.574</v>
      </c>
      <c r="H29" s="97">
        <v>110.11499999999999</v>
      </c>
    </row>
    <row r="30" spans="1:8" x14ac:dyDescent="0.3">
      <c r="A30" s="290"/>
      <c r="B30" s="86">
        <v>27</v>
      </c>
      <c r="C30" s="97">
        <v>103.983</v>
      </c>
      <c r="D30" s="97">
        <v>100.32</v>
      </c>
      <c r="E30" s="97">
        <v>103.92400000000001</v>
      </c>
      <c r="F30" s="97">
        <v>105.389</v>
      </c>
      <c r="G30" s="97">
        <v>106.105</v>
      </c>
      <c r="H30" s="97">
        <v>106.4</v>
      </c>
    </row>
    <row r="31" spans="1:8" x14ac:dyDescent="0.3">
      <c r="A31" s="290"/>
      <c r="B31" s="86">
        <v>28</v>
      </c>
      <c r="C31" s="97">
        <v>103.456</v>
      </c>
      <c r="D31" s="97">
        <v>99.932000000000002</v>
      </c>
      <c r="E31" s="97">
        <v>102.616</v>
      </c>
      <c r="F31" s="97">
        <v>102.938</v>
      </c>
      <c r="G31" s="97">
        <v>102.88</v>
      </c>
      <c r="H31" s="97">
        <v>102.872</v>
      </c>
    </row>
    <row r="32" spans="1:8" x14ac:dyDescent="0.3">
      <c r="A32" s="290"/>
      <c r="B32" s="86">
        <v>29</v>
      </c>
      <c r="C32" s="97">
        <v>102.188</v>
      </c>
      <c r="D32" s="97">
        <v>98.906000000000006</v>
      </c>
      <c r="E32" s="97">
        <v>100.884</v>
      </c>
      <c r="F32" s="97">
        <v>100.28400000000001</v>
      </c>
      <c r="G32" s="97">
        <v>99.358999999999995</v>
      </c>
      <c r="H32" s="97">
        <v>99.070999999999998</v>
      </c>
    </row>
    <row r="33" spans="1:8" x14ac:dyDescent="0.3">
      <c r="A33" s="290"/>
      <c r="B33" s="86">
        <v>30</v>
      </c>
      <c r="C33" s="97">
        <v>99.715999999999994</v>
      </c>
      <c r="D33" s="97">
        <v>96.912999999999997</v>
      </c>
      <c r="E33" s="97">
        <v>98.506</v>
      </c>
      <c r="F33" s="97">
        <v>97.263000000000005</v>
      </c>
      <c r="G33" s="97">
        <v>95.421999999999997</v>
      </c>
      <c r="H33" s="97">
        <v>94.897000000000006</v>
      </c>
    </row>
    <row r="34" spans="1:8" x14ac:dyDescent="0.3">
      <c r="A34" s="290"/>
      <c r="B34" s="86">
        <v>31</v>
      </c>
      <c r="C34" s="97">
        <v>97.174000000000007</v>
      </c>
      <c r="D34" s="97">
        <v>94.516000000000005</v>
      </c>
      <c r="E34" s="97">
        <v>95.677999999999997</v>
      </c>
      <c r="F34" s="97">
        <v>94.027000000000001</v>
      </c>
      <c r="G34" s="97">
        <v>91.590999999999994</v>
      </c>
      <c r="H34" s="97">
        <v>90.936999999999998</v>
      </c>
    </row>
    <row r="35" spans="1:8" x14ac:dyDescent="0.3">
      <c r="A35" s="290"/>
      <c r="B35" s="86">
        <v>32</v>
      </c>
      <c r="C35" s="97">
        <v>94.477000000000004</v>
      </c>
      <c r="D35" s="97">
        <v>91.683000000000007</v>
      </c>
      <c r="E35" s="97">
        <v>92.391999999999996</v>
      </c>
      <c r="F35" s="97">
        <v>90.563999999999993</v>
      </c>
      <c r="G35" s="97">
        <v>87.852999999999994</v>
      </c>
      <c r="H35" s="97">
        <v>87.177999999999997</v>
      </c>
    </row>
    <row r="36" spans="1:8" x14ac:dyDescent="0.3">
      <c r="A36" s="290"/>
      <c r="B36" s="86">
        <v>33</v>
      </c>
      <c r="C36" s="97">
        <v>92.111000000000004</v>
      </c>
      <c r="D36" s="97">
        <v>88.638999999999996</v>
      </c>
      <c r="E36" s="97">
        <v>88.688000000000002</v>
      </c>
      <c r="F36" s="97">
        <v>86.82</v>
      </c>
      <c r="G36" s="97">
        <v>84.16</v>
      </c>
      <c r="H36" s="97">
        <v>83.563000000000002</v>
      </c>
    </row>
    <row r="37" spans="1:8" x14ac:dyDescent="0.3">
      <c r="A37" s="290"/>
      <c r="B37" s="86">
        <v>34</v>
      </c>
      <c r="C37" s="97">
        <v>89.722999999999999</v>
      </c>
      <c r="D37" s="97">
        <v>85.2</v>
      </c>
      <c r="E37" s="97">
        <v>84.46</v>
      </c>
      <c r="F37" s="97">
        <v>82.671000000000006</v>
      </c>
      <c r="G37" s="97">
        <v>80.334000000000003</v>
      </c>
      <c r="H37" s="97">
        <v>79.893000000000001</v>
      </c>
    </row>
    <row r="38" spans="1:8" x14ac:dyDescent="0.3">
      <c r="A38" s="290"/>
      <c r="B38" s="86">
        <v>35</v>
      </c>
      <c r="C38" s="97">
        <v>86.051000000000002</v>
      </c>
      <c r="D38" s="97">
        <v>80.697000000000003</v>
      </c>
      <c r="E38" s="97">
        <v>79.337000000000003</v>
      </c>
      <c r="F38" s="97">
        <v>77.721000000000004</v>
      </c>
      <c r="G38" s="97">
        <v>75.819999999999993</v>
      </c>
      <c r="H38" s="97">
        <v>75.555000000000007</v>
      </c>
    </row>
    <row r="39" spans="1:8" x14ac:dyDescent="0.3">
      <c r="A39" s="290"/>
      <c r="B39" s="86">
        <v>36</v>
      </c>
      <c r="C39" s="97">
        <v>79.292000000000002</v>
      </c>
      <c r="D39" s="97">
        <v>74.277000000000001</v>
      </c>
      <c r="E39" s="97">
        <v>73.025000000000006</v>
      </c>
      <c r="F39" s="97">
        <v>71.736999999999995</v>
      </c>
      <c r="G39" s="97">
        <v>70.137</v>
      </c>
      <c r="H39" s="97">
        <v>70.013999999999996</v>
      </c>
    </row>
    <row r="40" spans="1:8" x14ac:dyDescent="0.3">
      <c r="A40" s="290"/>
      <c r="B40" s="86">
        <v>37</v>
      </c>
      <c r="C40" s="97">
        <v>71.435000000000002</v>
      </c>
      <c r="D40" s="97">
        <v>67.113</v>
      </c>
      <c r="E40" s="97">
        <v>66.162000000000006</v>
      </c>
      <c r="F40" s="97">
        <v>65.206999999999994</v>
      </c>
      <c r="G40" s="97">
        <v>63.862000000000002</v>
      </c>
      <c r="H40" s="97">
        <v>63.853000000000002</v>
      </c>
    </row>
    <row r="41" spans="1:8" x14ac:dyDescent="0.3">
      <c r="A41" s="290"/>
      <c r="B41" s="86">
        <v>38</v>
      </c>
      <c r="C41" s="97">
        <v>62.627000000000002</v>
      </c>
      <c r="D41" s="97">
        <v>59.302999999999997</v>
      </c>
      <c r="E41" s="97">
        <v>58.814999999999998</v>
      </c>
      <c r="F41" s="97">
        <v>58.18</v>
      </c>
      <c r="G41" s="97">
        <v>57.03</v>
      </c>
      <c r="H41" s="97">
        <v>57.104999999999997</v>
      </c>
    </row>
    <row r="42" spans="1:8" x14ac:dyDescent="0.3">
      <c r="A42" s="290"/>
      <c r="B42" s="86">
        <v>39</v>
      </c>
      <c r="C42" s="97">
        <v>52.332999999999998</v>
      </c>
      <c r="D42" s="97">
        <v>50.506</v>
      </c>
      <c r="E42" s="97">
        <v>50.78</v>
      </c>
      <c r="F42" s="97">
        <v>50.5</v>
      </c>
      <c r="G42" s="97">
        <v>49.423000000000002</v>
      </c>
      <c r="H42" s="97">
        <v>49.546999999999997</v>
      </c>
    </row>
    <row r="43" spans="1:8" x14ac:dyDescent="0.3">
      <c r="A43" s="290"/>
      <c r="B43" s="86">
        <v>40</v>
      </c>
      <c r="C43" s="97">
        <v>39.686</v>
      </c>
      <c r="D43" s="97">
        <v>40.381999999999998</v>
      </c>
      <c r="E43" s="97">
        <v>42.037999999999997</v>
      </c>
      <c r="F43" s="97">
        <v>42.215000000000003</v>
      </c>
      <c r="G43" s="97">
        <v>40.988</v>
      </c>
      <c r="H43" s="97">
        <v>41.113</v>
      </c>
    </row>
    <row r="44" spans="1:8" x14ac:dyDescent="0.3">
      <c r="A44" s="290"/>
      <c r="B44" s="86">
        <v>41</v>
      </c>
      <c r="C44" s="97">
        <v>29.576000000000001</v>
      </c>
      <c r="D44" s="97">
        <v>31.334</v>
      </c>
      <c r="E44" s="97">
        <v>33.47</v>
      </c>
      <c r="F44" s="97">
        <v>33.863999999999997</v>
      </c>
      <c r="G44" s="97">
        <v>32.725000000000001</v>
      </c>
      <c r="H44" s="97">
        <v>32.856000000000002</v>
      </c>
    </row>
    <row r="45" spans="1:8" x14ac:dyDescent="0.3">
      <c r="A45" s="290"/>
      <c r="B45" s="86">
        <v>42</v>
      </c>
      <c r="C45" s="97">
        <v>20.946999999999999</v>
      </c>
      <c r="D45" s="97">
        <v>23.071000000000002</v>
      </c>
      <c r="E45" s="97">
        <v>25.221</v>
      </c>
      <c r="F45" s="97">
        <v>25.681999999999999</v>
      </c>
      <c r="G45" s="97">
        <v>24.734000000000002</v>
      </c>
      <c r="H45" s="97">
        <v>24.86</v>
      </c>
    </row>
    <row r="46" spans="1:8" x14ac:dyDescent="0.3">
      <c r="A46" s="290"/>
      <c r="B46" s="86">
        <v>43</v>
      </c>
      <c r="C46" s="97">
        <v>13.986000000000001</v>
      </c>
      <c r="D46" s="97">
        <v>16.039000000000001</v>
      </c>
      <c r="E46" s="97">
        <v>17.919</v>
      </c>
      <c r="F46" s="97">
        <v>18.337</v>
      </c>
      <c r="G46" s="97">
        <v>17.606999999999999</v>
      </c>
      <c r="H46" s="97">
        <v>17.716000000000001</v>
      </c>
    </row>
    <row r="47" spans="1:8" x14ac:dyDescent="0.3">
      <c r="A47" s="290"/>
      <c r="B47" s="86">
        <v>44</v>
      </c>
      <c r="C47" s="97">
        <v>8.7409999999999997</v>
      </c>
      <c r="D47" s="97">
        <v>10.385999999999999</v>
      </c>
      <c r="E47" s="97">
        <v>11.79</v>
      </c>
      <c r="F47" s="97">
        <v>12.077999999999999</v>
      </c>
      <c r="G47" s="97">
        <v>11.571999999999999</v>
      </c>
      <c r="H47" s="97">
        <v>11.656000000000001</v>
      </c>
    </row>
    <row r="48" spans="1:8" x14ac:dyDescent="0.3">
      <c r="A48" s="290"/>
      <c r="B48" s="86">
        <v>45</v>
      </c>
      <c r="C48" s="97">
        <v>5.7519999999999998</v>
      </c>
      <c r="D48" s="97">
        <v>6.2619999999999996</v>
      </c>
      <c r="E48" s="97">
        <v>6.7</v>
      </c>
      <c r="F48" s="97">
        <v>6.7039999999999997</v>
      </c>
      <c r="G48" s="97">
        <v>6.5650000000000004</v>
      </c>
      <c r="H48" s="97">
        <v>6.633</v>
      </c>
    </row>
    <row r="49" spans="1:8" x14ac:dyDescent="0.3">
      <c r="A49" s="290"/>
      <c r="B49" s="86">
        <v>46</v>
      </c>
      <c r="C49" s="97">
        <v>3.5569999999999999</v>
      </c>
      <c r="D49" s="97">
        <v>3.714</v>
      </c>
      <c r="E49" s="97">
        <v>3.8340000000000001</v>
      </c>
      <c r="F49" s="97">
        <v>3.7519999999999998</v>
      </c>
      <c r="G49" s="97">
        <v>3.7320000000000002</v>
      </c>
      <c r="H49" s="97">
        <v>3.7770000000000001</v>
      </c>
    </row>
    <row r="50" spans="1:8" x14ac:dyDescent="0.3">
      <c r="A50" s="290"/>
      <c r="B50" s="86">
        <v>47</v>
      </c>
      <c r="C50" s="97">
        <v>2.0059999999999998</v>
      </c>
      <c r="D50" s="97">
        <v>1.9610000000000001</v>
      </c>
      <c r="E50" s="97">
        <v>1.917</v>
      </c>
      <c r="F50" s="97">
        <v>1.81</v>
      </c>
      <c r="G50" s="97">
        <v>1.8560000000000001</v>
      </c>
      <c r="H50" s="97">
        <v>1.889</v>
      </c>
    </row>
    <row r="51" spans="1:8" x14ac:dyDescent="0.3">
      <c r="A51" s="290"/>
      <c r="B51" s="86">
        <v>48</v>
      </c>
      <c r="C51" s="97">
        <v>0.88100000000000001</v>
      </c>
      <c r="D51" s="97">
        <v>0.83</v>
      </c>
      <c r="E51" s="97">
        <v>0.78900000000000003</v>
      </c>
      <c r="F51" s="97">
        <v>0.72299999999999998</v>
      </c>
      <c r="G51" s="97">
        <v>0.77800000000000002</v>
      </c>
      <c r="H51" s="97">
        <v>0.80500000000000005</v>
      </c>
    </row>
    <row r="52" spans="1:8" x14ac:dyDescent="0.3">
      <c r="A52" s="290"/>
      <c r="B52" s="86">
        <v>49</v>
      </c>
      <c r="C52" s="97">
        <v>0.253</v>
      </c>
      <c r="D52" s="97">
        <v>0.22600000000000001</v>
      </c>
      <c r="E52" s="97">
        <v>0.21</v>
      </c>
      <c r="F52" s="97">
        <v>0.182</v>
      </c>
      <c r="G52" s="97">
        <v>0.223</v>
      </c>
      <c r="H52" s="97">
        <v>0.24299999999999999</v>
      </c>
    </row>
    <row r="53" spans="1:8" x14ac:dyDescent="0.3">
      <c r="A53" s="290"/>
      <c r="B53" s="86">
        <v>50</v>
      </c>
      <c r="C53" s="97">
        <v>0</v>
      </c>
      <c r="D53" s="97">
        <v>0</v>
      </c>
      <c r="E53" s="97">
        <v>0</v>
      </c>
      <c r="F53" s="97">
        <v>0</v>
      </c>
      <c r="G53" s="97">
        <v>0</v>
      </c>
      <c r="H53" s="97">
        <v>0</v>
      </c>
    </row>
    <row r="54" spans="1:8" x14ac:dyDescent="0.3">
      <c r="A54" s="290"/>
      <c r="B54" s="86">
        <v>51</v>
      </c>
      <c r="C54" s="97">
        <v>0</v>
      </c>
      <c r="D54" s="97">
        <v>0</v>
      </c>
      <c r="E54" s="97">
        <v>0</v>
      </c>
      <c r="F54" s="97">
        <v>0</v>
      </c>
      <c r="G54" s="97">
        <v>0</v>
      </c>
      <c r="H54" s="97">
        <v>0</v>
      </c>
    </row>
    <row r="55" spans="1:8" x14ac:dyDescent="0.3">
      <c r="A55" s="290"/>
      <c r="B55" s="86">
        <v>52</v>
      </c>
      <c r="C55" s="97">
        <v>0</v>
      </c>
      <c r="D55" s="97">
        <v>0</v>
      </c>
      <c r="E55" s="97">
        <v>0</v>
      </c>
      <c r="F55" s="97">
        <v>0</v>
      </c>
      <c r="G55" s="97">
        <v>0</v>
      </c>
      <c r="H55" s="97">
        <v>0</v>
      </c>
    </row>
    <row r="56" spans="1:8" x14ac:dyDescent="0.3">
      <c r="A56" s="290"/>
      <c r="B56" s="86">
        <v>53</v>
      </c>
      <c r="C56" s="97">
        <v>0</v>
      </c>
      <c r="D56" s="97">
        <v>0</v>
      </c>
      <c r="E56" s="97">
        <v>0</v>
      </c>
      <c r="F56" s="97">
        <v>0</v>
      </c>
      <c r="G56" s="97">
        <v>0</v>
      </c>
      <c r="H56" s="97">
        <v>0</v>
      </c>
    </row>
    <row r="57" spans="1:8" x14ac:dyDescent="0.3">
      <c r="A57" s="290"/>
      <c r="B57" s="86">
        <v>54</v>
      </c>
      <c r="C57" s="97">
        <v>0</v>
      </c>
      <c r="D57" s="97">
        <v>0</v>
      </c>
      <c r="E57" s="97">
        <v>0</v>
      </c>
      <c r="F57" s="97">
        <v>0</v>
      </c>
      <c r="G57" s="97">
        <v>0</v>
      </c>
      <c r="H57" s="97">
        <v>0</v>
      </c>
    </row>
    <row r="58" spans="1:8" x14ac:dyDescent="0.3">
      <c r="A58" s="290"/>
      <c r="B58" s="86">
        <v>55</v>
      </c>
      <c r="C58" s="97">
        <v>0</v>
      </c>
      <c r="D58" s="97">
        <v>0</v>
      </c>
      <c r="E58" s="97">
        <v>0</v>
      </c>
      <c r="F58" s="97">
        <v>0</v>
      </c>
      <c r="G58" s="97">
        <v>0</v>
      </c>
      <c r="H58" s="97">
        <v>0</v>
      </c>
    </row>
    <row r="59" spans="1:8" x14ac:dyDescent="0.3">
      <c r="A59" s="290"/>
      <c r="B59" s="86">
        <v>56</v>
      </c>
      <c r="C59" s="97">
        <v>0</v>
      </c>
      <c r="D59" s="97">
        <v>0</v>
      </c>
      <c r="E59" s="97">
        <v>0</v>
      </c>
      <c r="F59" s="97">
        <v>0</v>
      </c>
      <c r="G59" s="97">
        <v>0</v>
      </c>
      <c r="H59" s="97">
        <v>0</v>
      </c>
    </row>
    <row r="60" spans="1:8" x14ac:dyDescent="0.3">
      <c r="A60" s="290"/>
      <c r="B60" s="86">
        <v>57</v>
      </c>
      <c r="C60" s="97">
        <v>0</v>
      </c>
      <c r="D60" s="97">
        <v>0</v>
      </c>
      <c r="E60" s="97">
        <v>0</v>
      </c>
      <c r="F60" s="97">
        <v>0</v>
      </c>
      <c r="G60" s="97">
        <v>0</v>
      </c>
      <c r="H60" s="97">
        <v>0</v>
      </c>
    </row>
    <row r="61" spans="1:8" x14ac:dyDescent="0.3">
      <c r="A61" s="290"/>
      <c r="B61" s="86">
        <v>58</v>
      </c>
      <c r="C61" s="97">
        <v>0</v>
      </c>
      <c r="D61" s="97">
        <v>0</v>
      </c>
      <c r="E61" s="97">
        <v>0</v>
      </c>
      <c r="F61" s="97">
        <v>0</v>
      </c>
      <c r="G61" s="97">
        <v>0</v>
      </c>
      <c r="H61" s="97">
        <v>0</v>
      </c>
    </row>
    <row r="62" spans="1:8" x14ac:dyDescent="0.3">
      <c r="A62" s="290"/>
      <c r="B62" s="86">
        <v>59</v>
      </c>
      <c r="C62" s="97">
        <v>0</v>
      </c>
      <c r="D62" s="97">
        <v>0</v>
      </c>
      <c r="E62" s="97">
        <v>0</v>
      </c>
      <c r="F62" s="97">
        <v>0</v>
      </c>
      <c r="G62" s="97">
        <v>0</v>
      </c>
      <c r="H62" s="97">
        <v>0</v>
      </c>
    </row>
    <row r="63" spans="1:8" x14ac:dyDescent="0.3">
      <c r="A63" s="290"/>
      <c r="B63" s="86">
        <v>60</v>
      </c>
      <c r="C63" s="97">
        <v>0</v>
      </c>
      <c r="D63" s="97">
        <v>0</v>
      </c>
      <c r="E63" s="97">
        <v>0</v>
      </c>
      <c r="F63" s="97">
        <v>0</v>
      </c>
      <c r="G63" s="97">
        <v>0</v>
      </c>
      <c r="H63" s="97">
        <v>0</v>
      </c>
    </row>
    <row r="64" spans="1:8" x14ac:dyDescent="0.3">
      <c r="A64" s="290"/>
      <c r="B64" s="86">
        <v>61</v>
      </c>
      <c r="C64" s="97">
        <v>0</v>
      </c>
      <c r="D64" s="97">
        <v>0</v>
      </c>
      <c r="E64" s="97">
        <v>0</v>
      </c>
      <c r="F64" s="97">
        <v>0</v>
      </c>
      <c r="G64" s="97">
        <v>0</v>
      </c>
      <c r="H64" s="97">
        <v>0</v>
      </c>
    </row>
    <row r="65" spans="1:8" x14ac:dyDescent="0.3">
      <c r="A65" s="290"/>
      <c r="B65" s="86">
        <v>62</v>
      </c>
      <c r="C65" s="97">
        <v>0</v>
      </c>
      <c r="D65" s="97">
        <v>0</v>
      </c>
      <c r="E65" s="97">
        <v>0</v>
      </c>
      <c r="F65" s="97">
        <v>0</v>
      </c>
      <c r="G65" s="97">
        <v>0</v>
      </c>
      <c r="H65" s="97">
        <v>0</v>
      </c>
    </row>
    <row r="66" spans="1:8" x14ac:dyDescent="0.3">
      <c r="A66" s="290"/>
      <c r="B66" s="86">
        <v>63</v>
      </c>
      <c r="C66" s="97">
        <v>0</v>
      </c>
      <c r="D66" s="97">
        <v>0</v>
      </c>
      <c r="E66" s="97">
        <v>0</v>
      </c>
      <c r="F66" s="97">
        <v>0</v>
      </c>
      <c r="G66" s="97">
        <v>0</v>
      </c>
      <c r="H66" s="97">
        <v>0</v>
      </c>
    </row>
    <row r="67" spans="1:8" x14ac:dyDescent="0.3">
      <c r="A67" s="290"/>
      <c r="B67" s="86">
        <v>64</v>
      </c>
      <c r="C67" s="97">
        <v>0</v>
      </c>
      <c r="D67" s="97">
        <v>0</v>
      </c>
      <c r="E67" s="97">
        <v>0</v>
      </c>
      <c r="F67" s="97">
        <v>0</v>
      </c>
      <c r="G67" s="97">
        <v>0</v>
      </c>
      <c r="H67" s="97">
        <v>0</v>
      </c>
    </row>
    <row r="68" spans="1:8" x14ac:dyDescent="0.3">
      <c r="A68" s="290"/>
      <c r="B68" s="86">
        <v>65</v>
      </c>
      <c r="C68" s="97">
        <v>0</v>
      </c>
      <c r="D68" s="97">
        <v>0</v>
      </c>
      <c r="E68" s="97">
        <v>0</v>
      </c>
      <c r="F68" s="97">
        <v>0</v>
      </c>
      <c r="G68" s="97">
        <v>0</v>
      </c>
      <c r="H68" s="97">
        <v>0</v>
      </c>
    </row>
    <row r="69" spans="1:8" x14ac:dyDescent="0.3">
      <c r="A69" s="290"/>
      <c r="B69" s="86">
        <v>66</v>
      </c>
      <c r="C69" s="97">
        <v>0</v>
      </c>
      <c r="D69" s="97">
        <v>0</v>
      </c>
      <c r="E69" s="97">
        <v>0</v>
      </c>
      <c r="F69" s="97">
        <v>0</v>
      </c>
      <c r="G69" s="97">
        <v>0</v>
      </c>
      <c r="H69" s="97">
        <v>0</v>
      </c>
    </row>
    <row r="70" spans="1:8" x14ac:dyDescent="0.3">
      <c r="A70" s="290"/>
      <c r="B70" s="86">
        <v>67</v>
      </c>
      <c r="C70" s="97">
        <v>0</v>
      </c>
      <c r="D70" s="97">
        <v>0</v>
      </c>
      <c r="E70" s="97">
        <v>0</v>
      </c>
      <c r="F70" s="97">
        <v>0</v>
      </c>
      <c r="G70" s="97">
        <v>0</v>
      </c>
      <c r="H70" s="97">
        <v>0</v>
      </c>
    </row>
    <row r="71" spans="1:8" x14ac:dyDescent="0.3">
      <c r="A71" s="290"/>
      <c r="B71" s="86">
        <v>68</v>
      </c>
      <c r="C71" s="97">
        <v>0</v>
      </c>
      <c r="D71" s="97">
        <v>0</v>
      </c>
      <c r="E71" s="97">
        <v>0</v>
      </c>
      <c r="F71" s="97">
        <v>0</v>
      </c>
      <c r="G71" s="97">
        <v>0</v>
      </c>
      <c r="H71" s="97">
        <v>0</v>
      </c>
    </row>
    <row r="72" spans="1:8" x14ac:dyDescent="0.3">
      <c r="A72" s="290"/>
      <c r="B72" s="86">
        <v>69</v>
      </c>
      <c r="C72" s="97">
        <v>0</v>
      </c>
      <c r="D72" s="97">
        <v>0</v>
      </c>
      <c r="E72" s="97">
        <v>0</v>
      </c>
      <c r="F72" s="97">
        <v>0</v>
      </c>
      <c r="G72" s="97">
        <v>0</v>
      </c>
      <c r="H72" s="97">
        <v>0</v>
      </c>
    </row>
    <row r="73" spans="1:8" x14ac:dyDescent="0.3">
      <c r="A73" s="290"/>
      <c r="B73" s="86">
        <v>70</v>
      </c>
      <c r="C73" s="97">
        <v>0</v>
      </c>
      <c r="D73" s="97">
        <v>0</v>
      </c>
      <c r="E73" s="97">
        <v>0</v>
      </c>
      <c r="F73" s="97">
        <v>0</v>
      </c>
      <c r="G73" s="97">
        <v>0</v>
      </c>
      <c r="H73" s="97">
        <v>0</v>
      </c>
    </row>
    <row r="74" spans="1:8" x14ac:dyDescent="0.3">
      <c r="A74" s="290"/>
      <c r="B74" s="86">
        <v>71</v>
      </c>
      <c r="C74" s="97">
        <v>0</v>
      </c>
      <c r="D74" s="97">
        <v>0</v>
      </c>
      <c r="E74" s="97">
        <v>0</v>
      </c>
      <c r="F74" s="97">
        <v>0</v>
      </c>
      <c r="G74" s="97">
        <v>0</v>
      </c>
      <c r="H74" s="97">
        <v>0</v>
      </c>
    </row>
    <row r="75" spans="1:8" x14ac:dyDescent="0.3">
      <c r="A75" s="290"/>
      <c r="B75" s="86">
        <v>72</v>
      </c>
      <c r="C75" s="97">
        <v>0</v>
      </c>
      <c r="D75" s="97">
        <v>0</v>
      </c>
      <c r="E75" s="97">
        <v>0</v>
      </c>
      <c r="F75" s="97">
        <v>0</v>
      </c>
      <c r="G75" s="97">
        <v>0</v>
      </c>
      <c r="H75" s="97">
        <v>0</v>
      </c>
    </row>
    <row r="76" spans="1:8" x14ac:dyDescent="0.3">
      <c r="A76" s="290"/>
      <c r="B76" s="86">
        <v>73</v>
      </c>
      <c r="C76" s="97">
        <v>0</v>
      </c>
      <c r="D76" s="97">
        <v>0</v>
      </c>
      <c r="E76" s="97">
        <v>0</v>
      </c>
      <c r="F76" s="97">
        <v>0</v>
      </c>
      <c r="G76" s="97">
        <v>0</v>
      </c>
      <c r="H76" s="97">
        <v>0</v>
      </c>
    </row>
    <row r="77" spans="1:8" x14ac:dyDescent="0.3">
      <c r="A77" s="290"/>
      <c r="B77" s="86">
        <v>74</v>
      </c>
      <c r="C77" s="97">
        <v>0</v>
      </c>
      <c r="D77" s="97">
        <v>0</v>
      </c>
      <c r="E77" s="97">
        <v>0</v>
      </c>
      <c r="F77" s="97">
        <v>0</v>
      </c>
      <c r="G77" s="97">
        <v>0</v>
      </c>
      <c r="H77" s="97">
        <v>0</v>
      </c>
    </row>
    <row r="78" spans="1:8" x14ac:dyDescent="0.3">
      <c r="A78" s="290"/>
      <c r="B78" s="86">
        <v>75</v>
      </c>
      <c r="C78" s="97">
        <v>0</v>
      </c>
      <c r="D78" s="97">
        <v>0</v>
      </c>
      <c r="E78" s="97">
        <v>0</v>
      </c>
      <c r="F78" s="97">
        <v>0</v>
      </c>
      <c r="G78" s="97">
        <v>0</v>
      </c>
      <c r="H78" s="97">
        <v>0</v>
      </c>
    </row>
    <row r="79" spans="1:8" x14ac:dyDescent="0.3">
      <c r="A79" s="290"/>
      <c r="B79" s="86">
        <v>76</v>
      </c>
      <c r="C79" s="97">
        <v>0</v>
      </c>
      <c r="D79" s="97">
        <v>0</v>
      </c>
      <c r="E79" s="97">
        <v>0</v>
      </c>
      <c r="F79" s="97">
        <v>0</v>
      </c>
      <c r="G79" s="97">
        <v>0</v>
      </c>
      <c r="H79" s="97">
        <v>0</v>
      </c>
    </row>
    <row r="80" spans="1:8" x14ac:dyDescent="0.3">
      <c r="A80" s="290"/>
      <c r="B80" s="86">
        <v>77</v>
      </c>
      <c r="C80" s="97">
        <v>0</v>
      </c>
      <c r="D80" s="97">
        <v>0</v>
      </c>
      <c r="E80" s="97">
        <v>0</v>
      </c>
      <c r="F80" s="97">
        <v>0</v>
      </c>
      <c r="G80" s="97">
        <v>0</v>
      </c>
      <c r="H80" s="97">
        <v>0</v>
      </c>
    </row>
    <row r="81" spans="1:8" x14ac:dyDescent="0.3">
      <c r="A81" s="290"/>
      <c r="B81" s="86">
        <v>78</v>
      </c>
      <c r="C81" s="97">
        <v>0</v>
      </c>
      <c r="D81" s="97">
        <v>0</v>
      </c>
      <c r="E81" s="97">
        <v>0</v>
      </c>
      <c r="F81" s="97">
        <v>0</v>
      </c>
      <c r="G81" s="97">
        <v>0</v>
      </c>
      <c r="H81" s="97">
        <v>0</v>
      </c>
    </row>
    <row r="82" spans="1:8" x14ac:dyDescent="0.3">
      <c r="A82" s="290"/>
      <c r="B82" s="86">
        <v>79</v>
      </c>
      <c r="C82" s="97">
        <v>0</v>
      </c>
      <c r="D82" s="97">
        <v>0</v>
      </c>
      <c r="E82" s="97">
        <v>0</v>
      </c>
      <c r="F82" s="97">
        <v>0</v>
      </c>
      <c r="G82" s="97">
        <v>0</v>
      </c>
      <c r="H82" s="97">
        <v>0</v>
      </c>
    </row>
    <row r="83" spans="1:8" x14ac:dyDescent="0.3">
      <c r="A83" s="290"/>
      <c r="B83" s="86">
        <v>80</v>
      </c>
      <c r="C83" s="97">
        <v>0</v>
      </c>
      <c r="D83" s="97">
        <v>0</v>
      </c>
      <c r="E83" s="97">
        <v>0</v>
      </c>
      <c r="F83" s="97">
        <v>0</v>
      </c>
      <c r="G83" s="97">
        <v>0</v>
      </c>
      <c r="H83" s="97">
        <v>0</v>
      </c>
    </row>
    <row r="84" spans="1:8" x14ac:dyDescent="0.3">
      <c r="A84" s="290"/>
      <c r="B84" s="86">
        <v>81</v>
      </c>
      <c r="C84" s="97">
        <v>0</v>
      </c>
      <c r="D84" s="97">
        <v>0</v>
      </c>
      <c r="E84" s="97">
        <v>0</v>
      </c>
      <c r="F84" s="97">
        <v>0</v>
      </c>
      <c r="G84" s="97">
        <v>0</v>
      </c>
      <c r="H84" s="97">
        <v>0</v>
      </c>
    </row>
    <row r="85" spans="1:8" x14ac:dyDescent="0.3">
      <c r="A85" s="290"/>
      <c r="B85" s="86">
        <v>82</v>
      </c>
      <c r="C85" s="97">
        <v>0</v>
      </c>
      <c r="D85" s="97">
        <v>0</v>
      </c>
      <c r="E85" s="97">
        <v>0</v>
      </c>
      <c r="F85" s="97">
        <v>0</v>
      </c>
      <c r="G85" s="97">
        <v>0</v>
      </c>
      <c r="H85" s="97">
        <v>0</v>
      </c>
    </row>
    <row r="86" spans="1:8" x14ac:dyDescent="0.3">
      <c r="A86" s="290"/>
      <c r="B86" s="86">
        <v>83</v>
      </c>
      <c r="C86" s="97">
        <v>0</v>
      </c>
      <c r="D86" s="97">
        <v>0</v>
      </c>
      <c r="E86" s="97">
        <v>0</v>
      </c>
      <c r="F86" s="97">
        <v>0</v>
      </c>
      <c r="G86" s="97">
        <v>0</v>
      </c>
      <c r="H86" s="97">
        <v>0</v>
      </c>
    </row>
    <row r="87" spans="1:8" x14ac:dyDescent="0.3">
      <c r="A87" s="290"/>
      <c r="B87" s="86">
        <v>84</v>
      </c>
      <c r="C87" s="97">
        <v>0</v>
      </c>
      <c r="D87" s="97">
        <v>0</v>
      </c>
      <c r="E87" s="97">
        <v>0</v>
      </c>
      <c r="F87" s="97">
        <v>0</v>
      </c>
      <c r="G87" s="97">
        <v>0</v>
      </c>
      <c r="H87" s="97">
        <v>0</v>
      </c>
    </row>
    <row r="88" spans="1:8" x14ac:dyDescent="0.3">
      <c r="A88" s="290"/>
      <c r="B88" s="86">
        <v>85</v>
      </c>
      <c r="C88" s="97">
        <v>0</v>
      </c>
      <c r="D88" s="97">
        <v>0</v>
      </c>
      <c r="E88" s="97">
        <v>0</v>
      </c>
      <c r="F88" s="97">
        <v>0</v>
      </c>
      <c r="G88" s="97">
        <v>0</v>
      </c>
      <c r="H88" s="97">
        <v>0</v>
      </c>
    </row>
    <row r="89" spans="1:8" x14ac:dyDescent="0.3">
      <c r="A89" s="290"/>
      <c r="B89" s="86">
        <v>86</v>
      </c>
      <c r="C89" s="97">
        <v>0</v>
      </c>
      <c r="D89" s="97">
        <v>0</v>
      </c>
      <c r="E89" s="97">
        <v>0</v>
      </c>
      <c r="F89" s="97">
        <v>0</v>
      </c>
      <c r="G89" s="97">
        <v>0</v>
      </c>
      <c r="H89" s="97">
        <v>0</v>
      </c>
    </row>
    <row r="90" spans="1:8" x14ac:dyDescent="0.3">
      <c r="A90" s="290"/>
      <c r="B90" s="86">
        <v>87</v>
      </c>
      <c r="C90" s="97">
        <v>0</v>
      </c>
      <c r="D90" s="97">
        <v>0</v>
      </c>
      <c r="E90" s="97">
        <v>0</v>
      </c>
      <c r="F90" s="97">
        <v>0</v>
      </c>
      <c r="G90" s="97">
        <v>0</v>
      </c>
      <c r="H90" s="97">
        <v>0</v>
      </c>
    </row>
    <row r="91" spans="1:8" x14ac:dyDescent="0.3">
      <c r="A91" s="290"/>
      <c r="B91" s="86">
        <v>88</v>
      </c>
      <c r="C91" s="97">
        <v>0</v>
      </c>
      <c r="D91" s="97">
        <v>0</v>
      </c>
      <c r="E91" s="97">
        <v>0</v>
      </c>
      <c r="F91" s="97">
        <v>0</v>
      </c>
      <c r="G91" s="97">
        <v>0</v>
      </c>
      <c r="H91" s="97">
        <v>0</v>
      </c>
    </row>
    <row r="92" spans="1:8" x14ac:dyDescent="0.3">
      <c r="A92" s="290"/>
      <c r="B92" s="86">
        <v>89</v>
      </c>
      <c r="C92" s="97">
        <v>0</v>
      </c>
      <c r="D92" s="97">
        <v>0</v>
      </c>
      <c r="E92" s="97">
        <v>0</v>
      </c>
      <c r="F92" s="97">
        <v>0</v>
      </c>
      <c r="G92" s="97">
        <v>0</v>
      </c>
      <c r="H92" s="97">
        <v>0</v>
      </c>
    </row>
    <row r="93" spans="1:8" x14ac:dyDescent="0.3">
      <c r="A93" s="290"/>
      <c r="B93" s="86">
        <v>90</v>
      </c>
      <c r="C93" s="97">
        <v>0</v>
      </c>
      <c r="D93" s="97">
        <v>0</v>
      </c>
      <c r="E93" s="97">
        <v>0</v>
      </c>
      <c r="F93" s="97">
        <v>0</v>
      </c>
      <c r="G93" s="97">
        <v>0</v>
      </c>
      <c r="H93" s="97">
        <v>0</v>
      </c>
    </row>
    <row r="94" spans="1:8" x14ac:dyDescent="0.3">
      <c r="A94" s="290"/>
      <c r="B94" s="86">
        <v>91</v>
      </c>
      <c r="C94" s="97">
        <v>0</v>
      </c>
      <c r="D94" s="97">
        <v>0</v>
      </c>
      <c r="E94" s="97">
        <v>0</v>
      </c>
      <c r="F94" s="97">
        <v>0</v>
      </c>
      <c r="G94" s="97">
        <v>0</v>
      </c>
      <c r="H94" s="97">
        <v>0</v>
      </c>
    </row>
    <row r="95" spans="1:8" x14ac:dyDescent="0.3">
      <c r="A95" s="290"/>
      <c r="B95" s="86">
        <v>92</v>
      </c>
      <c r="C95" s="97">
        <v>0</v>
      </c>
      <c r="D95" s="97">
        <v>0</v>
      </c>
      <c r="E95" s="97">
        <v>0</v>
      </c>
      <c r="F95" s="97">
        <v>0</v>
      </c>
      <c r="G95" s="97">
        <v>0</v>
      </c>
      <c r="H95" s="97">
        <v>0</v>
      </c>
    </row>
    <row r="96" spans="1:8" x14ac:dyDescent="0.3">
      <c r="A96" s="290"/>
      <c r="B96" s="86">
        <v>93</v>
      </c>
      <c r="C96" s="97">
        <v>0</v>
      </c>
      <c r="D96" s="97">
        <v>0</v>
      </c>
      <c r="E96" s="97">
        <v>0</v>
      </c>
      <c r="F96" s="97">
        <v>0</v>
      </c>
      <c r="G96" s="97">
        <v>0</v>
      </c>
      <c r="H96" s="97">
        <v>0</v>
      </c>
    </row>
    <row r="97" spans="1:8" x14ac:dyDescent="0.3">
      <c r="A97" s="290"/>
      <c r="B97" s="86">
        <v>94</v>
      </c>
      <c r="C97" s="97">
        <v>0</v>
      </c>
      <c r="D97" s="97">
        <v>0</v>
      </c>
      <c r="E97" s="97">
        <v>0</v>
      </c>
      <c r="F97" s="97">
        <v>0</v>
      </c>
      <c r="G97" s="97">
        <v>0</v>
      </c>
      <c r="H97" s="97">
        <v>0</v>
      </c>
    </row>
    <row r="98" spans="1:8" x14ac:dyDescent="0.3">
      <c r="A98" s="290"/>
      <c r="B98" s="86">
        <v>95</v>
      </c>
      <c r="C98" s="97">
        <v>0</v>
      </c>
      <c r="D98" s="97">
        <v>0</v>
      </c>
      <c r="E98" s="97">
        <v>0</v>
      </c>
      <c r="F98" s="97">
        <v>0</v>
      </c>
      <c r="G98" s="97">
        <v>0</v>
      </c>
      <c r="H98" s="97">
        <v>0</v>
      </c>
    </row>
    <row r="99" spans="1:8" x14ac:dyDescent="0.3">
      <c r="A99" s="290"/>
      <c r="B99" s="86">
        <v>96</v>
      </c>
      <c r="C99" s="97">
        <v>0</v>
      </c>
      <c r="D99" s="97">
        <v>0</v>
      </c>
      <c r="E99" s="97">
        <v>0</v>
      </c>
      <c r="F99" s="97">
        <v>0</v>
      </c>
      <c r="G99" s="97">
        <v>0</v>
      </c>
      <c r="H99" s="97">
        <v>0</v>
      </c>
    </row>
    <row r="100" spans="1:8" x14ac:dyDescent="0.3">
      <c r="A100" s="290"/>
      <c r="B100" s="86">
        <v>97</v>
      </c>
      <c r="C100" s="97">
        <v>0</v>
      </c>
      <c r="D100" s="97">
        <v>0</v>
      </c>
      <c r="E100" s="97">
        <v>0</v>
      </c>
      <c r="F100" s="97">
        <v>0</v>
      </c>
      <c r="G100" s="97">
        <v>0</v>
      </c>
      <c r="H100" s="97">
        <v>0</v>
      </c>
    </row>
    <row r="101" spans="1:8" x14ac:dyDescent="0.3">
      <c r="A101" s="290"/>
      <c r="B101" s="86">
        <v>98</v>
      </c>
      <c r="C101" s="97">
        <v>0</v>
      </c>
      <c r="D101" s="97">
        <v>0</v>
      </c>
      <c r="E101" s="97">
        <v>0</v>
      </c>
      <c r="F101" s="97">
        <v>0</v>
      </c>
      <c r="G101" s="97">
        <v>0</v>
      </c>
      <c r="H101" s="97">
        <v>0</v>
      </c>
    </row>
    <row r="102" spans="1:8" x14ac:dyDescent="0.3">
      <c r="A102" s="290"/>
      <c r="B102" s="86">
        <v>99</v>
      </c>
      <c r="C102" s="97">
        <v>0</v>
      </c>
      <c r="D102" s="97">
        <v>0</v>
      </c>
      <c r="E102" s="97">
        <v>0</v>
      </c>
      <c r="F102" s="97">
        <v>0</v>
      </c>
      <c r="G102" s="97">
        <v>0</v>
      </c>
      <c r="H102" s="97">
        <v>0</v>
      </c>
    </row>
    <row r="103" spans="1:8" x14ac:dyDescent="0.3">
      <c r="A103" s="290"/>
      <c r="B103" s="86">
        <v>100</v>
      </c>
      <c r="C103" s="97">
        <v>0</v>
      </c>
      <c r="D103" s="97">
        <v>0</v>
      </c>
      <c r="E103" s="97">
        <v>0</v>
      </c>
      <c r="F103" s="97">
        <v>0</v>
      </c>
      <c r="G103" s="97">
        <v>0</v>
      </c>
      <c r="H103" s="97">
        <v>0</v>
      </c>
    </row>
    <row r="107" spans="1:8" x14ac:dyDescent="0.3">
      <c r="C107" s="96">
        <v>2015</v>
      </c>
      <c r="D107" s="96">
        <v>2016</v>
      </c>
      <c r="E107" s="96">
        <v>2017</v>
      </c>
      <c r="F107" s="96">
        <v>2018</v>
      </c>
      <c r="G107" s="96">
        <v>2019</v>
      </c>
      <c r="H107" s="96">
        <v>2020</v>
      </c>
    </row>
    <row r="108" spans="1:8" x14ac:dyDescent="0.3">
      <c r="A108" s="291" t="s">
        <v>141</v>
      </c>
      <c r="B108">
        <v>0</v>
      </c>
      <c r="C108">
        <v>0.52393851114356682</v>
      </c>
      <c r="D108">
        <v>0.46388952488774077</v>
      </c>
      <c r="E108">
        <v>0.42246423286120866</v>
      </c>
      <c r="F108">
        <v>0.44992284731752491</v>
      </c>
      <c r="G108">
        <v>0.48928751427298978</v>
      </c>
      <c r="H108">
        <v>0.3753222915415878</v>
      </c>
    </row>
    <row r="109" spans="1:8" x14ac:dyDescent="0.3">
      <c r="A109" s="292"/>
      <c r="B109">
        <v>1</v>
      </c>
      <c r="C109">
        <v>9.2689435875685927E-2</v>
      </c>
      <c r="D109">
        <v>8.4636516606575021E-2</v>
      </c>
      <c r="E109">
        <v>7.3393069753436097E-2</v>
      </c>
      <c r="F109">
        <v>6.5603404942495003E-2</v>
      </c>
      <c r="G109">
        <v>6.4797447625606006E-2</v>
      </c>
      <c r="H109">
        <v>5.5321793805796708E-2</v>
      </c>
    </row>
    <row r="110" spans="1:8" x14ac:dyDescent="0.3">
      <c r="A110" s="292"/>
      <c r="B110">
        <v>2</v>
      </c>
      <c r="C110">
        <v>5.5661616148554929E-2</v>
      </c>
      <c r="D110">
        <v>5.2206652928865303E-2</v>
      </c>
      <c r="E110">
        <v>4.6417248515005408E-2</v>
      </c>
      <c r="F110">
        <v>4.1407598175106572E-2</v>
      </c>
      <c r="G110">
        <v>3.967988497133642E-2</v>
      </c>
      <c r="H110">
        <v>3.3770347175364604E-2</v>
      </c>
    </row>
    <row r="111" spans="1:8" x14ac:dyDescent="0.3">
      <c r="A111" s="292"/>
      <c r="B111">
        <v>3</v>
      </c>
      <c r="C111">
        <v>3.421904894301931E-2</v>
      </c>
      <c r="D111">
        <v>3.2429863677709704E-2</v>
      </c>
      <c r="E111">
        <v>2.9094869540202666E-2</v>
      </c>
      <c r="F111">
        <v>2.7141671066017101E-2</v>
      </c>
      <c r="G111">
        <v>2.5345607970196821E-2</v>
      </c>
      <c r="H111">
        <v>2.1102458158964776E-2</v>
      </c>
    </row>
    <row r="112" spans="1:8" x14ac:dyDescent="0.3">
      <c r="A112" s="292"/>
      <c r="B112">
        <v>4</v>
      </c>
      <c r="C112">
        <v>2.195636673921459E-2</v>
      </c>
      <c r="D112">
        <v>2.0964075055255854E-2</v>
      </c>
      <c r="E112">
        <v>1.8701442155321019E-2</v>
      </c>
      <c r="F112">
        <v>1.8072380978104069E-2</v>
      </c>
      <c r="G112">
        <v>1.7103398694541559E-2</v>
      </c>
      <c r="H112">
        <v>1.3918642615487404E-2</v>
      </c>
    </row>
    <row r="113" spans="1:8" x14ac:dyDescent="0.3">
      <c r="A113" s="292"/>
      <c r="B113">
        <v>5</v>
      </c>
      <c r="C113">
        <v>1.5174212894652206E-2</v>
      </c>
      <c r="D113">
        <v>1.4349197003840172E-2</v>
      </c>
      <c r="E113">
        <v>1.274792549796163E-2</v>
      </c>
      <c r="F113">
        <v>1.2577847567178656E-2</v>
      </c>
      <c r="G113">
        <v>1.198866803731675E-2</v>
      </c>
      <c r="H113">
        <v>9.8777463722813843E-3</v>
      </c>
    </row>
    <row r="114" spans="1:8" x14ac:dyDescent="0.3">
      <c r="A114" s="292"/>
      <c r="B114">
        <v>6</v>
      </c>
      <c r="C114">
        <v>1.1577616158899426E-2</v>
      </c>
      <c r="D114">
        <v>1.0719494688447977E-2</v>
      </c>
      <c r="E114">
        <v>9.4179924523199367E-3</v>
      </c>
      <c r="F114">
        <v>9.466485274244988E-3</v>
      </c>
      <c r="G114">
        <v>8.9915010279875626E-3</v>
      </c>
      <c r="H114">
        <v>7.5365921996302767E-3</v>
      </c>
    </row>
    <row r="115" spans="1:8" x14ac:dyDescent="0.3">
      <c r="A115" s="292"/>
      <c r="B115">
        <v>7</v>
      </c>
      <c r="C115">
        <v>9.4196581174477555E-3</v>
      </c>
      <c r="D115">
        <v>8.8876823049790186E-3</v>
      </c>
      <c r="E115">
        <v>7.7025723985045206E-3</v>
      </c>
      <c r="F115">
        <v>7.7784057323341694E-3</v>
      </c>
      <c r="G115">
        <v>7.3626059142216996E-3</v>
      </c>
      <c r="H115">
        <v>6.2537679954378887E-3</v>
      </c>
    </row>
    <row r="116" spans="1:8" x14ac:dyDescent="0.3">
      <c r="A116" s="292"/>
      <c r="B116">
        <v>8</v>
      </c>
      <c r="C116">
        <v>8.1865392366182316E-3</v>
      </c>
      <c r="D116">
        <v>7.8360863070616529E-3</v>
      </c>
      <c r="E116">
        <v>7.0298586519102393E-3</v>
      </c>
      <c r="F116">
        <v>7.0502145573922469E-3</v>
      </c>
      <c r="G116">
        <v>6.5807362596140848E-3</v>
      </c>
      <c r="H116">
        <v>5.6764971035513151E-3</v>
      </c>
    </row>
    <row r="117" spans="1:8" x14ac:dyDescent="0.3">
      <c r="A117" s="292"/>
      <c r="B117">
        <v>9</v>
      </c>
      <c r="C117">
        <v>7.8782595164108519E-3</v>
      </c>
      <c r="D117">
        <v>7.3272495338758325E-3</v>
      </c>
      <c r="E117">
        <v>6.8280445279319544E-3</v>
      </c>
      <c r="F117">
        <v>7.1164137551142396E-3</v>
      </c>
      <c r="G117">
        <v>6.4830025527881328E-3</v>
      </c>
      <c r="H117">
        <v>5.6123558933416952E-3</v>
      </c>
    </row>
    <row r="118" spans="1:8" x14ac:dyDescent="0.3">
      <c r="A118" s="292"/>
      <c r="B118">
        <v>10</v>
      </c>
      <c r="C118">
        <v>8.0495260276371751E-3</v>
      </c>
      <c r="D118">
        <v>7.4629393400587182E-3</v>
      </c>
      <c r="E118">
        <v>6.9289515899210972E-3</v>
      </c>
      <c r="F118">
        <v>7.4805093425852004E-3</v>
      </c>
      <c r="G118">
        <v>6.9065152823672574E-3</v>
      </c>
      <c r="H118">
        <v>6.0292737597042213E-3</v>
      </c>
    </row>
    <row r="119" spans="1:8" x14ac:dyDescent="0.3">
      <c r="A119" s="292"/>
      <c r="B119">
        <v>11</v>
      </c>
      <c r="C119">
        <v>8.631832165806673E-3</v>
      </c>
      <c r="D119">
        <v>7.9717761132445403E-3</v>
      </c>
      <c r="E119">
        <v>7.6016653365153786E-3</v>
      </c>
      <c r="F119">
        <v>8.1756009186661274E-3</v>
      </c>
      <c r="G119">
        <v>7.7209628392501889E-3</v>
      </c>
      <c r="H119">
        <v>6.8951800975340831E-3</v>
      </c>
    </row>
    <row r="120" spans="1:8" x14ac:dyDescent="0.3">
      <c r="A120" s="292"/>
      <c r="B120">
        <v>12</v>
      </c>
      <c r="C120">
        <v>9.5909246286740805E-3</v>
      </c>
      <c r="D120">
        <v>8.853759853433299E-3</v>
      </c>
      <c r="E120">
        <v>8.577100269077086E-3</v>
      </c>
      <c r="F120">
        <v>9.3340868788010026E-3</v>
      </c>
      <c r="G120">
        <v>8.7960336143356587E-3</v>
      </c>
      <c r="H120">
        <v>8.0497218813072313E-3</v>
      </c>
    </row>
    <row r="121" spans="1:8" x14ac:dyDescent="0.3">
      <c r="A121" s="292"/>
      <c r="B121">
        <v>13</v>
      </c>
      <c r="C121">
        <v>1.1166576531956251E-2</v>
      </c>
      <c r="D121">
        <v>1.0142813012170713E-2</v>
      </c>
      <c r="E121">
        <v>9.8888920749359357E-3</v>
      </c>
      <c r="F121">
        <v>1.075736962982385E-2</v>
      </c>
      <c r="G121">
        <v>1.0327195021275571E-2</v>
      </c>
      <c r="H121">
        <v>9.4608285059188581E-3</v>
      </c>
    </row>
    <row r="122" spans="1:8" x14ac:dyDescent="0.3">
      <c r="A122" s="292"/>
      <c r="B122">
        <v>14</v>
      </c>
      <c r="C122">
        <v>1.3290281271162652E-2</v>
      </c>
      <c r="D122">
        <v>1.2076392750276835E-2</v>
      </c>
      <c r="E122">
        <v>1.1604312128751352E-2</v>
      </c>
      <c r="F122">
        <v>1.2412349572873673E-2</v>
      </c>
      <c r="G122">
        <v>1.2053823841867383E-2</v>
      </c>
      <c r="H122">
        <v>1.119264118157858E-2</v>
      </c>
    </row>
    <row r="123" spans="1:8" x14ac:dyDescent="0.3">
      <c r="A123" s="292"/>
      <c r="B123">
        <v>15</v>
      </c>
      <c r="C123">
        <v>1.589353224180276E-2</v>
      </c>
      <c r="D123">
        <v>1.4654499067751665E-2</v>
      </c>
      <c r="E123">
        <v>1.3925174554501622E-2</v>
      </c>
      <c r="F123">
        <v>1.4332126306811469E-2</v>
      </c>
      <c r="G123">
        <v>1.3943342173835785E-2</v>
      </c>
      <c r="H123">
        <v>1.2956524462343114E-2</v>
      </c>
    </row>
    <row r="124" spans="1:8" x14ac:dyDescent="0.3">
      <c r="A124" s="292"/>
      <c r="B124">
        <v>16</v>
      </c>
      <c r="C124">
        <v>1.887356953714078E-2</v>
      </c>
      <c r="D124">
        <v>1.78771319645952E-2</v>
      </c>
      <c r="E124">
        <v>1.6817843664857033E-2</v>
      </c>
      <c r="F124">
        <v>1.6814596221386206E-2</v>
      </c>
      <c r="G124">
        <v>1.6093483724006721E-2</v>
      </c>
      <c r="H124">
        <v>1.4720407743107648E-2</v>
      </c>
    </row>
    <row r="125" spans="1:8" x14ac:dyDescent="0.3">
      <c r="A125" s="292"/>
      <c r="B125">
        <v>17</v>
      </c>
      <c r="C125">
        <v>2.202487334370512E-2</v>
      </c>
      <c r="D125">
        <v>2.1371144473804511E-2</v>
      </c>
      <c r="E125">
        <v>2.018141239782844E-2</v>
      </c>
      <c r="F125">
        <v>1.9661161723431898E-2</v>
      </c>
      <c r="G125">
        <v>1.863456010148147E-2</v>
      </c>
      <c r="H125">
        <v>1.6708785259605848E-2</v>
      </c>
    </row>
    <row r="126" spans="1:8" x14ac:dyDescent="0.3">
      <c r="A126" s="292"/>
      <c r="B126">
        <v>18</v>
      </c>
      <c r="C126">
        <v>2.5826989892929485E-2</v>
      </c>
      <c r="D126">
        <v>2.4899079434559542E-2</v>
      </c>
      <c r="E126">
        <v>2.3578616818129561E-2</v>
      </c>
      <c r="F126">
        <v>2.273942441750457E-2</v>
      </c>
      <c r="G126">
        <v>2.1338525990332799E-2</v>
      </c>
      <c r="H126">
        <v>1.9114080642466575E-2</v>
      </c>
    </row>
    <row r="127" spans="1:8" x14ac:dyDescent="0.3">
      <c r="A127" s="292"/>
      <c r="B127">
        <v>19</v>
      </c>
      <c r="C127">
        <v>3.0108652673587557E-2</v>
      </c>
      <c r="D127">
        <v>2.8868006265408953E-2</v>
      </c>
      <c r="E127">
        <v>2.6740371427122683E-2</v>
      </c>
      <c r="F127">
        <v>2.5652189117272257E-2</v>
      </c>
      <c r="G127">
        <v>2.4009913976908815E-2</v>
      </c>
      <c r="H127">
        <v>2.1808011471270587E-2</v>
      </c>
    </row>
    <row r="128" spans="1:8" x14ac:dyDescent="0.3">
      <c r="A128" s="292"/>
      <c r="B128">
        <v>20</v>
      </c>
      <c r="C128">
        <v>3.3842262618321399E-2</v>
      </c>
      <c r="D128">
        <v>3.3074390257078409E-2</v>
      </c>
      <c r="E128">
        <v>3.0272118596742656E-2</v>
      </c>
      <c r="F128">
        <v>2.836635622387397E-2</v>
      </c>
      <c r="G128">
        <v>2.6420678745282294E-2</v>
      </c>
      <c r="H128">
        <v>2.4630224720493841E-2</v>
      </c>
    </row>
    <row r="129" spans="1:8" x14ac:dyDescent="0.3">
      <c r="A129" s="292"/>
      <c r="B129">
        <v>21</v>
      </c>
      <c r="C129">
        <v>3.8295191910205792E-2</v>
      </c>
      <c r="D129">
        <v>3.6500557863196274E-2</v>
      </c>
      <c r="E129">
        <v>3.3972044203011205E-2</v>
      </c>
      <c r="F129">
        <v>3.1610116912251629E-2</v>
      </c>
      <c r="G129">
        <v>2.8766287709105134E-2</v>
      </c>
      <c r="H129">
        <v>2.7484508574821903E-2</v>
      </c>
    </row>
    <row r="130" spans="1:8" x14ac:dyDescent="0.3">
      <c r="A130" s="292"/>
      <c r="B130">
        <v>22</v>
      </c>
      <c r="C130">
        <v>4.3809973571693382E-2</v>
      </c>
      <c r="D130">
        <v>4.0605174500228575E-2</v>
      </c>
      <c r="E130">
        <v>3.6898349000696329E-2</v>
      </c>
      <c r="F130">
        <v>3.5284172385822231E-2</v>
      </c>
      <c r="G130">
        <v>3.1763454718434322E-2</v>
      </c>
      <c r="H130">
        <v>3.0499145454674016E-2</v>
      </c>
    </row>
    <row r="131" spans="1:8" x14ac:dyDescent="0.3">
      <c r="A131" s="292"/>
      <c r="B131">
        <v>23</v>
      </c>
      <c r="C131">
        <v>4.9667288255633629E-2</v>
      </c>
      <c r="D131">
        <v>4.5897076941361116E-2</v>
      </c>
      <c r="E131">
        <v>4.056463891963516E-2</v>
      </c>
      <c r="F131">
        <v>3.8693431068504862E-2</v>
      </c>
      <c r="G131">
        <v>3.5509913480095807E-2</v>
      </c>
      <c r="H131">
        <v>3.4283476857041556E-2</v>
      </c>
    </row>
    <row r="132" spans="1:8" x14ac:dyDescent="0.3">
      <c r="A132" s="292"/>
      <c r="B132">
        <v>24</v>
      </c>
      <c r="C132">
        <v>5.6038402473252841E-2</v>
      </c>
      <c r="D132">
        <v>5.1562126349496598E-2</v>
      </c>
      <c r="E132">
        <v>4.5374542207784273E-2</v>
      </c>
      <c r="F132">
        <v>4.2830880926129418E-2</v>
      </c>
      <c r="G132">
        <v>3.9321528046307924E-2</v>
      </c>
      <c r="H132">
        <v>3.8741290966610109E-2</v>
      </c>
    </row>
    <row r="133" spans="1:8" x14ac:dyDescent="0.3">
      <c r="A133" s="292"/>
      <c r="B133">
        <v>25</v>
      </c>
      <c r="C133">
        <v>6.319734264251313E-2</v>
      </c>
      <c r="D133">
        <v>5.7837779885455069E-2</v>
      </c>
      <c r="E133">
        <v>5.0520802369230525E-2</v>
      </c>
      <c r="F133">
        <v>4.8027517947305864E-2</v>
      </c>
      <c r="G133">
        <v>4.3849856462577018E-2</v>
      </c>
      <c r="H133">
        <v>4.3199105076178648E-2</v>
      </c>
    </row>
    <row r="134" spans="1:8" x14ac:dyDescent="0.3">
      <c r="A134" s="292"/>
      <c r="B134">
        <v>26</v>
      </c>
      <c r="C134">
        <v>7.1383881879131375E-2</v>
      </c>
      <c r="D134">
        <v>6.4791882452327962E-2</v>
      </c>
      <c r="E134">
        <v>5.6104326465963056E-2</v>
      </c>
      <c r="F134">
        <v>5.3290354166204305E-2</v>
      </c>
      <c r="G134">
        <v>4.9160054533453734E-2</v>
      </c>
      <c r="H134">
        <v>4.7881413421480862E-2</v>
      </c>
    </row>
    <row r="135" spans="1:8" x14ac:dyDescent="0.3">
      <c r="A135" s="292"/>
      <c r="B135">
        <v>27</v>
      </c>
      <c r="C135">
        <v>7.9262141395542218E-2</v>
      </c>
      <c r="D135">
        <v>7.2526201404752452E-2</v>
      </c>
      <c r="E135">
        <v>6.2259657247300731E-2</v>
      </c>
      <c r="F135">
        <v>5.8453891588519755E-2</v>
      </c>
      <c r="G135">
        <v>5.4242207288403226E-2</v>
      </c>
      <c r="H135">
        <v>5.2724074792307125E-2</v>
      </c>
    </row>
    <row r="136" spans="1:8" x14ac:dyDescent="0.3">
      <c r="A136" s="292"/>
      <c r="B136">
        <v>28</v>
      </c>
      <c r="C136">
        <v>8.6592348076028836E-2</v>
      </c>
      <c r="D136">
        <v>7.97177611324454E-2</v>
      </c>
      <c r="E136">
        <v>6.9222244524551543E-2</v>
      </c>
      <c r="F136">
        <v>6.3418831417669227E-2</v>
      </c>
      <c r="G136">
        <v>5.8803113606947642E-2</v>
      </c>
      <c r="H136">
        <v>5.7149818296770863E-2</v>
      </c>
    </row>
    <row r="137" spans="1:8" x14ac:dyDescent="0.3">
      <c r="A137" s="292"/>
      <c r="B137">
        <v>29</v>
      </c>
      <c r="C137">
        <v>9.2792195782421719E-2</v>
      </c>
      <c r="D137">
        <v>8.5959492216858141E-2</v>
      </c>
      <c r="E137">
        <v>7.5814839241175505E-2</v>
      </c>
      <c r="F137">
        <v>6.8416870845679698E-2</v>
      </c>
      <c r="G137">
        <v>6.2614728173159759E-2</v>
      </c>
      <c r="H137">
        <v>6.087000848892879E-2</v>
      </c>
    </row>
    <row r="138" spans="1:8" x14ac:dyDescent="0.3">
      <c r="A138" s="292"/>
      <c r="B138">
        <v>30</v>
      </c>
      <c r="C138">
        <v>9.7108111865325059E-2</v>
      </c>
      <c r="D138">
        <v>9.0844325239442039E-2</v>
      </c>
      <c r="E138">
        <v>8.1734720211205175E-2</v>
      </c>
      <c r="F138">
        <v>7.278601789533122E-2</v>
      </c>
      <c r="G138">
        <v>6.610056371661871E-2</v>
      </c>
      <c r="H138">
        <v>6.3980857184095338E-2</v>
      </c>
    </row>
    <row r="139" spans="1:8" x14ac:dyDescent="0.3">
      <c r="A139" s="292"/>
      <c r="B139">
        <v>31</v>
      </c>
      <c r="C139">
        <v>9.916331000004093E-2</v>
      </c>
      <c r="D139">
        <v>9.3829500975465524E-2</v>
      </c>
      <c r="E139">
        <v>8.6578259186684006E-2</v>
      </c>
      <c r="F139">
        <v>7.6724870159789793E-2</v>
      </c>
      <c r="G139">
        <v>6.9065152823672565E-2</v>
      </c>
      <c r="H139">
        <v>6.6963423458842639E-2</v>
      </c>
    </row>
    <row r="140" spans="1:8" x14ac:dyDescent="0.3">
      <c r="A140" s="292"/>
      <c r="B140">
        <v>32</v>
      </c>
      <c r="C140">
        <v>9.8855030279833542E-2</v>
      </c>
      <c r="D140">
        <v>9.4643639812562838E-2</v>
      </c>
      <c r="E140">
        <v>8.9672742421017693E-2</v>
      </c>
      <c r="F140">
        <v>8.0200328040194432E-2</v>
      </c>
      <c r="G140">
        <v>7.1834274517074553E-2</v>
      </c>
      <c r="H140">
        <v>6.981770731317069E-2</v>
      </c>
    </row>
    <row r="141" spans="1:8" x14ac:dyDescent="0.3">
      <c r="A141" s="292"/>
      <c r="B141">
        <v>33</v>
      </c>
      <c r="C141">
        <v>9.6491552424910296E-2</v>
      </c>
      <c r="D141">
        <v>9.3354586653825428E-2</v>
      </c>
      <c r="E141">
        <v>9.0580905978919976E-2</v>
      </c>
      <c r="F141">
        <v>8.3013793943379127E-2</v>
      </c>
      <c r="G141">
        <v>7.4505662503650566E-2</v>
      </c>
      <c r="H141">
        <v>7.2832344193022813E-2</v>
      </c>
    </row>
    <row r="142" spans="1:8" x14ac:dyDescent="0.3">
      <c r="A142" s="292"/>
      <c r="B142">
        <v>34</v>
      </c>
      <c r="C142">
        <v>9.4744634010401813E-2</v>
      </c>
      <c r="D142">
        <v>9.0403333369347652E-2</v>
      </c>
      <c r="E142">
        <v>8.940365692237999E-2</v>
      </c>
      <c r="F142">
        <v>8.4701873485289944E-2</v>
      </c>
      <c r="G142">
        <v>7.6916427272024024E-2</v>
      </c>
      <c r="H142">
        <v>7.5975263493294143E-2</v>
      </c>
    </row>
    <row r="143" spans="1:8" x14ac:dyDescent="0.3">
      <c r="A143" s="292"/>
      <c r="B143">
        <v>35</v>
      </c>
      <c r="C143">
        <v>9.457336749917547E-2</v>
      </c>
      <c r="D143">
        <v>8.8401908728150097E-2</v>
      </c>
      <c r="E143">
        <v>8.651098781202457E-2</v>
      </c>
      <c r="F143">
        <v>8.5032869473899916E-2</v>
      </c>
      <c r="G143">
        <v>7.8610478190340533E-2</v>
      </c>
      <c r="H143">
        <v>7.8957829768041457E-2</v>
      </c>
    </row>
    <row r="144" spans="1:8" x14ac:dyDescent="0.3">
      <c r="A144" s="292"/>
      <c r="B144">
        <v>36</v>
      </c>
      <c r="C144">
        <v>9.7108111865325059E-2</v>
      </c>
      <c r="D144">
        <v>8.8300141373512928E-2</v>
      </c>
      <c r="E144">
        <v>8.44255751975823E-2</v>
      </c>
      <c r="F144">
        <v>8.4106080705792008E-2</v>
      </c>
      <c r="G144">
        <v>7.9294614138122194E-2</v>
      </c>
      <c r="H144">
        <v>8.1202772125378131E-2</v>
      </c>
    </row>
    <row r="145" spans="1:8" x14ac:dyDescent="0.3">
      <c r="A145" s="292"/>
      <c r="B145">
        <v>37</v>
      </c>
      <c r="C145">
        <v>9.7553404794513493E-2</v>
      </c>
      <c r="D145">
        <v>9.1183549754899243E-2</v>
      </c>
      <c r="E145">
        <v>8.4190125386274295E-2</v>
      </c>
      <c r="F145">
        <v>8.3344789931989086E-2</v>
      </c>
      <c r="G145">
        <v>7.9294614138122194E-2</v>
      </c>
      <c r="H145">
        <v>8.2389384514256092E-2</v>
      </c>
    </row>
    <row r="146" spans="1:8" x14ac:dyDescent="0.3">
      <c r="A146" s="292"/>
      <c r="B146">
        <v>38</v>
      </c>
      <c r="C146">
        <v>9.6080512797967116E-2</v>
      </c>
      <c r="D146">
        <v>9.2642215171365269E-2</v>
      </c>
      <c r="E146">
        <v>8.6847344685321709E-2</v>
      </c>
      <c r="F146">
        <v>8.3344789931989086E-2</v>
      </c>
      <c r="G146">
        <v>7.9490081551774089E-2</v>
      </c>
      <c r="H146">
        <v>8.309493782656191E-2</v>
      </c>
    </row>
    <row r="147" spans="1:8" x14ac:dyDescent="0.3">
      <c r="A147" s="292"/>
      <c r="B147">
        <v>39</v>
      </c>
      <c r="C147">
        <v>9.7005351958589267E-2</v>
      </c>
      <c r="D147">
        <v>9.2574370268273837E-2</v>
      </c>
      <c r="E147">
        <v>8.8091865116521145E-2</v>
      </c>
      <c r="F147">
        <v>8.4999769875038919E-2</v>
      </c>
      <c r="G147">
        <v>8.0141639597280448E-2</v>
      </c>
      <c r="H147">
        <v>8.3800491138867714E-2</v>
      </c>
    </row>
    <row r="148" spans="1:8" x14ac:dyDescent="0.3">
      <c r="A148" s="292"/>
      <c r="B148">
        <v>40</v>
      </c>
      <c r="C148">
        <v>9.7245125074306119E-2</v>
      </c>
      <c r="D148">
        <v>9.4779329618745717E-2</v>
      </c>
      <c r="E148">
        <v>8.7957322367202287E-2</v>
      </c>
      <c r="F148">
        <v>8.5032869473899916E-2</v>
      </c>
      <c r="G148">
        <v>8.2063735831524168E-2</v>
      </c>
      <c r="H148">
        <v>8.4570185661383149E-2</v>
      </c>
    </row>
    <row r="149" spans="1:8" x14ac:dyDescent="0.3">
      <c r="A149" s="292"/>
      <c r="B149">
        <v>41</v>
      </c>
      <c r="C149">
        <v>9.775892460798509E-2</v>
      </c>
      <c r="D149">
        <v>9.6000537874391709E-2</v>
      </c>
      <c r="E149">
        <v>9.0009099294314832E-2</v>
      </c>
      <c r="F149">
        <v>8.384128391490403E-2</v>
      </c>
      <c r="G149">
        <v>8.2682715974755183E-2</v>
      </c>
      <c r="H149">
        <v>8.6269927731938062E-2</v>
      </c>
    </row>
    <row r="150" spans="1:8" x14ac:dyDescent="0.3">
      <c r="A150" s="292"/>
      <c r="B150">
        <v>42</v>
      </c>
      <c r="C150">
        <v>9.8375484048399853E-2</v>
      </c>
      <c r="D150">
        <v>9.6916444066126178E-2</v>
      </c>
      <c r="E150">
        <v>9.1388162474833112E-2</v>
      </c>
      <c r="F150">
        <v>8.4668773886428947E-2</v>
      </c>
      <c r="G150">
        <v>8.2194047440625431E-2</v>
      </c>
      <c r="H150">
        <v>8.6911339834034249E-2</v>
      </c>
    </row>
    <row r="151" spans="1:8" x14ac:dyDescent="0.3">
      <c r="A151" s="292"/>
      <c r="B151">
        <v>43</v>
      </c>
      <c r="C151">
        <v>9.9060550093305139E-2</v>
      </c>
      <c r="D151">
        <v>9.7255668581583396E-2</v>
      </c>
      <c r="E151">
        <v>9.2699954280691957E-2</v>
      </c>
      <c r="F151">
        <v>8.5496263857953864E-2</v>
      </c>
      <c r="G151">
        <v>8.3073650802059001E-2</v>
      </c>
      <c r="H151">
        <v>8.6783057413615014E-2</v>
      </c>
    </row>
    <row r="152" spans="1:8" x14ac:dyDescent="0.3">
      <c r="A152" s="292"/>
      <c r="B152">
        <v>44</v>
      </c>
      <c r="C152">
        <v>9.9334576511267259E-2</v>
      </c>
      <c r="D152">
        <v>9.708605632385478E-2</v>
      </c>
      <c r="E152">
        <v>9.3809931962572521E-2</v>
      </c>
      <c r="F152">
        <v>8.6886447010115705E-2</v>
      </c>
      <c r="G152">
        <v>8.385552045666661E-2</v>
      </c>
      <c r="H152">
        <v>8.7937599197388167E-2</v>
      </c>
    </row>
    <row r="153" spans="1:8" x14ac:dyDescent="0.3">
      <c r="A153" s="292"/>
      <c r="B153">
        <v>45</v>
      </c>
      <c r="C153">
        <v>9.9231816604531453E-2</v>
      </c>
      <c r="D153">
        <v>9.6339762389848912E-2</v>
      </c>
      <c r="E153">
        <v>9.4617188458485671E-2</v>
      </c>
      <c r="F153">
        <v>8.8475227755443545E-2</v>
      </c>
      <c r="G153">
        <v>8.4800279622650812E-2</v>
      </c>
      <c r="H153">
        <v>8.9476988242419037E-2</v>
      </c>
    </row>
    <row r="154" spans="1:8" x14ac:dyDescent="0.3">
      <c r="A154" s="292"/>
      <c r="B154">
        <v>46</v>
      </c>
      <c r="C154">
        <v>9.9129056697795676E-2</v>
      </c>
      <c r="D154">
        <v>9.538993374656872E-2</v>
      </c>
      <c r="E154">
        <v>9.4852638269793663E-2</v>
      </c>
      <c r="F154">
        <v>9.0196406896215359E-2</v>
      </c>
      <c r="G154">
        <v>8.5549571374983105E-2</v>
      </c>
      <c r="H154">
        <v>9.1529506969126845E-2</v>
      </c>
    </row>
    <row r="155" spans="1:8" x14ac:dyDescent="0.3">
      <c r="A155" s="292"/>
      <c r="B155">
        <v>47</v>
      </c>
      <c r="C155">
        <v>9.9266069906776735E-2</v>
      </c>
      <c r="D155">
        <v>9.4948941876474333E-2</v>
      </c>
      <c r="E155">
        <v>9.458355277115596E-2</v>
      </c>
      <c r="F155">
        <v>9.1619689647238212E-2</v>
      </c>
      <c r="G155">
        <v>8.6494330540967307E-2</v>
      </c>
      <c r="H155">
        <v>9.3646166906044284E-2</v>
      </c>
    </row>
    <row r="156" spans="1:8" x14ac:dyDescent="0.3">
      <c r="A156" s="292"/>
      <c r="B156">
        <v>48</v>
      </c>
      <c r="C156">
        <v>9.9471589720248318E-2</v>
      </c>
      <c r="D156">
        <v>9.5356011295022997E-2</v>
      </c>
      <c r="E156">
        <v>9.4381738647177665E-2</v>
      </c>
      <c r="F156">
        <v>9.238098042104112E-2</v>
      </c>
      <c r="G156">
        <v>8.7439089706951509E-2</v>
      </c>
      <c r="H156">
        <v>9.6468380155267541E-2</v>
      </c>
    </row>
    <row r="157" spans="1:8" x14ac:dyDescent="0.3">
      <c r="A157" s="292"/>
      <c r="B157">
        <v>49</v>
      </c>
      <c r="C157">
        <v>0.10019090906739887</v>
      </c>
      <c r="D157">
        <v>9.6407607292940359E-2</v>
      </c>
      <c r="E157">
        <v>9.4549917083826235E-2</v>
      </c>
      <c r="F157">
        <v>9.2943673601678059E-2</v>
      </c>
      <c r="G157">
        <v>8.812322565473317E-2</v>
      </c>
      <c r="H157">
        <v>9.989993490148219E-2</v>
      </c>
    </row>
    <row r="158" spans="1:8" x14ac:dyDescent="0.3">
      <c r="A158" s="292"/>
      <c r="B158">
        <v>50</v>
      </c>
      <c r="C158">
        <v>0.10183506757517156</v>
      </c>
      <c r="D158">
        <v>9.8341187031046481E-2</v>
      </c>
      <c r="E158">
        <v>9.5054452393771943E-2</v>
      </c>
      <c r="F158">
        <v>9.3638765177758987E-2</v>
      </c>
      <c r="G158">
        <v>8.8970251113891424E-2</v>
      </c>
      <c r="H158">
        <v>0.10323527783238239</v>
      </c>
    </row>
    <row r="159" spans="1:8" x14ac:dyDescent="0.3">
      <c r="A159" s="292"/>
      <c r="B159">
        <v>51</v>
      </c>
      <c r="C159">
        <v>0.104609585057038</v>
      </c>
      <c r="D159">
        <v>0.10132636276706997</v>
      </c>
      <c r="E159">
        <v>9.6399879886960513E-2</v>
      </c>
      <c r="F159">
        <v>9.4764151539032865E-2</v>
      </c>
      <c r="G159">
        <v>9.0371100911730048E-2</v>
      </c>
      <c r="H159">
        <v>0.10666683257859702</v>
      </c>
    </row>
    <row r="160" spans="1:8" x14ac:dyDescent="0.3">
      <c r="A160" s="292"/>
      <c r="B160">
        <v>52</v>
      </c>
      <c r="C160">
        <v>0.10820618179279078</v>
      </c>
      <c r="D160">
        <v>0.10515959979173649</v>
      </c>
      <c r="E160">
        <v>9.9057099186007913E-2</v>
      </c>
      <c r="F160">
        <v>9.6981824662719637E-2</v>
      </c>
      <c r="G160">
        <v>9.2618976168726941E-2</v>
      </c>
      <c r="H160">
        <v>0.11041909337585976</v>
      </c>
    </row>
    <row r="161" spans="1:8" x14ac:dyDescent="0.3">
      <c r="A161" s="292"/>
      <c r="B161">
        <v>53</v>
      </c>
      <c r="C161">
        <v>0.11159725871507196</v>
      </c>
      <c r="D161">
        <v>0.10936598378340594</v>
      </c>
      <c r="E161">
        <v>0.10309338166557361</v>
      </c>
      <c r="F161">
        <v>0.10075517893287324</v>
      </c>
      <c r="G161">
        <v>9.6267701223562485E-2</v>
      </c>
      <c r="H161">
        <v>0.11484483688032349</v>
      </c>
    </row>
    <row r="162" spans="1:8" x14ac:dyDescent="0.3">
      <c r="A162" s="292"/>
      <c r="B162">
        <v>54</v>
      </c>
      <c r="C162">
        <v>0.11433752289469314</v>
      </c>
      <c r="D162">
        <v>0.11279215138952381</v>
      </c>
      <c r="E162">
        <v>0.10813873476503072</v>
      </c>
      <c r="F162">
        <v>0.10558772036657872</v>
      </c>
      <c r="G162">
        <v>0.10161047719671451</v>
      </c>
      <c r="H162">
        <v>0.12071375761450366</v>
      </c>
    </row>
    <row r="163" spans="1:8" x14ac:dyDescent="0.3">
      <c r="A163" s="292"/>
      <c r="B163">
        <v>55</v>
      </c>
      <c r="C163">
        <v>0.11594742810022057</v>
      </c>
      <c r="D163">
        <v>0.11509887809463287</v>
      </c>
      <c r="E163">
        <v>0.11284773099119069</v>
      </c>
      <c r="F163">
        <v>0.11075125778889416</v>
      </c>
      <c r="G163">
        <v>0.10740934380172099</v>
      </c>
      <c r="H163">
        <v>0.12841070283965797</v>
      </c>
    </row>
    <row r="164" spans="1:8" x14ac:dyDescent="0.3">
      <c r="A164" s="292"/>
      <c r="B164">
        <v>56</v>
      </c>
      <c r="C164">
        <v>0.11663249414512586</v>
      </c>
      <c r="D164">
        <v>0.1160826291894588</v>
      </c>
      <c r="E164">
        <v>0.11651402091012952</v>
      </c>
      <c r="F164">
        <v>0.11531900243171167</v>
      </c>
      <c r="G164">
        <v>0.11268696397032238</v>
      </c>
      <c r="H164">
        <v>0.13626800109033635</v>
      </c>
    </row>
    <row r="165" spans="1:8" x14ac:dyDescent="0.3">
      <c r="A165" s="292"/>
      <c r="B165">
        <v>57</v>
      </c>
      <c r="C165">
        <v>0.11635846772716375</v>
      </c>
      <c r="D165">
        <v>0.11628616389873311</v>
      </c>
      <c r="E165">
        <v>0.11849852646258265</v>
      </c>
      <c r="F165">
        <v>0.11856276312008933</v>
      </c>
      <c r="G165">
        <v>0.11688951336383831</v>
      </c>
      <c r="H165">
        <v>0.143066969372556</v>
      </c>
    </row>
    <row r="166" spans="1:8" x14ac:dyDescent="0.3">
      <c r="A166" s="292"/>
      <c r="B166">
        <v>58</v>
      </c>
      <c r="C166">
        <v>0.11416625638346682</v>
      </c>
      <c r="D166">
        <v>0.11594693938327591</v>
      </c>
      <c r="E166">
        <v>0.11910396883451752</v>
      </c>
      <c r="F166">
        <v>0.12015154386541717</v>
      </c>
      <c r="G166">
        <v>0.11969121295951558</v>
      </c>
      <c r="H166">
        <v>0.14932073736799389</v>
      </c>
    </row>
    <row r="167" spans="1:8" x14ac:dyDescent="0.3">
      <c r="A167" s="292"/>
      <c r="B167">
        <v>59</v>
      </c>
      <c r="C167">
        <v>0.1116657653195625</v>
      </c>
      <c r="D167">
        <v>0.11421689435444413</v>
      </c>
      <c r="E167">
        <v>0.11853216214991236</v>
      </c>
      <c r="F167">
        <v>0.12058183865061012</v>
      </c>
      <c r="G167">
        <v>0.12112464065962954</v>
      </c>
      <c r="H167">
        <v>0.15477274023581156</v>
      </c>
    </row>
    <row r="168" spans="1:8" x14ac:dyDescent="0.3">
      <c r="A168" s="292"/>
      <c r="B168">
        <v>60</v>
      </c>
      <c r="C168">
        <v>0.11067241955444983</v>
      </c>
      <c r="D168">
        <v>0.11258861668024948</v>
      </c>
      <c r="E168">
        <v>0.1162112997241621</v>
      </c>
      <c r="F168">
        <v>0.12015154386541717</v>
      </c>
      <c r="G168">
        <v>0.12197166611878779</v>
      </c>
      <c r="H168">
        <v>0.15948711918621858</v>
      </c>
    </row>
    <row r="169" spans="1:8" x14ac:dyDescent="0.3">
      <c r="A169" s="292"/>
      <c r="B169">
        <v>61</v>
      </c>
      <c r="C169">
        <v>0.11163151201731723</v>
      </c>
      <c r="D169">
        <v>0.11262253913179521</v>
      </c>
      <c r="E169">
        <v>0.11412588710971983</v>
      </c>
      <c r="F169">
        <v>0.11872826111439432</v>
      </c>
      <c r="G169">
        <v>0.12249291255519287</v>
      </c>
      <c r="H169">
        <v>0.16362422724473902</v>
      </c>
    </row>
    <row r="170" spans="1:8" x14ac:dyDescent="0.3">
      <c r="A170" s="292"/>
      <c r="B170">
        <v>62</v>
      </c>
      <c r="C170">
        <v>0.11358395024529731</v>
      </c>
      <c r="D170">
        <v>0.11455611886990133</v>
      </c>
      <c r="E170">
        <v>0.11412588710971983</v>
      </c>
      <c r="F170">
        <v>0.11813246833489638</v>
      </c>
      <c r="G170">
        <v>0.12268837996884477</v>
      </c>
      <c r="H170">
        <v>0.16635022867864785</v>
      </c>
    </row>
    <row r="171" spans="1:8" x14ac:dyDescent="0.3">
      <c r="A171" s="292"/>
      <c r="B171">
        <v>63</v>
      </c>
      <c r="C171">
        <v>0.11505684224184369</v>
      </c>
      <c r="D171">
        <v>0.11716814763892189</v>
      </c>
      <c r="E171">
        <v>0.11664856365944838</v>
      </c>
      <c r="F171">
        <v>0.12001914546997318</v>
      </c>
      <c r="G171">
        <v>0.12402407396213277</v>
      </c>
      <c r="H171">
        <v>0.16734441743689696</v>
      </c>
    </row>
    <row r="172" spans="1:8" x14ac:dyDescent="0.3">
      <c r="A172" s="292"/>
      <c r="B172">
        <v>64</v>
      </c>
      <c r="C172">
        <v>0.11676950735410692</v>
      </c>
      <c r="D172">
        <v>0.1187964253131165</v>
      </c>
      <c r="E172">
        <v>0.12038212495304663</v>
      </c>
      <c r="F172">
        <v>0.12418969492645875</v>
      </c>
      <c r="G172">
        <v>0.12777053272379427</v>
      </c>
      <c r="H172">
        <v>0.16827446498493642</v>
      </c>
    </row>
    <row r="173" spans="1:8" x14ac:dyDescent="0.3">
      <c r="A173" s="292"/>
      <c r="B173">
        <v>65</v>
      </c>
      <c r="C173">
        <v>0.11817389274616277</v>
      </c>
      <c r="D173">
        <v>0.12022116827803681</v>
      </c>
      <c r="E173">
        <v>0.12324115837607233</v>
      </c>
      <c r="F173">
        <v>0.12872433997041524</v>
      </c>
      <c r="G173">
        <v>0.13278752967419311</v>
      </c>
      <c r="H173">
        <v>0.17084011339332122</v>
      </c>
    </row>
    <row r="174" spans="1:8" x14ac:dyDescent="0.3">
      <c r="A174" s="292"/>
      <c r="B174">
        <v>66</v>
      </c>
      <c r="C174">
        <v>0.118721945582087</v>
      </c>
      <c r="D174">
        <v>0.12100138466358841</v>
      </c>
      <c r="E174">
        <v>0.1255956564891523</v>
      </c>
      <c r="F174">
        <v>0.13173640346676593</v>
      </c>
      <c r="G174">
        <v>0.13679461165405712</v>
      </c>
      <c r="H174">
        <v>0.17391889148338294</v>
      </c>
    </row>
    <row r="175" spans="1:8" x14ac:dyDescent="0.3">
      <c r="A175" s="292"/>
      <c r="B175">
        <v>67</v>
      </c>
      <c r="C175">
        <v>0.11855067907086068</v>
      </c>
      <c r="D175">
        <v>0.12079784995431407</v>
      </c>
      <c r="E175">
        <v>0.12653745573438432</v>
      </c>
      <c r="F175">
        <v>0.1330272878223448</v>
      </c>
      <c r="G175">
        <v>0.13839092886554769</v>
      </c>
      <c r="H175">
        <v>0.17545828052841381</v>
      </c>
    </row>
    <row r="176" spans="1:8" x14ac:dyDescent="0.3">
      <c r="A176" s="292"/>
      <c r="B176">
        <v>68</v>
      </c>
      <c r="C176">
        <v>0.1167010007496164</v>
      </c>
      <c r="D176">
        <v>0.11994978866567105</v>
      </c>
      <c r="E176">
        <v>0.12552838511449288</v>
      </c>
      <c r="F176">
        <v>0.13200120025765391</v>
      </c>
      <c r="G176">
        <v>0.13744616969956347</v>
      </c>
      <c r="H176">
        <v>0.17568277476414748</v>
      </c>
    </row>
    <row r="177" spans="1:8" x14ac:dyDescent="0.3">
      <c r="A177" s="292"/>
      <c r="B177">
        <v>69</v>
      </c>
      <c r="C177">
        <v>0.11550213517103212</v>
      </c>
      <c r="D177">
        <v>0.11757521705747054</v>
      </c>
      <c r="E177">
        <v>0.12310661562675349</v>
      </c>
      <c r="F177">
        <v>0.12915463475560821</v>
      </c>
      <c r="G177">
        <v>0.13451415849478493</v>
      </c>
      <c r="H177">
        <v>0.17465651540079355</v>
      </c>
    </row>
    <row r="178" spans="1:8" x14ac:dyDescent="0.3">
      <c r="A178" s="292"/>
      <c r="B178">
        <v>70</v>
      </c>
      <c r="C178">
        <v>0.11748882670125749</v>
      </c>
      <c r="D178">
        <v>0.11604870673791308</v>
      </c>
      <c r="E178">
        <v>0.11886851902320951</v>
      </c>
      <c r="F178">
        <v>0.12521578249114962</v>
      </c>
      <c r="G178">
        <v>0.13102832295132599</v>
      </c>
      <c r="H178">
        <v>0.1727643496996098</v>
      </c>
    </row>
    <row r="179" spans="1:8" x14ac:dyDescent="0.3">
      <c r="A179" s="292"/>
      <c r="B179">
        <v>71</v>
      </c>
      <c r="C179">
        <v>0.12303786166499033</v>
      </c>
      <c r="D179">
        <v>0.11767698441210769</v>
      </c>
      <c r="E179">
        <v>0.11604312128751353</v>
      </c>
      <c r="F179">
        <v>0.11902615750414328</v>
      </c>
      <c r="G179">
        <v>0.12643483873050626</v>
      </c>
      <c r="H179">
        <v>0.16955728918912882</v>
      </c>
    </row>
    <row r="180" spans="1:8" x14ac:dyDescent="0.3">
      <c r="A180" s="292"/>
      <c r="B180">
        <v>72</v>
      </c>
      <c r="C180">
        <v>0.12910069616240216</v>
      </c>
      <c r="D180">
        <v>0.12293496440169452</v>
      </c>
      <c r="E180">
        <v>0.1171867346567238</v>
      </c>
      <c r="F180">
        <v>0.11525280323398969</v>
      </c>
      <c r="G180">
        <v>0.12060339422322447</v>
      </c>
      <c r="H180">
        <v>0.1637845802702631</v>
      </c>
    </row>
    <row r="181" spans="1:8" x14ac:dyDescent="0.3">
      <c r="A181" s="292"/>
      <c r="B181">
        <v>73</v>
      </c>
      <c r="C181">
        <v>0.13214924006223072</v>
      </c>
      <c r="D181">
        <v>0.12897316077683296</v>
      </c>
      <c r="E181">
        <v>0.12273662306612663</v>
      </c>
      <c r="F181">
        <v>0.1178676715440084</v>
      </c>
      <c r="G181">
        <v>0.11920254442538582</v>
      </c>
      <c r="H181">
        <v>0.15615177625531837</v>
      </c>
    </row>
    <row r="182" spans="1:8" x14ac:dyDescent="0.3">
      <c r="A182" s="292"/>
      <c r="B182">
        <v>74</v>
      </c>
      <c r="C182">
        <v>0.13458122452164448</v>
      </c>
      <c r="D182">
        <v>0.13195833651285643</v>
      </c>
      <c r="E182">
        <v>0.13013647427866373</v>
      </c>
      <c r="F182">
        <v>0.12557987807862059</v>
      </c>
      <c r="G182">
        <v>0.12434985298488596</v>
      </c>
      <c r="H182">
        <v>0.15179017396106426</v>
      </c>
    </row>
    <row r="183" spans="1:8" x14ac:dyDescent="0.3">
      <c r="A183" s="292"/>
      <c r="B183">
        <v>75</v>
      </c>
      <c r="C183">
        <v>0.13728723539902038</v>
      </c>
      <c r="D183">
        <v>0.13446859792723981</v>
      </c>
      <c r="E183">
        <v>0.1350809203161317</v>
      </c>
      <c r="F183">
        <v>0.13498016415514358</v>
      </c>
      <c r="G183">
        <v>0.1338300225470033</v>
      </c>
      <c r="H183">
        <v>0.15073184399260556</v>
      </c>
    </row>
    <row r="184" spans="1:8" x14ac:dyDescent="0.3">
      <c r="A184" s="292"/>
      <c r="B184">
        <v>76</v>
      </c>
      <c r="C184">
        <v>0.13910266041801941</v>
      </c>
      <c r="D184">
        <v>0.13714847159935181</v>
      </c>
      <c r="E184">
        <v>0.13938628829433511</v>
      </c>
      <c r="F184">
        <v>0.14100429114784496</v>
      </c>
      <c r="G184">
        <v>0.14331019210912058</v>
      </c>
      <c r="H184">
        <v>0.15425961055413462</v>
      </c>
    </row>
    <row r="185" spans="1:8" x14ac:dyDescent="0.3">
      <c r="A185" s="292"/>
      <c r="B185">
        <v>77</v>
      </c>
      <c r="C185">
        <v>0.14030152599660367</v>
      </c>
      <c r="D185">
        <v>0.13877674927354644</v>
      </c>
      <c r="E185">
        <v>0.14298530683861449</v>
      </c>
      <c r="F185">
        <v>0.14464524702255455</v>
      </c>
      <c r="G185">
        <v>0.14682860555485486</v>
      </c>
      <c r="H185">
        <v>0.15894191889943682</v>
      </c>
    </row>
    <row r="186" spans="1:8" x14ac:dyDescent="0.3">
      <c r="A186" s="292"/>
      <c r="B186">
        <v>78</v>
      </c>
      <c r="C186">
        <v>0.13975347316067946</v>
      </c>
      <c r="D186">
        <v>0.13945519830446088</v>
      </c>
      <c r="E186">
        <v>0.14406164883316536</v>
      </c>
      <c r="F186">
        <v>0.14577063338382842</v>
      </c>
      <c r="G186">
        <v>0.14607931380252256</v>
      </c>
      <c r="H186">
        <v>0.16022474310362922</v>
      </c>
    </row>
    <row r="187" spans="1:8" x14ac:dyDescent="0.3">
      <c r="A187" s="292"/>
      <c r="B187">
        <v>79</v>
      </c>
      <c r="C187">
        <v>0.13920542032475522</v>
      </c>
      <c r="D187">
        <v>0.13789476553335772</v>
      </c>
      <c r="E187">
        <v>0.14261531427798763</v>
      </c>
      <c r="F187">
        <v>0.14328816346925369</v>
      </c>
      <c r="G187">
        <v>0.14243058874768702</v>
      </c>
      <c r="H187">
        <v>0.16105857883635424</v>
      </c>
    </row>
    <row r="188" spans="1:8" x14ac:dyDescent="0.3">
      <c r="A188" s="292"/>
      <c r="B188">
        <v>80</v>
      </c>
      <c r="C188">
        <v>0.14129487176171635</v>
      </c>
      <c r="D188">
        <v>0.13582549598906868</v>
      </c>
      <c r="E188">
        <v>0.13797358942648708</v>
      </c>
      <c r="F188">
        <v>0.13819082524466023</v>
      </c>
      <c r="G188">
        <v>0.13598016409717423</v>
      </c>
      <c r="H188">
        <v>0.16198862638439374</v>
      </c>
    </row>
    <row r="189" spans="1:8" x14ac:dyDescent="0.3">
      <c r="A189" s="292"/>
      <c r="B189">
        <v>81</v>
      </c>
      <c r="C189">
        <v>0.14639861379626079</v>
      </c>
      <c r="D189">
        <v>0.13589334089216012</v>
      </c>
      <c r="E189">
        <v>0.13265915082839227</v>
      </c>
      <c r="F189">
        <v>0.130908913495241</v>
      </c>
      <c r="G189">
        <v>0.12900849301025633</v>
      </c>
      <c r="H189">
        <v>0.16109064944145907</v>
      </c>
    </row>
    <row r="190" spans="1:8" x14ac:dyDescent="0.3">
      <c r="A190" s="292"/>
      <c r="B190">
        <v>82</v>
      </c>
      <c r="C190">
        <v>0.14975543741629671</v>
      </c>
      <c r="D190">
        <v>0.13853929211272636</v>
      </c>
      <c r="E190">
        <v>0.12993466015468544</v>
      </c>
      <c r="F190">
        <v>0.12438829251962472</v>
      </c>
      <c r="G190">
        <v>0.12197166611878779</v>
      </c>
      <c r="H190">
        <v>0.15817222437692138</v>
      </c>
    </row>
    <row r="191" spans="1:8" x14ac:dyDescent="0.3">
      <c r="A191" s="292"/>
      <c r="B191">
        <v>83</v>
      </c>
      <c r="C191">
        <v>0.14585056096033655</v>
      </c>
      <c r="D191">
        <v>0.13948912075600658</v>
      </c>
      <c r="E191">
        <v>0.13047283115196087</v>
      </c>
      <c r="F191">
        <v>0.12144242822099602</v>
      </c>
      <c r="G191">
        <v>0.11692209126611362</v>
      </c>
      <c r="H191">
        <v>0.15182224456616908</v>
      </c>
    </row>
    <row r="192" spans="1:8" x14ac:dyDescent="0.3">
      <c r="A192" s="292"/>
      <c r="B192">
        <v>84</v>
      </c>
      <c r="C192">
        <v>0.13715022219003931</v>
      </c>
      <c r="D192">
        <v>0.133959761154054</v>
      </c>
      <c r="E192">
        <v>0.13030465271531227</v>
      </c>
      <c r="F192">
        <v>0.12253471498340893</v>
      </c>
      <c r="G192">
        <v>0.11594475419785411</v>
      </c>
      <c r="H192">
        <v>0.14422151115632917</v>
      </c>
    </row>
    <row r="193" spans="1:8" x14ac:dyDescent="0.3">
      <c r="A193" s="292"/>
      <c r="B193">
        <v>85</v>
      </c>
      <c r="C193">
        <v>0.12581237914685678</v>
      </c>
      <c r="D193">
        <v>0.12449539717279771</v>
      </c>
      <c r="E193">
        <v>0.12478839999323918</v>
      </c>
      <c r="F193">
        <v>0.12316360736176785</v>
      </c>
      <c r="G193">
        <v>0.11842067477077821</v>
      </c>
      <c r="H193">
        <v>0.13838466102725383</v>
      </c>
    </row>
    <row r="194" spans="1:8" x14ac:dyDescent="0.3">
      <c r="A194" s="292"/>
      <c r="B194">
        <v>86</v>
      </c>
      <c r="C194">
        <v>0.11248784457344885</v>
      </c>
      <c r="D194">
        <v>0.1130974534534353</v>
      </c>
      <c r="E194">
        <v>0.11590857853819467</v>
      </c>
      <c r="F194">
        <v>0.11843036472464534</v>
      </c>
      <c r="G194">
        <v>0.11978894666634153</v>
      </c>
      <c r="H194">
        <v>0.13485689446572474</v>
      </c>
    </row>
    <row r="195" spans="1:8" x14ac:dyDescent="0.3">
      <c r="A195" s="292"/>
      <c r="B195">
        <v>87</v>
      </c>
      <c r="C195">
        <v>9.8615257164116704E-2</v>
      </c>
      <c r="D195">
        <v>0.10030868922069833</v>
      </c>
      <c r="E195">
        <v>0.10517879428001588</v>
      </c>
      <c r="F195">
        <v>0.10995686741623024</v>
      </c>
      <c r="G195">
        <v>0.11483710552049331</v>
      </c>
      <c r="H195">
        <v>0.12962938583364075</v>
      </c>
    </row>
    <row r="196" spans="1:8" x14ac:dyDescent="0.3">
      <c r="A196" s="292"/>
      <c r="B196">
        <v>88</v>
      </c>
      <c r="C196">
        <v>8.4468643336822427E-2</v>
      </c>
      <c r="D196">
        <v>8.7316390278686998E-2</v>
      </c>
      <c r="E196">
        <v>9.2901768404670251E-2</v>
      </c>
      <c r="F196">
        <v>9.9100198989823404E-2</v>
      </c>
      <c r="G196">
        <v>0.10532435805610067</v>
      </c>
      <c r="H196">
        <v>0.11888573312352951</v>
      </c>
    </row>
    <row r="197" spans="1:8" x14ac:dyDescent="0.3">
      <c r="A197" s="292"/>
      <c r="B197">
        <v>89</v>
      </c>
      <c r="C197">
        <v>7.0938588949942927E-2</v>
      </c>
      <c r="D197">
        <v>7.4188401530492804E-2</v>
      </c>
      <c r="E197">
        <v>8.0254749968697761E-2</v>
      </c>
      <c r="F197">
        <v>8.6621650219227742E-2</v>
      </c>
      <c r="G197">
        <v>9.3498579530160525E-2</v>
      </c>
      <c r="H197">
        <v>0.10573678503055754</v>
      </c>
    </row>
    <row r="198" spans="1:8" x14ac:dyDescent="0.3">
      <c r="A198" s="292"/>
      <c r="B198">
        <v>90</v>
      </c>
      <c r="C198">
        <v>5.9977532231458262E-2</v>
      </c>
      <c r="D198">
        <v>6.1738861813213038E-2</v>
      </c>
      <c r="E198">
        <v>6.7473188783406413E-2</v>
      </c>
      <c r="F198">
        <v>7.3878304657744101E-2</v>
      </c>
      <c r="G198">
        <v>8.0402262815482975E-2</v>
      </c>
      <c r="H198">
        <v>9.2106777861013428E-2</v>
      </c>
    </row>
    <row r="199" spans="1:8" x14ac:dyDescent="0.3">
      <c r="A199" s="292"/>
      <c r="B199">
        <v>91</v>
      </c>
      <c r="C199">
        <v>5.1688233088104232E-2</v>
      </c>
      <c r="D199">
        <v>5.1629971252588044E-2</v>
      </c>
      <c r="E199">
        <v>5.5431612719368778E-2</v>
      </c>
      <c r="F199">
        <v>6.1366656288287448E-2</v>
      </c>
      <c r="G199">
        <v>6.7729458830384559E-2</v>
      </c>
      <c r="H199">
        <v>7.8348488271050079E-2</v>
      </c>
    </row>
    <row r="200" spans="1:8" x14ac:dyDescent="0.3">
      <c r="A200" s="292"/>
      <c r="B200">
        <v>92</v>
      </c>
      <c r="C200">
        <v>4.5933678310899791E-2</v>
      </c>
      <c r="D200">
        <v>4.3827807397072115E-2</v>
      </c>
      <c r="E200">
        <v>4.5643627706421989E-2</v>
      </c>
      <c r="F200">
        <v>4.9881095483521667E-2</v>
      </c>
      <c r="G200">
        <v>5.5805946597618457E-2</v>
      </c>
      <c r="H200">
        <v>6.5263681388287725E-2</v>
      </c>
    </row>
    <row r="201" spans="1:8" x14ac:dyDescent="0.3">
      <c r="A201" s="292"/>
      <c r="B201">
        <v>93</v>
      </c>
      <c r="C201">
        <v>4.021337683594061E-2</v>
      </c>
      <c r="D201">
        <v>3.8196680440482349E-2</v>
      </c>
      <c r="E201">
        <v>3.810923374456604E-2</v>
      </c>
      <c r="F201">
        <v>4.0646307401303657E-2</v>
      </c>
      <c r="G201">
        <v>4.5022660944488438E-2</v>
      </c>
      <c r="H201">
        <v>5.2788216002516743E-2</v>
      </c>
    </row>
    <row r="202" spans="1:8" x14ac:dyDescent="0.3">
      <c r="A202" s="292"/>
      <c r="B202">
        <v>94</v>
      </c>
      <c r="C202">
        <v>3.3705249409340339E-2</v>
      </c>
      <c r="D202">
        <v>3.2667320838529752E-2</v>
      </c>
      <c r="E202">
        <v>3.2525709647833502E-2</v>
      </c>
      <c r="F202">
        <v>3.3529893646189413E-2</v>
      </c>
      <c r="G202">
        <v>3.6389516841529371E-2</v>
      </c>
      <c r="H202">
        <v>4.1435221795414118E-2</v>
      </c>
    </row>
    <row r="203" spans="1:8" x14ac:dyDescent="0.3">
      <c r="A203" s="292"/>
      <c r="B203">
        <v>95</v>
      </c>
      <c r="C203">
        <v>2.675182905355163E-2</v>
      </c>
      <c r="D203">
        <v>2.6086365238659794E-2</v>
      </c>
      <c r="E203">
        <v>2.6841278489111824E-2</v>
      </c>
      <c r="F203">
        <v>2.796916103754201E-2</v>
      </c>
      <c r="G203">
        <v>2.9483001559162114E-2</v>
      </c>
      <c r="H203">
        <v>3.2359240550752975E-2</v>
      </c>
    </row>
    <row r="204" spans="1:8" x14ac:dyDescent="0.3">
      <c r="A204" s="292"/>
      <c r="B204">
        <v>96</v>
      </c>
      <c r="C204">
        <v>2.0654741253894538E-2</v>
      </c>
      <c r="D204">
        <v>2.0760540345981526E-2</v>
      </c>
      <c r="E204">
        <v>2.1425932829027858E-2</v>
      </c>
      <c r="F204">
        <v>2.2938022010670547E-2</v>
      </c>
      <c r="G204">
        <v>2.4270537195111356E-2</v>
      </c>
      <c r="H204">
        <v>2.5464060453218893E-2</v>
      </c>
    </row>
    <row r="205" spans="1:8" x14ac:dyDescent="0.3">
      <c r="A205" s="292"/>
      <c r="B205">
        <v>97</v>
      </c>
      <c r="C205">
        <v>1.5345479405878527E-2</v>
      </c>
      <c r="D205">
        <v>1.5706095065669029E-2</v>
      </c>
      <c r="E205">
        <v>1.6716936602867893E-2</v>
      </c>
      <c r="F205">
        <v>1.8006181780382075E-2</v>
      </c>
      <c r="G205">
        <v>1.9644475072016304E-2</v>
      </c>
      <c r="H205">
        <v>2.0428975451763771E-2</v>
      </c>
    </row>
    <row r="206" spans="1:8" x14ac:dyDescent="0.3">
      <c r="A206" s="292"/>
      <c r="B206">
        <v>98</v>
      </c>
      <c r="C206">
        <v>1.1029563322975191E-2</v>
      </c>
      <c r="D206">
        <v>1.1431866170908129E-2</v>
      </c>
      <c r="E206">
        <v>1.2445204311994203E-2</v>
      </c>
      <c r="F206">
        <v>1.3868731922757518E-2</v>
      </c>
      <c r="G206">
        <v>1.5213880362573156E-2</v>
      </c>
      <c r="H206">
        <v>1.6099443762614463E-2</v>
      </c>
    </row>
    <row r="207" spans="1:8" x14ac:dyDescent="0.3">
      <c r="A207" s="292"/>
      <c r="B207">
        <v>99</v>
      </c>
      <c r="C207">
        <v>1000</v>
      </c>
      <c r="D207">
        <v>1000</v>
      </c>
      <c r="E207">
        <v>1000</v>
      </c>
      <c r="F207">
        <v>1000</v>
      </c>
      <c r="G207">
        <v>1000</v>
      </c>
      <c r="H207">
        <v>1000</v>
      </c>
    </row>
    <row r="208" spans="1:8" x14ac:dyDescent="0.3">
      <c r="A208" s="292"/>
      <c r="B208">
        <v>100</v>
      </c>
      <c r="C208">
        <v>1000</v>
      </c>
      <c r="D208">
        <v>1000</v>
      </c>
      <c r="E208">
        <v>1000</v>
      </c>
      <c r="F208">
        <v>1000</v>
      </c>
      <c r="G208">
        <v>1000</v>
      </c>
      <c r="H208">
        <v>1000</v>
      </c>
    </row>
    <row r="213" spans="1:8" x14ac:dyDescent="0.3">
      <c r="C213" s="96">
        <v>2015</v>
      </c>
      <c r="D213" s="96">
        <v>2016</v>
      </c>
      <c r="E213" s="96">
        <v>2017</v>
      </c>
      <c r="F213" s="96">
        <v>2018</v>
      </c>
      <c r="G213" s="96">
        <v>2019</v>
      </c>
      <c r="H213" s="96">
        <v>2020</v>
      </c>
    </row>
    <row r="214" spans="1:8" x14ac:dyDescent="0.3">
      <c r="A214" s="291" t="s">
        <v>140</v>
      </c>
      <c r="B214">
        <v>0</v>
      </c>
      <c r="C214">
        <v>0.65788156903973249</v>
      </c>
      <c r="D214">
        <v>0.60531560039876098</v>
      </c>
      <c r="E214">
        <v>0.53349178616343329</v>
      </c>
      <c r="F214">
        <v>0.58972955817217843</v>
      </c>
      <c r="G214">
        <v>0.61102928981049331</v>
      </c>
      <c r="H214">
        <v>0.47898008995860797</v>
      </c>
    </row>
    <row r="215" spans="1:8" x14ac:dyDescent="0.3">
      <c r="A215" s="292"/>
      <c r="B215">
        <v>1</v>
      </c>
      <c r="C215">
        <v>0.11184458898312276</v>
      </c>
      <c r="D215">
        <v>9.8522169260906803E-2</v>
      </c>
      <c r="E215">
        <v>8.5433224841380051E-2</v>
      </c>
      <c r="F215">
        <v>8.475007740882641E-2</v>
      </c>
      <c r="G215">
        <v>8.2409694065865222E-2</v>
      </c>
      <c r="H215">
        <v>6.8002715820173282E-2</v>
      </c>
    </row>
    <row r="216" spans="1:8" x14ac:dyDescent="0.3">
      <c r="A216" s="292"/>
      <c r="B216">
        <v>2</v>
      </c>
      <c r="C216">
        <v>7.116062027214598E-2</v>
      </c>
      <c r="D216">
        <v>6.3929620974559911E-2</v>
      </c>
      <c r="E216">
        <v>5.7230226540135883E-2</v>
      </c>
      <c r="F216">
        <v>5.5032975068548269E-2</v>
      </c>
      <c r="G216">
        <v>5.2228571333637383E-2</v>
      </c>
      <c r="H216">
        <v>4.3939692754676532E-2</v>
      </c>
    </row>
    <row r="217" spans="1:8" x14ac:dyDescent="0.3">
      <c r="A217" s="292"/>
      <c r="B217">
        <v>3</v>
      </c>
      <c r="C217">
        <v>4.6205364464609343E-2</v>
      </c>
      <c r="D217">
        <v>4.1647844294800576E-2</v>
      </c>
      <c r="E217">
        <v>3.7842904963295863E-2</v>
      </c>
      <c r="F217">
        <v>3.7146377925347675E-2</v>
      </c>
      <c r="G217">
        <v>3.4507545142237556E-2</v>
      </c>
      <c r="H217">
        <v>2.8998155094488307E-2</v>
      </c>
    </row>
    <row r="218" spans="1:8" x14ac:dyDescent="0.3">
      <c r="A218" s="292"/>
      <c r="B218">
        <v>4</v>
      </c>
      <c r="C218">
        <v>3.1021526142119789E-2</v>
      </c>
      <c r="D218">
        <v>2.8113194809195548E-2</v>
      </c>
      <c r="E218">
        <v>2.5551128067073815E-2</v>
      </c>
      <c r="F218">
        <v>2.5315872728270121E-2</v>
      </c>
      <c r="G218">
        <v>2.3985685841093909E-2</v>
      </c>
      <c r="H218">
        <v>2.004684665569673E-2</v>
      </c>
    </row>
    <row r="219" spans="1:8" x14ac:dyDescent="0.3">
      <c r="A219" s="292"/>
      <c r="B219">
        <v>5</v>
      </c>
      <c r="C219">
        <v>2.2158232958656994E-2</v>
      </c>
      <c r="D219">
        <v>1.9978006554549975E-2</v>
      </c>
      <c r="E219">
        <v>1.816889471249148E-2</v>
      </c>
      <c r="F219">
        <v>1.7957016816992716E-2</v>
      </c>
      <c r="G219">
        <v>1.720185550219866E-2</v>
      </c>
      <c r="H219">
        <v>1.4805396086974664E-2</v>
      </c>
    </row>
    <row r="220" spans="1:8" x14ac:dyDescent="0.3">
      <c r="A220" s="292"/>
      <c r="B220">
        <v>6</v>
      </c>
      <c r="C220">
        <v>1.7181711785975013E-2</v>
      </c>
      <c r="D220">
        <v>1.537046630413124E-2</v>
      </c>
      <c r="E220">
        <v>1.386856460302604E-2</v>
      </c>
      <c r="F220">
        <v>1.3696626552568952E-2</v>
      </c>
      <c r="G220">
        <v>1.3117712747149483E-2</v>
      </c>
      <c r="H220">
        <v>1.153799832984922E-2</v>
      </c>
    </row>
    <row r="221" spans="1:8" x14ac:dyDescent="0.3">
      <c r="A221" s="292"/>
      <c r="B221">
        <v>7</v>
      </c>
      <c r="C221">
        <v>1.3912464300271522E-2</v>
      </c>
      <c r="D221">
        <v>1.3030699770715477E-2</v>
      </c>
      <c r="E221">
        <v>1.1610891295556685E-2</v>
      </c>
      <c r="F221">
        <v>1.1337567480532657E-2</v>
      </c>
      <c r="G221">
        <v>1.083336171466435E-2</v>
      </c>
      <c r="H221">
        <v>9.6660516981627691E-3</v>
      </c>
    </row>
    <row r="222" spans="1:8" x14ac:dyDescent="0.3">
      <c r="A222" s="292"/>
      <c r="B222">
        <v>8</v>
      </c>
      <c r="C222">
        <v>1.1878265864722683E-2</v>
      </c>
      <c r="D222">
        <v>1.162683985066602E-2</v>
      </c>
      <c r="E222">
        <v>1.0750825273663596E-2</v>
      </c>
      <c r="F222">
        <v>1.0316482210546795E-2</v>
      </c>
      <c r="G222">
        <v>9.6911861984217799E-3</v>
      </c>
      <c r="H222">
        <v>8.7130606856678488E-3</v>
      </c>
    </row>
    <row r="223" spans="1:8" x14ac:dyDescent="0.3">
      <c r="A223" s="292"/>
      <c r="B223">
        <v>9</v>
      </c>
      <c r="C223">
        <v>1.1115441451391869E-2</v>
      </c>
      <c r="D223">
        <v>1.0906911686538094E-2</v>
      </c>
      <c r="E223">
        <v>1.0464136599699234E-2</v>
      </c>
      <c r="F223">
        <v>1.035169204744286E-2</v>
      </c>
      <c r="G223">
        <v>9.4835179227413142E-3</v>
      </c>
      <c r="H223">
        <v>8.5088483258475081E-3</v>
      </c>
    </row>
    <row r="224" spans="1:8" x14ac:dyDescent="0.3">
      <c r="A224" s="292"/>
      <c r="B224">
        <v>10</v>
      </c>
      <c r="C224">
        <v>1.1006466535201752E-2</v>
      </c>
      <c r="D224">
        <v>1.1086893727570076E-2</v>
      </c>
      <c r="E224">
        <v>1.0607480936681415E-2</v>
      </c>
      <c r="F224">
        <v>1.0844629763987756E-2</v>
      </c>
      <c r="G224">
        <v>1.0071911370502637E-2</v>
      </c>
      <c r="H224">
        <v>8.9513084387915776E-3</v>
      </c>
    </row>
    <row r="225" spans="1:8" x14ac:dyDescent="0.3">
      <c r="A225" s="292"/>
      <c r="B225">
        <v>11</v>
      </c>
      <c r="C225">
        <v>1.1442366199962218E-2</v>
      </c>
      <c r="D225">
        <v>1.1770825483491607E-2</v>
      </c>
      <c r="E225">
        <v>1.1539219127065594E-2</v>
      </c>
      <c r="F225">
        <v>1.1724875686389361E-2</v>
      </c>
      <c r="G225">
        <v>1.111025274890497E-2</v>
      </c>
      <c r="H225">
        <v>9.9723702378932792E-3</v>
      </c>
    </row>
    <row r="226" spans="1:8" x14ac:dyDescent="0.3">
      <c r="A226" s="292"/>
      <c r="B226">
        <v>12</v>
      </c>
      <c r="C226">
        <v>1.2532115361863381E-2</v>
      </c>
      <c r="D226">
        <v>1.2886714137889893E-2</v>
      </c>
      <c r="E226">
        <v>1.2865154244150771E-2</v>
      </c>
      <c r="F226">
        <v>1.3274108509816184E-2</v>
      </c>
      <c r="G226">
        <v>1.2563930678668237E-2</v>
      </c>
      <c r="H226">
        <v>1.1435892149939052E-2</v>
      </c>
    </row>
    <row r="227" spans="1:8" x14ac:dyDescent="0.3">
      <c r="A227" s="292"/>
      <c r="B227">
        <v>13</v>
      </c>
      <c r="C227">
        <v>1.456631379741222E-2</v>
      </c>
      <c r="D227">
        <v>1.4650538140003316E-2</v>
      </c>
      <c r="E227">
        <v>1.4585286287936946E-2</v>
      </c>
      <c r="F227">
        <v>1.5175439702203648E-2</v>
      </c>
      <c r="G227">
        <v>1.4709836194033061E-2</v>
      </c>
      <c r="H227">
        <v>1.3307838781625503E-2</v>
      </c>
    </row>
    <row r="228" spans="1:8" x14ac:dyDescent="0.3">
      <c r="A228" s="292"/>
      <c r="B228">
        <v>14</v>
      </c>
      <c r="C228">
        <v>1.7581286478672107E-2</v>
      </c>
      <c r="D228">
        <v>1.7422261571895834E-2</v>
      </c>
      <c r="E228">
        <v>1.6914631763897393E-2</v>
      </c>
      <c r="F228">
        <v>1.7499288937343881E-2</v>
      </c>
      <c r="G228">
        <v>1.7271078260758816E-2</v>
      </c>
      <c r="H228">
        <v>1.5724351706166196E-2</v>
      </c>
    </row>
    <row r="229" spans="1:8" x14ac:dyDescent="0.3">
      <c r="A229" s="292"/>
      <c r="B229">
        <v>15</v>
      </c>
      <c r="C229">
        <v>2.1649683349769785E-2</v>
      </c>
      <c r="D229">
        <v>2.120188443356745E-2</v>
      </c>
      <c r="E229">
        <v>2.024738759873311E-2</v>
      </c>
      <c r="F229">
        <v>2.0421705399717209E-2</v>
      </c>
      <c r="G229">
        <v>2.024765687884551E-2</v>
      </c>
      <c r="H229">
        <v>1.8447183170437396E-2</v>
      </c>
    </row>
    <row r="230" spans="1:8" x14ac:dyDescent="0.3">
      <c r="A230" s="292"/>
      <c r="B230">
        <v>16</v>
      </c>
      <c r="C230">
        <v>2.6589879550388391E-2</v>
      </c>
      <c r="D230">
        <v>2.6097395949637354E-2</v>
      </c>
      <c r="E230">
        <v>2.4619389876689636E-2</v>
      </c>
      <c r="F230">
        <v>2.4365207132076391E-2</v>
      </c>
      <c r="G230">
        <v>2.4020297220373989E-2</v>
      </c>
      <c r="H230">
        <v>2.1544403961045892E-2</v>
      </c>
    </row>
    <row r="231" spans="1:8" x14ac:dyDescent="0.3">
      <c r="A231" s="292"/>
      <c r="B231">
        <v>17</v>
      </c>
      <c r="C231">
        <v>3.2256575192274442E-2</v>
      </c>
      <c r="D231">
        <v>3.1856821262660769E-2</v>
      </c>
      <c r="E231">
        <v>3.0102310766258071E-2</v>
      </c>
      <c r="F231">
        <v>2.9259374460629307E-2</v>
      </c>
      <c r="G231">
        <v>2.8900501698864954E-2</v>
      </c>
      <c r="H231">
        <v>2.5288297224418797E-2</v>
      </c>
    </row>
    <row r="232" spans="1:8" x14ac:dyDescent="0.3">
      <c r="A232" s="292"/>
      <c r="B232">
        <v>18</v>
      </c>
      <c r="C232">
        <v>3.9230969828441889E-2</v>
      </c>
      <c r="D232">
        <v>3.8228185515192921E-2</v>
      </c>
      <c r="E232">
        <v>3.6266117256491863E-2</v>
      </c>
      <c r="F232">
        <v>3.4998577874687763E-2</v>
      </c>
      <c r="G232">
        <v>3.4715213417918014E-2</v>
      </c>
      <c r="H232">
        <v>3.0087287680196789E-2</v>
      </c>
    </row>
    <row r="233" spans="1:8" x14ac:dyDescent="0.3">
      <c r="A233" s="292"/>
      <c r="B233">
        <v>19</v>
      </c>
      <c r="C233">
        <v>4.7004513850003524E-2</v>
      </c>
      <c r="D233">
        <v>4.5859424054948944E-2</v>
      </c>
      <c r="E233">
        <v>4.2895792841917753E-2</v>
      </c>
      <c r="F233">
        <v>4.1054669820810796E-2</v>
      </c>
      <c r="G233">
        <v>4.1118318584732416E-2</v>
      </c>
      <c r="H233">
        <v>3.5737162968559534E-2</v>
      </c>
    </row>
    <row r="234" spans="1:8" x14ac:dyDescent="0.3">
      <c r="A234" s="292"/>
      <c r="B234">
        <v>20</v>
      </c>
      <c r="C234">
        <v>5.3760958653790734E-2</v>
      </c>
      <c r="D234">
        <v>5.4282583575245694E-2</v>
      </c>
      <c r="E234">
        <v>5.0743895291692181E-2</v>
      </c>
      <c r="F234">
        <v>4.7251601114518087E-2</v>
      </c>
      <c r="G234">
        <v>4.7521423751546804E-2</v>
      </c>
      <c r="H234">
        <v>4.1863533763169737E-2</v>
      </c>
    </row>
    <row r="235" spans="1:8" x14ac:dyDescent="0.3">
      <c r="A235" s="292"/>
      <c r="B235">
        <v>21</v>
      </c>
      <c r="C235">
        <v>6.1098603010591904E-2</v>
      </c>
      <c r="D235">
        <v>6.1373875991905774E-2</v>
      </c>
      <c r="E235">
        <v>5.9129539005149778E-2</v>
      </c>
      <c r="F235">
        <v>5.4469617678211235E-2</v>
      </c>
      <c r="G235">
        <v>5.3786083401240886E-2</v>
      </c>
      <c r="H235">
        <v>4.7887798377869772E-2</v>
      </c>
    </row>
    <row r="236" spans="1:8" x14ac:dyDescent="0.3">
      <c r="A236" s="292"/>
      <c r="B236">
        <v>22</v>
      </c>
      <c r="C236">
        <v>6.9417021613104118E-2</v>
      </c>
      <c r="D236">
        <v>6.8933121715248999E-2</v>
      </c>
      <c r="E236">
        <v>6.5830886759066759E-2</v>
      </c>
      <c r="F236">
        <v>6.2250991632241418E-2</v>
      </c>
      <c r="G236">
        <v>6.0985250291497067E-2</v>
      </c>
      <c r="H236">
        <v>5.3912062992569815E-2</v>
      </c>
    </row>
    <row r="237" spans="1:8" x14ac:dyDescent="0.3">
      <c r="A237" s="292"/>
      <c r="B237">
        <v>23</v>
      </c>
      <c r="C237">
        <v>7.7190565634665753E-2</v>
      </c>
      <c r="D237">
        <v>7.7428274051958554E-2</v>
      </c>
      <c r="E237">
        <v>7.2890595355439181E-2</v>
      </c>
      <c r="F237">
        <v>6.8764811458013289E-2</v>
      </c>
      <c r="G237">
        <v>6.87381992502345E-2</v>
      </c>
      <c r="H237">
        <v>6.0821247833157989E-2</v>
      </c>
    </row>
    <row r="238" spans="1:8" x14ac:dyDescent="0.3">
      <c r="A238" s="292"/>
      <c r="B238">
        <v>24</v>
      </c>
      <c r="C238">
        <v>8.4818809767973902E-2</v>
      </c>
      <c r="D238">
        <v>8.5203498224540167E-2</v>
      </c>
      <c r="E238">
        <v>8.0810369973704707E-2</v>
      </c>
      <c r="F238">
        <v>7.5736359163433992E-2</v>
      </c>
      <c r="G238">
        <v>7.5314361313449277E-2</v>
      </c>
      <c r="H238">
        <v>6.8240963573297009E-2</v>
      </c>
    </row>
    <row r="239" spans="1:8" x14ac:dyDescent="0.3">
      <c r="A239" s="292"/>
      <c r="B239">
        <v>25</v>
      </c>
      <c r="C239">
        <v>9.2592353789535536E-2</v>
      </c>
      <c r="D239">
        <v>9.2654754723264204E-2</v>
      </c>
      <c r="E239">
        <v>8.7798406401586038E-2</v>
      </c>
      <c r="F239">
        <v>8.3588152791256295E-2</v>
      </c>
      <c r="G239">
        <v>8.2028968893784374E-2</v>
      </c>
      <c r="H239">
        <v>7.4707688300941114E-2</v>
      </c>
    </row>
    <row r="240" spans="1:8" x14ac:dyDescent="0.3">
      <c r="A240" s="292"/>
      <c r="B240">
        <v>26</v>
      </c>
      <c r="C240">
        <v>0.10109239725236462</v>
      </c>
      <c r="D240">
        <v>0.10032198967122662</v>
      </c>
      <c r="E240">
        <v>9.446391807125748E-2</v>
      </c>
      <c r="F240">
        <v>9.0806169354949437E-2</v>
      </c>
      <c r="G240">
        <v>8.9158913025480388E-2</v>
      </c>
      <c r="H240">
        <v>8.0731952915641156E-2</v>
      </c>
    </row>
    <row r="241" spans="1:8" x14ac:dyDescent="0.3">
      <c r="A241" s="292"/>
      <c r="B241">
        <v>27</v>
      </c>
      <c r="C241">
        <v>0.10897491619011636</v>
      </c>
      <c r="D241">
        <v>0.10896112764076174</v>
      </c>
      <c r="E241">
        <v>0.10134444624640217</v>
      </c>
      <c r="F241">
        <v>9.7355199017617369E-2</v>
      </c>
      <c r="G241">
        <v>9.5319738537334234E-2</v>
      </c>
      <c r="H241">
        <v>8.6688146743734415E-2</v>
      </c>
    </row>
    <row r="242" spans="1:8" x14ac:dyDescent="0.3">
      <c r="A242" s="292"/>
      <c r="B242">
        <v>28</v>
      </c>
      <c r="C242">
        <v>0.1163488855189809</v>
      </c>
      <c r="D242">
        <v>0.11716830871182012</v>
      </c>
      <c r="E242">
        <v>0.10915671261193105</v>
      </c>
      <c r="F242">
        <v>0.10334087128994827</v>
      </c>
      <c r="G242">
        <v>0.10037299991222559</v>
      </c>
      <c r="H242">
        <v>9.1895561919153101E-2</v>
      </c>
    </row>
    <row r="243" spans="1:8" x14ac:dyDescent="0.3">
      <c r="A243" s="292"/>
      <c r="B243">
        <v>29</v>
      </c>
      <c r="C243">
        <v>0.122996355406578</v>
      </c>
      <c r="D243">
        <v>0.12508751851722733</v>
      </c>
      <c r="E243">
        <v>0.11653894596651339</v>
      </c>
      <c r="F243">
        <v>0.10936175339917524</v>
      </c>
      <c r="G243">
        <v>0.10424947439159431</v>
      </c>
      <c r="H243">
        <v>9.6047879902166663E-2</v>
      </c>
    </row>
    <row r="244" spans="1:8" x14ac:dyDescent="0.3">
      <c r="A244" s="292"/>
      <c r="B244">
        <v>30</v>
      </c>
      <c r="C244">
        <v>0.12822715138370358</v>
      </c>
      <c r="D244">
        <v>0.13221480734209382</v>
      </c>
      <c r="E244">
        <v>0.12349114631014918</v>
      </c>
      <c r="F244">
        <v>0.11453759942289667</v>
      </c>
      <c r="G244">
        <v>0.10781444645744231</v>
      </c>
      <c r="H244">
        <v>9.9349313052595506E-2</v>
      </c>
    </row>
    <row r="245" spans="1:8" x14ac:dyDescent="0.3">
      <c r="A245" s="292"/>
      <c r="B245">
        <v>31</v>
      </c>
      <c r="C245">
        <v>0.13156904881353382</v>
      </c>
      <c r="D245">
        <v>0.13743428653202125</v>
      </c>
      <c r="E245">
        <v>0.12954744454764636</v>
      </c>
      <c r="F245">
        <v>0.11936134707765747</v>
      </c>
      <c r="G245">
        <v>0.11086024783408917</v>
      </c>
      <c r="H245">
        <v>0.10268478159632774</v>
      </c>
    </row>
    <row r="246" spans="1:8" x14ac:dyDescent="0.3">
      <c r="A246" s="292"/>
      <c r="B246">
        <v>32</v>
      </c>
      <c r="C246">
        <v>0.13287674780781522</v>
      </c>
      <c r="D246">
        <v>0.13991803869826261</v>
      </c>
      <c r="E246">
        <v>0.13374026640437514</v>
      </c>
      <c r="F246">
        <v>0.12358652750518517</v>
      </c>
      <c r="G246">
        <v>0.1140791061071364</v>
      </c>
      <c r="H246">
        <v>0.10625849789318369</v>
      </c>
    </row>
    <row r="247" spans="1:8" x14ac:dyDescent="0.3">
      <c r="A247" s="292"/>
      <c r="B247">
        <v>33</v>
      </c>
      <c r="C247">
        <v>0.1322592232827379</v>
      </c>
      <c r="D247">
        <v>0.13937809257516667</v>
      </c>
      <c r="E247">
        <v>0.13535289019542468</v>
      </c>
      <c r="F247">
        <v>0.12679062266272698</v>
      </c>
      <c r="G247">
        <v>0.11736718713874379</v>
      </c>
      <c r="H247">
        <v>0.11078520520253456</v>
      </c>
    </row>
    <row r="248" spans="1:8" x14ac:dyDescent="0.3">
      <c r="A248" s="292"/>
      <c r="B248">
        <v>34</v>
      </c>
      <c r="C248">
        <v>0.13087887434432977</v>
      </c>
      <c r="D248">
        <v>0.13621040865300379</v>
      </c>
      <c r="E248">
        <v>0.13431364375230387</v>
      </c>
      <c r="F248">
        <v>0.12833985548615384</v>
      </c>
      <c r="G248">
        <v>0.12006687472258985</v>
      </c>
      <c r="H248">
        <v>0.11558419565831254</v>
      </c>
    </row>
    <row r="249" spans="1:8" x14ac:dyDescent="0.3">
      <c r="A249" s="292"/>
      <c r="B249">
        <v>35</v>
      </c>
      <c r="C249">
        <v>0.12982545015449196</v>
      </c>
      <c r="D249">
        <v>0.1320708217092682</v>
      </c>
      <c r="E249">
        <v>0.13094505183322261</v>
      </c>
      <c r="F249">
        <v>0.127882127606505</v>
      </c>
      <c r="G249">
        <v>0.12152055265235312</v>
      </c>
      <c r="H249">
        <v>0.11994072600114647</v>
      </c>
    </row>
    <row r="250" spans="1:8" x14ac:dyDescent="0.3">
      <c r="A250" s="292"/>
      <c r="B250">
        <v>36</v>
      </c>
      <c r="C250">
        <v>0.13011604993099893</v>
      </c>
      <c r="D250">
        <v>0.12854317370504134</v>
      </c>
      <c r="E250">
        <v>0.1268239021449849</v>
      </c>
      <c r="F250">
        <v>0.12583995706653328</v>
      </c>
      <c r="G250">
        <v>0.12117443885955236</v>
      </c>
      <c r="H250">
        <v>0.12256145128550751</v>
      </c>
    </row>
    <row r="251" spans="1:8" x14ac:dyDescent="0.3">
      <c r="A251" s="292"/>
      <c r="B251">
        <v>37</v>
      </c>
      <c r="C251">
        <v>0.12931690054560477</v>
      </c>
      <c r="D251">
        <v>0.12699532815216633</v>
      </c>
      <c r="E251">
        <v>0.12338363805741254</v>
      </c>
      <c r="F251">
        <v>0.12288233076726389</v>
      </c>
      <c r="G251">
        <v>0.11968614955050901</v>
      </c>
      <c r="H251">
        <v>0.12279969903863125</v>
      </c>
    </row>
    <row r="252" spans="1:8" x14ac:dyDescent="0.3">
      <c r="A252" s="292"/>
      <c r="B252">
        <v>38</v>
      </c>
      <c r="C252">
        <v>0.12775492674687974</v>
      </c>
      <c r="D252">
        <v>0.1253034969664657</v>
      </c>
      <c r="E252">
        <v>0.12180685035060855</v>
      </c>
      <c r="F252">
        <v>0.11978386512041024</v>
      </c>
      <c r="G252">
        <v>0.11733257575946371</v>
      </c>
      <c r="H252">
        <v>0.12177863723952953</v>
      </c>
    </row>
    <row r="253" spans="1:8" x14ac:dyDescent="0.3">
      <c r="A253" s="292"/>
      <c r="B253">
        <v>39</v>
      </c>
      <c r="C253">
        <v>0.12753697691449953</v>
      </c>
      <c r="D253">
        <v>0.12389963704641622</v>
      </c>
      <c r="E253">
        <v>0.1199433739698402</v>
      </c>
      <c r="F253">
        <v>0.11777690441733459</v>
      </c>
      <c r="G253">
        <v>0.11442521989993718</v>
      </c>
      <c r="H253">
        <v>0.11960037206811257</v>
      </c>
    </row>
    <row r="254" spans="1:8" x14ac:dyDescent="0.3">
      <c r="A254" s="292"/>
      <c r="B254">
        <v>40</v>
      </c>
      <c r="C254">
        <v>0.12713740222180242</v>
      </c>
      <c r="D254">
        <v>0.12447557957771858</v>
      </c>
      <c r="E254">
        <v>0.11815156975756294</v>
      </c>
      <c r="F254">
        <v>0.11534742567150615</v>
      </c>
      <c r="G254">
        <v>0.11231392576385242</v>
      </c>
      <c r="H254">
        <v>0.11663929285071764</v>
      </c>
    </row>
    <row r="255" spans="1:8" x14ac:dyDescent="0.3">
      <c r="A255" s="292"/>
      <c r="B255">
        <v>41</v>
      </c>
      <c r="C255">
        <v>0.12713740222180242</v>
      </c>
      <c r="D255">
        <v>0.12526750055825928</v>
      </c>
      <c r="E255">
        <v>0.11833075017879066</v>
      </c>
      <c r="F255">
        <v>0.11344609447911869</v>
      </c>
      <c r="G255">
        <v>0.10999496335208722</v>
      </c>
      <c r="H255">
        <v>0.11456313385921085</v>
      </c>
    </row>
    <row r="256" spans="1:8" x14ac:dyDescent="0.3">
      <c r="A256" s="292"/>
      <c r="B256">
        <v>42</v>
      </c>
      <c r="C256">
        <v>0.12779125171894312</v>
      </c>
      <c r="D256">
        <v>0.12641938562086397</v>
      </c>
      <c r="E256">
        <v>0.11883245535822828</v>
      </c>
      <c r="F256">
        <v>0.11386861252187146</v>
      </c>
      <c r="G256">
        <v>0.10826439438808333</v>
      </c>
      <c r="H256">
        <v>0.11265715183422101</v>
      </c>
    </row>
    <row r="257" spans="1:8" x14ac:dyDescent="0.3">
      <c r="A257" s="292"/>
      <c r="B257">
        <v>43</v>
      </c>
      <c r="C257">
        <v>0.1287357009925908</v>
      </c>
      <c r="D257">
        <v>0.12793123476553264</v>
      </c>
      <c r="E257">
        <v>0.12005088222257683</v>
      </c>
      <c r="F257">
        <v>0.11555868469288252</v>
      </c>
      <c r="G257">
        <v>0.1087835650772845</v>
      </c>
      <c r="H257">
        <v>0.1120104793614566</v>
      </c>
    </row>
    <row r="258" spans="1:8" x14ac:dyDescent="0.3">
      <c r="A258" s="292"/>
      <c r="B258">
        <v>44</v>
      </c>
      <c r="C258">
        <v>0.12917160065735125</v>
      </c>
      <c r="D258">
        <v>0.12937109109378847</v>
      </c>
      <c r="E258">
        <v>0.12202186685608182</v>
      </c>
      <c r="F258">
        <v>0.11851631099215193</v>
      </c>
      <c r="G258">
        <v>0.11044491128272824</v>
      </c>
      <c r="H258">
        <v>0.11378031981323287</v>
      </c>
    </row>
    <row r="259" spans="1:8" x14ac:dyDescent="0.3">
      <c r="A259" s="292"/>
      <c r="B259">
        <v>45</v>
      </c>
      <c r="C259">
        <v>0.12928057557354136</v>
      </c>
      <c r="D259">
        <v>0.13001902644150362</v>
      </c>
      <c r="E259">
        <v>0.12420786799506009</v>
      </c>
      <c r="F259">
        <v>0.12224855370313473</v>
      </c>
      <c r="G259">
        <v>0.1131445988665743</v>
      </c>
      <c r="H259">
        <v>0.11697964678375154</v>
      </c>
    </row>
    <row r="260" spans="1:8" x14ac:dyDescent="0.3">
      <c r="A260" s="292"/>
      <c r="B260">
        <v>46</v>
      </c>
      <c r="C260">
        <v>0.12971647523830185</v>
      </c>
      <c r="D260">
        <v>0.1301630120743292</v>
      </c>
      <c r="E260">
        <v>0.12574881961761852</v>
      </c>
      <c r="F260">
        <v>0.12605121608790965</v>
      </c>
      <c r="G260">
        <v>0.11625962300178129</v>
      </c>
      <c r="H260">
        <v>0.12123407094667529</v>
      </c>
    </row>
    <row r="261" spans="1:8" x14ac:dyDescent="0.3">
      <c r="A261" s="292"/>
      <c r="B261">
        <v>47</v>
      </c>
      <c r="C261">
        <v>0.13044297467956931</v>
      </c>
      <c r="D261">
        <v>0.13059496897280595</v>
      </c>
      <c r="E261">
        <v>0.12668055780800272</v>
      </c>
      <c r="F261">
        <v>0.12865674401821839</v>
      </c>
      <c r="G261">
        <v>0.11944386989554846</v>
      </c>
      <c r="H261">
        <v>0.12535235353638549</v>
      </c>
    </row>
    <row r="262" spans="1:8" x14ac:dyDescent="0.3">
      <c r="A262" s="292"/>
      <c r="B262">
        <v>48</v>
      </c>
      <c r="C262">
        <v>0.13167802372972393</v>
      </c>
      <c r="D262">
        <v>0.13142288636155308</v>
      </c>
      <c r="E262">
        <v>0.12754062382989578</v>
      </c>
      <c r="F262">
        <v>0.12950178010372393</v>
      </c>
      <c r="G262">
        <v>0.12193588920371405</v>
      </c>
      <c r="H262">
        <v>0.12953870691270244</v>
      </c>
    </row>
    <row r="263" spans="1:8" x14ac:dyDescent="0.3">
      <c r="A263" s="292"/>
      <c r="B263">
        <v>49</v>
      </c>
      <c r="C263">
        <v>0.13447504657860357</v>
      </c>
      <c r="D263">
        <v>0.13282674628160251</v>
      </c>
      <c r="E263">
        <v>0.1283290176832978</v>
      </c>
      <c r="F263">
        <v>0.12922010140855542</v>
      </c>
      <c r="G263">
        <v>0.12321651023707694</v>
      </c>
      <c r="H263">
        <v>0.13318049399616522</v>
      </c>
    </row>
    <row r="264" spans="1:8" x14ac:dyDescent="0.3">
      <c r="A264" s="292"/>
      <c r="B264">
        <v>50</v>
      </c>
      <c r="C264">
        <v>0.13930626786303207</v>
      </c>
      <c r="D264">
        <v>0.13577845175452705</v>
      </c>
      <c r="E264">
        <v>0.1292965919579275</v>
      </c>
      <c r="F264">
        <v>0.12848069483373808</v>
      </c>
      <c r="G264">
        <v>0.12390873782267849</v>
      </c>
      <c r="H264">
        <v>0.13559700692070589</v>
      </c>
    </row>
    <row r="265" spans="1:8" x14ac:dyDescent="0.3">
      <c r="A265" s="292"/>
      <c r="B265">
        <v>51</v>
      </c>
      <c r="C265">
        <v>0.14548151311380533</v>
      </c>
      <c r="D265">
        <v>0.14067396327059692</v>
      </c>
      <c r="E265">
        <v>0.13166177351813352</v>
      </c>
      <c r="F265">
        <v>0.12848069483373808</v>
      </c>
      <c r="G265">
        <v>0.12473941092540035</v>
      </c>
      <c r="H265">
        <v>0.13770720130551609</v>
      </c>
    </row>
    <row r="266" spans="1:8" x14ac:dyDescent="0.3">
      <c r="A266" s="292"/>
      <c r="B266">
        <v>52</v>
      </c>
      <c r="C266">
        <v>0.15231060786171929</v>
      </c>
      <c r="D266">
        <v>0.14679335266568433</v>
      </c>
      <c r="E266">
        <v>0.13606961188033559</v>
      </c>
      <c r="F266">
        <v>0.13083975390577438</v>
      </c>
      <c r="G266">
        <v>0.12674687092364487</v>
      </c>
      <c r="H266">
        <v>0.14025985580327033</v>
      </c>
    </row>
    <row r="267" spans="1:8" x14ac:dyDescent="0.3">
      <c r="A267" s="292"/>
      <c r="B267">
        <v>53</v>
      </c>
      <c r="C267">
        <v>0.15837687819630245</v>
      </c>
      <c r="D267">
        <v>0.15341669177566125</v>
      </c>
      <c r="E267">
        <v>0.14198256578085058</v>
      </c>
      <c r="F267">
        <v>0.13643811797224858</v>
      </c>
      <c r="G267">
        <v>0.13135018436789522</v>
      </c>
      <c r="H267">
        <v>0.14471849232601441</v>
      </c>
    </row>
    <row r="268" spans="1:8" x14ac:dyDescent="0.3">
      <c r="A268" s="292"/>
      <c r="B268">
        <v>54</v>
      </c>
      <c r="C268">
        <v>0.16269954987184373</v>
      </c>
      <c r="D268">
        <v>0.15921211349689104</v>
      </c>
      <c r="E268">
        <v>0.14897060220873193</v>
      </c>
      <c r="F268">
        <v>0.14418428208938266</v>
      </c>
      <c r="G268">
        <v>0.13889546505095215</v>
      </c>
      <c r="H268">
        <v>0.15241049121258057</v>
      </c>
    </row>
    <row r="269" spans="1:8" x14ac:dyDescent="0.3">
      <c r="A269" s="292"/>
      <c r="B269">
        <v>55</v>
      </c>
      <c r="C269">
        <v>0.16447947350294898</v>
      </c>
      <c r="D269">
        <v>0.16331570403242024</v>
      </c>
      <c r="E269">
        <v>0.15556444170991224</v>
      </c>
      <c r="F269">
        <v>0.15288111180271055</v>
      </c>
      <c r="G269">
        <v>0.14761753262953176</v>
      </c>
      <c r="H269">
        <v>0.16360813560939588</v>
      </c>
    </row>
    <row r="270" spans="1:8" x14ac:dyDescent="0.3">
      <c r="A270" s="292"/>
      <c r="B270">
        <v>56</v>
      </c>
      <c r="C270">
        <v>0.16433417361469549</v>
      </c>
      <c r="D270">
        <v>0.16489954599350168</v>
      </c>
      <c r="E270">
        <v>0.16065316567277968</v>
      </c>
      <c r="F270">
        <v>0.16119063331018166</v>
      </c>
      <c r="G270">
        <v>0.15578581813963013</v>
      </c>
      <c r="H270">
        <v>0.17558859405218918</v>
      </c>
    </row>
    <row r="271" spans="1:8" x14ac:dyDescent="0.3">
      <c r="A271" s="292"/>
      <c r="B271">
        <v>57</v>
      </c>
      <c r="C271">
        <v>0.16284484976009722</v>
      </c>
      <c r="D271">
        <v>0.16461157472785051</v>
      </c>
      <c r="E271">
        <v>0.16305418331723123</v>
      </c>
      <c r="F271">
        <v>0.16724672525630471</v>
      </c>
      <c r="G271">
        <v>0.1627080939956457</v>
      </c>
      <c r="H271">
        <v>0.18590131822311634</v>
      </c>
    </row>
    <row r="272" spans="1:8" x14ac:dyDescent="0.3">
      <c r="A272" s="292"/>
      <c r="B272">
        <v>58</v>
      </c>
      <c r="C272">
        <v>0.15921235255375998</v>
      </c>
      <c r="D272">
        <v>0.16295573995035628</v>
      </c>
      <c r="E272">
        <v>0.16319752765421339</v>
      </c>
      <c r="F272">
        <v>0.17009872204488588</v>
      </c>
      <c r="G272">
        <v>0.1673460188191761</v>
      </c>
      <c r="H272">
        <v>0.19461437890878419</v>
      </c>
    </row>
    <row r="273" spans="1:8" x14ac:dyDescent="0.3">
      <c r="A273" s="292"/>
      <c r="B273">
        <v>59</v>
      </c>
      <c r="C273">
        <v>0.15568883026361291</v>
      </c>
      <c r="D273">
        <v>0.15903213145585907</v>
      </c>
      <c r="E273">
        <v>0.16151323169467277</v>
      </c>
      <c r="F273">
        <v>0.17013393188178197</v>
      </c>
      <c r="G273">
        <v>0.16963036985166124</v>
      </c>
      <c r="H273">
        <v>0.20108110363642831</v>
      </c>
    </row>
    <row r="274" spans="1:8" x14ac:dyDescent="0.3">
      <c r="A274" s="292"/>
      <c r="B274">
        <v>60</v>
      </c>
      <c r="C274">
        <v>0.15467173104583851</v>
      </c>
      <c r="D274">
        <v>0.15518051577777467</v>
      </c>
      <c r="E274">
        <v>0.15739208200643504</v>
      </c>
      <c r="F274">
        <v>0.16784529248353777</v>
      </c>
      <c r="G274">
        <v>0.17028798605798273</v>
      </c>
      <c r="H274">
        <v>0.20570991712568934</v>
      </c>
    </row>
    <row r="275" spans="1:8" x14ac:dyDescent="0.3">
      <c r="A275" s="292"/>
      <c r="B275">
        <v>61</v>
      </c>
      <c r="C275">
        <v>0.15608840495630999</v>
      </c>
      <c r="D275">
        <v>0.1538846450823444</v>
      </c>
      <c r="E275">
        <v>0.15348594882367061</v>
      </c>
      <c r="F275">
        <v>0.16372574156669831</v>
      </c>
      <c r="G275">
        <v>0.16959575847238118</v>
      </c>
      <c r="H275">
        <v>0.20911345645602836</v>
      </c>
    </row>
    <row r="276" spans="1:8" x14ac:dyDescent="0.3">
      <c r="A276" s="292"/>
      <c r="B276">
        <v>62</v>
      </c>
      <c r="C276">
        <v>0.15786832858741523</v>
      </c>
      <c r="D276">
        <v>0.15525250859418743</v>
      </c>
      <c r="E276">
        <v>0.15255421063328645</v>
      </c>
      <c r="F276">
        <v>0.16045122673536433</v>
      </c>
      <c r="G276">
        <v>0.16769213261197691</v>
      </c>
      <c r="H276">
        <v>0.21030469522164702</v>
      </c>
    </row>
    <row r="277" spans="1:8" x14ac:dyDescent="0.3">
      <c r="A277" s="292"/>
      <c r="B277">
        <v>63</v>
      </c>
      <c r="C277">
        <v>0.15775935367122512</v>
      </c>
      <c r="D277">
        <v>0.15730430386195204</v>
      </c>
      <c r="E277">
        <v>0.15481188394075579</v>
      </c>
      <c r="F277">
        <v>0.16066248575674072</v>
      </c>
      <c r="G277">
        <v>0.1664461229578941</v>
      </c>
      <c r="H277">
        <v>0.20938573960245549</v>
      </c>
    </row>
    <row r="278" spans="1:8" x14ac:dyDescent="0.3">
      <c r="A278" s="292"/>
      <c r="B278">
        <v>64</v>
      </c>
      <c r="C278">
        <v>0.15637900473281699</v>
      </c>
      <c r="D278">
        <v>0.1579162428014608</v>
      </c>
      <c r="E278">
        <v>0.15818047585983705</v>
      </c>
      <c r="F278">
        <v>0.16407783993565894</v>
      </c>
      <c r="G278">
        <v>0.16779596674981712</v>
      </c>
      <c r="H278">
        <v>0.20778607611719616</v>
      </c>
    </row>
    <row r="279" spans="1:8" x14ac:dyDescent="0.3">
      <c r="A279" s="292"/>
      <c r="B279">
        <v>65</v>
      </c>
      <c r="C279">
        <v>0.15332770707949372</v>
      </c>
      <c r="D279">
        <v>0.15737629667836486</v>
      </c>
      <c r="E279">
        <v>0.16000811615635988</v>
      </c>
      <c r="F279">
        <v>0.1674579842776811</v>
      </c>
      <c r="G279">
        <v>0.17063409985078351</v>
      </c>
      <c r="H279">
        <v>0.20761589915067921</v>
      </c>
    </row>
    <row r="280" spans="1:8" x14ac:dyDescent="0.3">
      <c r="A280" s="292"/>
      <c r="B280">
        <v>66</v>
      </c>
      <c r="C280">
        <v>0.14911401032014254</v>
      </c>
      <c r="D280">
        <v>0.15492854092032987</v>
      </c>
      <c r="E280">
        <v>0.16011562440909652</v>
      </c>
      <c r="F280">
        <v>0.16802134166801813</v>
      </c>
      <c r="G280">
        <v>0.17167244122918582</v>
      </c>
      <c r="H280">
        <v>0.20816046544353345</v>
      </c>
    </row>
    <row r="281" spans="1:8" x14ac:dyDescent="0.3">
      <c r="A281" s="292"/>
      <c r="B281">
        <v>67</v>
      </c>
      <c r="C281">
        <v>0.14450073886809431</v>
      </c>
      <c r="D281">
        <v>0.15071696116018152</v>
      </c>
      <c r="E281">
        <v>0.15721290158520734</v>
      </c>
      <c r="F281">
        <v>0.16474682683668415</v>
      </c>
      <c r="G281">
        <v>0.16904197640389992</v>
      </c>
      <c r="H281">
        <v>0.20601623566541988</v>
      </c>
    </row>
    <row r="282" spans="1:8" x14ac:dyDescent="0.3">
      <c r="A282" s="292"/>
      <c r="B282">
        <v>68</v>
      </c>
      <c r="C282">
        <v>0.13788959395256056</v>
      </c>
      <c r="D282">
        <v>0.14524550711280929</v>
      </c>
      <c r="E282">
        <v>0.15144329202167453</v>
      </c>
      <c r="F282">
        <v>0.15728234141471856</v>
      </c>
      <c r="G282">
        <v>0.16267348261636561</v>
      </c>
      <c r="H282">
        <v>0.20104706824312493</v>
      </c>
    </row>
    <row r="283" spans="1:8" x14ac:dyDescent="0.3">
      <c r="A283" s="292"/>
      <c r="B283">
        <v>69</v>
      </c>
      <c r="C283">
        <v>0.13178699864591403</v>
      </c>
      <c r="D283">
        <v>0.1370023296335445</v>
      </c>
      <c r="E283">
        <v>0.14377436999312782</v>
      </c>
      <c r="F283">
        <v>0.14749400675761273</v>
      </c>
      <c r="G283">
        <v>0.15363991262426532</v>
      </c>
      <c r="H283">
        <v>0.19349121092977234</v>
      </c>
    </row>
    <row r="284" spans="1:8" x14ac:dyDescent="0.3">
      <c r="A284" s="292"/>
      <c r="B284">
        <v>70</v>
      </c>
      <c r="C284">
        <v>0.12960750032211174</v>
      </c>
      <c r="D284">
        <v>0.12897513060351812</v>
      </c>
      <c r="E284">
        <v>0.13334606947767413</v>
      </c>
      <c r="F284">
        <v>0.13696626552568955</v>
      </c>
      <c r="G284">
        <v>0.14481401090784549</v>
      </c>
      <c r="H284">
        <v>0.18467604406419433</v>
      </c>
    </row>
    <row r="285" spans="1:8" x14ac:dyDescent="0.3">
      <c r="A285" s="292"/>
      <c r="B285">
        <v>71</v>
      </c>
      <c r="C285">
        <v>0.13084254937226636</v>
      </c>
      <c r="D285">
        <v>0.12443958316951217</v>
      </c>
      <c r="E285">
        <v>0.12467373709025217</v>
      </c>
      <c r="F285">
        <v>0.12393862587414581</v>
      </c>
      <c r="G285">
        <v>0.13526127022654402</v>
      </c>
      <c r="H285">
        <v>0.17490788618612138</v>
      </c>
    </row>
    <row r="286" spans="1:8" x14ac:dyDescent="0.3">
      <c r="A286" s="292"/>
      <c r="B286">
        <v>72</v>
      </c>
      <c r="C286">
        <v>0.13047929965163266</v>
      </c>
      <c r="D286">
        <v>0.12400762627103541</v>
      </c>
      <c r="E286">
        <v>0.12044507914927784</v>
      </c>
      <c r="F286">
        <v>0.11467843877048092</v>
      </c>
      <c r="G286">
        <v>0.12411640609835894</v>
      </c>
      <c r="H286">
        <v>0.16367620639600267</v>
      </c>
    </row>
    <row r="287" spans="1:8" x14ac:dyDescent="0.3">
      <c r="A287" s="292"/>
      <c r="B287">
        <v>73</v>
      </c>
      <c r="C287">
        <v>0.12470362909355648</v>
      </c>
      <c r="D287">
        <v>0.12389963704641622</v>
      </c>
      <c r="E287">
        <v>0.12044507914927784</v>
      </c>
      <c r="F287">
        <v>0.11316441578395017</v>
      </c>
      <c r="G287">
        <v>0.11864780817210667</v>
      </c>
      <c r="H287">
        <v>0.1515936417732992</v>
      </c>
    </row>
    <row r="288" spans="1:8" x14ac:dyDescent="0.3">
      <c r="A288" s="292"/>
      <c r="B288">
        <v>74</v>
      </c>
      <c r="C288">
        <v>0.11714803490437509</v>
      </c>
      <c r="D288">
        <v>0.11990403573550623</v>
      </c>
      <c r="E288">
        <v>0.12173517818211746</v>
      </c>
      <c r="F288">
        <v>0.11661497979976446</v>
      </c>
      <c r="G288">
        <v>0.12013609748115002</v>
      </c>
      <c r="H288">
        <v>0.14393567828003645</v>
      </c>
    </row>
    <row r="289" spans="1:8" x14ac:dyDescent="0.3">
      <c r="A289" s="292"/>
      <c r="B289">
        <v>75</v>
      </c>
      <c r="C289">
        <v>0.10988304049170067</v>
      </c>
      <c r="D289">
        <v>0.11500852421943634</v>
      </c>
      <c r="E289">
        <v>0.11944166879040256</v>
      </c>
      <c r="F289">
        <v>0.12094578973798036</v>
      </c>
      <c r="G289">
        <v>0.12463557678756013</v>
      </c>
      <c r="H289">
        <v>0.1369924580461449</v>
      </c>
    </row>
    <row r="290" spans="1:8" x14ac:dyDescent="0.3">
      <c r="A290" s="292"/>
      <c r="B290">
        <v>76</v>
      </c>
      <c r="C290">
        <v>0.10283599591140648</v>
      </c>
      <c r="D290">
        <v>0.11032899115260481</v>
      </c>
      <c r="E290">
        <v>0.1157505521131114</v>
      </c>
      <c r="F290">
        <v>0.12031201267385119</v>
      </c>
      <c r="G290">
        <v>0.12757754402636673</v>
      </c>
      <c r="H290">
        <v>0.13406541422205334</v>
      </c>
    </row>
    <row r="291" spans="1:8" x14ac:dyDescent="0.3">
      <c r="A291" s="292"/>
      <c r="B291">
        <v>77</v>
      </c>
      <c r="C291">
        <v>9.6842375520950069E-2</v>
      </c>
      <c r="D291">
        <v>0.10510951196267734</v>
      </c>
      <c r="E291">
        <v>0.11123520549817267</v>
      </c>
      <c r="F291">
        <v>0.11608683224632349</v>
      </c>
      <c r="G291">
        <v>0.12287039644427616</v>
      </c>
      <c r="H291">
        <v>0.13192118444393977</v>
      </c>
    </row>
    <row r="292" spans="1:8" x14ac:dyDescent="0.3">
      <c r="A292" s="292"/>
      <c r="B292">
        <v>78</v>
      </c>
      <c r="C292">
        <v>9.1320979767317512E-2</v>
      </c>
      <c r="D292">
        <v>9.9530068690685897E-2</v>
      </c>
      <c r="E292">
        <v>0.10496389075520225</v>
      </c>
      <c r="F292">
        <v>0.10890402551952641</v>
      </c>
      <c r="G292">
        <v>0.11345610128009499</v>
      </c>
      <c r="H292">
        <v>0.12623727376227364</v>
      </c>
    </row>
    <row r="293" spans="1:8" x14ac:dyDescent="0.3">
      <c r="A293" s="292"/>
      <c r="B293">
        <v>79</v>
      </c>
      <c r="C293">
        <v>8.8451306974311111E-2</v>
      </c>
      <c r="D293">
        <v>9.3014718805328161E-2</v>
      </c>
      <c r="E293">
        <v>9.7474149147883271E-2</v>
      </c>
      <c r="F293">
        <v>9.9150900699316646E-2</v>
      </c>
      <c r="G293">
        <v>0.10213818025550957</v>
      </c>
      <c r="H293">
        <v>0.12024704454087698</v>
      </c>
    </row>
    <row r="294" spans="1:8" x14ac:dyDescent="0.3">
      <c r="A294" s="292"/>
      <c r="B294">
        <v>80</v>
      </c>
      <c r="C294">
        <v>8.9940630828909365E-2</v>
      </c>
      <c r="D294">
        <v>8.8119207289258275E-2</v>
      </c>
      <c r="E294">
        <v>8.8837652844706863E-2</v>
      </c>
      <c r="F294">
        <v>8.8517529956705268E-2</v>
      </c>
      <c r="G294">
        <v>9.0231865783162793E-2</v>
      </c>
      <c r="H294">
        <v>0.11469927543242441</v>
      </c>
    </row>
    <row r="295" spans="1:8" x14ac:dyDescent="0.3">
      <c r="A295" s="292"/>
      <c r="B295">
        <v>81</v>
      </c>
      <c r="C295">
        <v>9.444492736476752E-2</v>
      </c>
      <c r="D295">
        <v>8.7003318634859966E-2</v>
      </c>
      <c r="E295">
        <v>8.2064632922298791E-2</v>
      </c>
      <c r="F295">
        <v>7.8165837909262403E-2</v>
      </c>
      <c r="G295">
        <v>7.9779229240579314E-2</v>
      </c>
      <c r="H295">
        <v>0.10850483385120742</v>
      </c>
    </row>
    <row r="296" spans="1:8" x14ac:dyDescent="0.3">
      <c r="A296" s="292"/>
      <c r="B296">
        <v>82</v>
      </c>
      <c r="C296">
        <v>9.6842375520950069E-2</v>
      </c>
      <c r="D296">
        <v>8.8695149820560606E-2</v>
      </c>
      <c r="E296">
        <v>7.9448598772373979E-2</v>
      </c>
      <c r="F296">
        <v>7.0947821345569276E-2</v>
      </c>
      <c r="G296">
        <v>7.1126384420559866E-2</v>
      </c>
      <c r="H296">
        <v>0.10149354283070908</v>
      </c>
    </row>
    <row r="297" spans="1:8" x14ac:dyDescent="0.3">
      <c r="A297" s="292"/>
      <c r="B297">
        <v>83</v>
      </c>
      <c r="C297">
        <v>9.2955603510169252E-2</v>
      </c>
      <c r="D297">
        <v>8.8983121086211772E-2</v>
      </c>
      <c r="E297">
        <v>8.0129484373039336E-2</v>
      </c>
      <c r="F297">
        <v>6.841271308905264E-2</v>
      </c>
      <c r="G297">
        <v>6.5969288907828272E-2</v>
      </c>
      <c r="H297">
        <v>9.3086800684771737E-2</v>
      </c>
    </row>
    <row r="298" spans="1:8" x14ac:dyDescent="0.3">
      <c r="A298" s="292"/>
      <c r="B298">
        <v>84</v>
      </c>
      <c r="C298">
        <v>8.5218384460670996E-2</v>
      </c>
      <c r="D298">
        <v>8.4411577243999447E-2</v>
      </c>
      <c r="E298">
        <v>8.0165320457284889E-2</v>
      </c>
      <c r="F298">
        <v>6.9539427869726694E-2</v>
      </c>
      <c r="G298">
        <v>6.5450118218627104E-2</v>
      </c>
      <c r="H298">
        <v>8.5871297304453045E-2</v>
      </c>
    </row>
    <row r="299" spans="1:8" x14ac:dyDescent="0.3">
      <c r="A299" s="292"/>
      <c r="B299">
        <v>85</v>
      </c>
      <c r="C299">
        <v>7.5955516584511107E-2</v>
      </c>
      <c r="D299">
        <v>7.7356281235545749E-2</v>
      </c>
      <c r="E299">
        <v>7.6259187274520454E-2</v>
      </c>
      <c r="F299">
        <v>7.0384463955232235E-2</v>
      </c>
      <c r="G299">
        <v>6.7907526147512623E-2</v>
      </c>
      <c r="H299">
        <v>8.1957227074563196E-2</v>
      </c>
    </row>
    <row r="300" spans="1:8" x14ac:dyDescent="0.3">
      <c r="A300" s="292"/>
      <c r="B300">
        <v>86</v>
      </c>
      <c r="C300">
        <v>6.5966149267083773E-2</v>
      </c>
      <c r="D300">
        <v>6.9401075021932157E-2</v>
      </c>
      <c r="E300">
        <v>7.0202889037023278E-2</v>
      </c>
      <c r="F300">
        <v>6.7602886840443174E-2</v>
      </c>
      <c r="G300">
        <v>6.9395815456555973E-2</v>
      </c>
      <c r="H300">
        <v>8.0323528196000471E-2</v>
      </c>
    </row>
    <row r="301" spans="1:8" x14ac:dyDescent="0.3">
      <c r="A301" s="292"/>
      <c r="B301">
        <v>87</v>
      </c>
      <c r="C301">
        <v>5.6194731782036669E-2</v>
      </c>
      <c r="D301">
        <v>6.0797933460603429E-2</v>
      </c>
      <c r="E301">
        <v>6.3143180440650856E-2</v>
      </c>
      <c r="F301">
        <v>6.2356621142929607E-2</v>
      </c>
      <c r="G301">
        <v>6.6384625459189203E-2</v>
      </c>
      <c r="H301">
        <v>7.71922720120886E-2</v>
      </c>
    </row>
    <row r="302" spans="1:8" x14ac:dyDescent="0.3">
      <c r="A302" s="292"/>
      <c r="B302">
        <v>88</v>
      </c>
      <c r="C302">
        <v>4.6750239045559923E-2</v>
      </c>
      <c r="D302">
        <v>5.208680267465552E-2</v>
      </c>
      <c r="E302">
        <v>5.5187569738139798E-2</v>
      </c>
      <c r="F302">
        <v>5.5666752132677418E-2</v>
      </c>
      <c r="G302">
        <v>6.0327634085175587E-2</v>
      </c>
      <c r="H302">
        <v>7.0180980991590244E-2</v>
      </c>
    </row>
    <row r="303" spans="1:8" x14ac:dyDescent="0.3">
      <c r="A303" s="292"/>
      <c r="B303">
        <v>89</v>
      </c>
      <c r="C303">
        <v>3.8867720107808167E-2</v>
      </c>
      <c r="D303">
        <v>4.3375671888707598E-2</v>
      </c>
      <c r="E303">
        <v>4.6945270361664369E-2</v>
      </c>
      <c r="F303">
        <v>4.8026217526231499E-2</v>
      </c>
      <c r="G303">
        <v>5.2886187539958864E-2</v>
      </c>
      <c r="H303">
        <v>6.1808274238956296E-2</v>
      </c>
    </row>
    <row r="304" spans="1:8" x14ac:dyDescent="0.3">
      <c r="A304" s="292"/>
      <c r="B304">
        <v>90</v>
      </c>
      <c r="C304">
        <v>3.2837774745288394E-2</v>
      </c>
      <c r="D304">
        <v>3.5852422573570762E-2</v>
      </c>
      <c r="E304">
        <v>3.8667134900943402E-2</v>
      </c>
      <c r="F304">
        <v>4.0209633735305256E-2</v>
      </c>
      <c r="G304">
        <v>4.485634754698082E-2</v>
      </c>
      <c r="H304">
        <v>5.3435567486322354E-2</v>
      </c>
    </row>
    <row r="305" spans="1:8" x14ac:dyDescent="0.3">
      <c r="A305" s="292"/>
      <c r="B305">
        <v>91</v>
      </c>
      <c r="C305">
        <v>2.8442453125620368E-2</v>
      </c>
      <c r="D305">
        <v>2.998500803592816E-2</v>
      </c>
      <c r="E305">
        <v>3.1607426304570974E-2</v>
      </c>
      <c r="F305">
        <v>3.2604308965755398E-2</v>
      </c>
      <c r="G305">
        <v>3.7138009967523471E-2</v>
      </c>
      <c r="H305">
        <v>4.526707309350874E-2</v>
      </c>
    </row>
    <row r="306" spans="1:8" x14ac:dyDescent="0.3">
      <c r="A306" s="292"/>
      <c r="B306">
        <v>92</v>
      </c>
      <c r="C306">
        <v>2.4592006086902925E-2</v>
      </c>
      <c r="D306">
        <v>2.5665439051160598E-2</v>
      </c>
      <c r="E306">
        <v>2.6088669330756997E-2</v>
      </c>
      <c r="F306">
        <v>2.6301748161359918E-2</v>
      </c>
      <c r="G306">
        <v>3.0008065835827446E-2</v>
      </c>
      <c r="H306">
        <v>3.7472968027032427E-2</v>
      </c>
    </row>
    <row r="307" spans="1:8" x14ac:dyDescent="0.3">
      <c r="A307" s="292"/>
      <c r="B307">
        <v>93</v>
      </c>
      <c r="C307">
        <v>2.0414634299615132E-2</v>
      </c>
      <c r="D307">
        <v>2.1849819781282583E-2</v>
      </c>
      <c r="E307">
        <v>2.2039191811010373E-2</v>
      </c>
      <c r="F307">
        <v>2.1478000506599131E-2</v>
      </c>
      <c r="G307">
        <v>2.4158742737494299E-2</v>
      </c>
      <c r="H307">
        <v>3.0053252286893397E-2</v>
      </c>
    </row>
    <row r="308" spans="1:8" x14ac:dyDescent="0.3">
      <c r="A308" s="292"/>
      <c r="B308">
        <v>94</v>
      </c>
      <c r="C308">
        <v>1.6600512232961058E-2</v>
      </c>
      <c r="D308">
        <v>1.7890214878578985E-2</v>
      </c>
      <c r="E308">
        <v>1.8527255554946932E-2</v>
      </c>
      <c r="F308">
        <v>1.7957016816992716E-2</v>
      </c>
      <c r="G308">
        <v>1.9728486189644342E-2</v>
      </c>
      <c r="H308">
        <v>2.3790739919069631E-2</v>
      </c>
    </row>
    <row r="309" spans="1:8" x14ac:dyDescent="0.3">
      <c r="A309" s="292"/>
      <c r="B309">
        <v>95</v>
      </c>
      <c r="C309">
        <v>1.2786390166306987E-2</v>
      </c>
      <c r="D309">
        <v>1.4182584833320161E-2</v>
      </c>
      <c r="E309">
        <v>1.4836138877655764E-2</v>
      </c>
      <c r="F309">
        <v>1.4893761007035135E-2</v>
      </c>
      <c r="G309">
        <v>1.644040515803695E-2</v>
      </c>
      <c r="H309">
        <v>1.8923678676684857E-2</v>
      </c>
    </row>
    <row r="310" spans="1:8" x14ac:dyDescent="0.3">
      <c r="A310" s="292"/>
      <c r="B310">
        <v>96</v>
      </c>
      <c r="C310">
        <v>9.5171426806034964E-3</v>
      </c>
      <c r="D310">
        <v>1.0942908094744491E-2</v>
      </c>
      <c r="E310">
        <v>1.1718399548293321E-2</v>
      </c>
      <c r="F310">
        <v>1.1830505197077554E-2</v>
      </c>
      <c r="G310">
        <v>1.3429215160670183E-2</v>
      </c>
      <c r="H310">
        <v>1.5281891593222125E-2</v>
      </c>
    </row>
    <row r="311" spans="1:8" x14ac:dyDescent="0.3">
      <c r="A311" s="292"/>
      <c r="B311">
        <v>97</v>
      </c>
      <c r="C311">
        <v>6.901744692040703E-3</v>
      </c>
      <c r="D311">
        <v>8.0631954382327821E-3</v>
      </c>
      <c r="E311">
        <v>8.9231849771407856E-3</v>
      </c>
      <c r="F311">
        <v>9.1897674298727413E-3</v>
      </c>
      <c r="G311">
        <v>1.0556470680423726E-2</v>
      </c>
      <c r="H311">
        <v>1.2218706195917022E-2</v>
      </c>
    </row>
    <row r="312" spans="1:8" x14ac:dyDescent="0.3">
      <c r="A312" s="292"/>
      <c r="B312">
        <v>98</v>
      </c>
      <c r="C312">
        <v>4.9401962006186077E-3</v>
      </c>
      <c r="D312">
        <v>5.7954217212298122E-3</v>
      </c>
      <c r="E312">
        <v>6.4863312484437037E-3</v>
      </c>
      <c r="F312">
        <v>6.9363378685246375E-3</v>
      </c>
      <c r="G312">
        <v>8.1336741308182803E-3</v>
      </c>
      <c r="H312">
        <v>9.4278039450390403E-3</v>
      </c>
    </row>
    <row r="313" spans="1:8" x14ac:dyDescent="0.3">
      <c r="A313" s="292"/>
      <c r="B313">
        <v>99</v>
      </c>
      <c r="C313">
        <v>1000</v>
      </c>
      <c r="D313">
        <v>1000</v>
      </c>
      <c r="E313">
        <v>1000</v>
      </c>
      <c r="F313">
        <v>1000</v>
      </c>
      <c r="G313">
        <v>1000</v>
      </c>
      <c r="H313">
        <v>1000</v>
      </c>
    </row>
    <row r="314" spans="1:8" x14ac:dyDescent="0.3">
      <c r="A314" s="292"/>
      <c r="B314">
        <v>100</v>
      </c>
      <c r="C314">
        <v>1000</v>
      </c>
      <c r="D314">
        <v>1000</v>
      </c>
      <c r="E314">
        <v>1000</v>
      </c>
      <c r="F314">
        <v>1000</v>
      </c>
      <c r="G314">
        <v>1000</v>
      </c>
      <c r="H314">
        <v>1000</v>
      </c>
    </row>
    <row r="325" spans="1:17" x14ac:dyDescent="0.3">
      <c r="C325" s="94">
        <v>2015</v>
      </c>
      <c r="D325" s="94">
        <v>2016</v>
      </c>
      <c r="E325" s="94">
        <v>2017</v>
      </c>
      <c r="F325" s="94">
        <v>2018</v>
      </c>
      <c r="G325" s="94">
        <v>2019</v>
      </c>
      <c r="H325" s="94">
        <v>2020</v>
      </c>
    </row>
    <row r="326" spans="1:17" x14ac:dyDescent="0.3">
      <c r="A326" s="293" t="s">
        <v>139</v>
      </c>
      <c r="B326" t="s">
        <v>138</v>
      </c>
      <c r="C326" s="93">
        <v>0.51028403525954946</v>
      </c>
      <c r="D326" s="93">
        <v>0.51028403525954946</v>
      </c>
      <c r="E326" s="93">
        <v>0.51004409603135714</v>
      </c>
      <c r="F326" s="93">
        <v>0.51004409603135714</v>
      </c>
      <c r="G326" s="93">
        <v>0.51004409603135714</v>
      </c>
      <c r="H326" s="93">
        <v>0.51004409603135714</v>
      </c>
    </row>
    <row r="327" spans="1:17" x14ac:dyDescent="0.3">
      <c r="A327" s="293"/>
      <c r="B327" t="s">
        <v>137</v>
      </c>
      <c r="C327" s="93">
        <v>0.48971596474045054</v>
      </c>
      <c r="D327" s="93">
        <v>0.48971596474045054</v>
      </c>
      <c r="E327" s="93">
        <v>0.48995590396864286</v>
      </c>
      <c r="F327" s="93">
        <v>0.48995590396864286</v>
      </c>
      <c r="G327" s="93">
        <v>0.48995590396864286</v>
      </c>
      <c r="H327" s="93">
        <v>0.48995590396864286</v>
      </c>
    </row>
    <row r="332" spans="1:17" x14ac:dyDescent="0.3">
      <c r="A332" s="92" t="s">
        <v>126</v>
      </c>
      <c r="B332" s="91" t="s">
        <v>88</v>
      </c>
      <c r="C332" s="80">
        <v>2010</v>
      </c>
      <c r="D332" s="80">
        <v>2011</v>
      </c>
      <c r="E332" s="80">
        <v>2012</v>
      </c>
      <c r="F332" s="80">
        <v>2013</v>
      </c>
      <c r="G332" s="80">
        <v>2014</v>
      </c>
      <c r="H332" s="80">
        <v>2015</v>
      </c>
      <c r="I332" s="80">
        <v>2016</v>
      </c>
      <c r="J332" s="80">
        <v>2017</v>
      </c>
      <c r="K332" s="80">
        <v>2018</v>
      </c>
      <c r="L332" s="80">
        <v>2019</v>
      </c>
      <c r="M332" s="80">
        <v>2020</v>
      </c>
      <c r="N332" s="80">
        <v>2021</v>
      </c>
      <c r="O332" s="80">
        <v>2022</v>
      </c>
      <c r="P332" s="80">
        <v>2023</v>
      </c>
      <c r="Q332" s="80">
        <v>2023</v>
      </c>
    </row>
    <row r="333" spans="1:17" x14ac:dyDescent="0.3">
      <c r="A333" s="6" t="s">
        <v>136</v>
      </c>
      <c r="B333" s="90" t="s">
        <v>124</v>
      </c>
      <c r="C333" s="80">
        <v>1922151</v>
      </c>
      <c r="D333" s="80">
        <v>1949777</v>
      </c>
      <c r="E333" s="80">
        <v>1977999</v>
      </c>
      <c r="F333" s="80">
        <v>2006824</v>
      </c>
      <c r="G333" s="80">
        <v>2065052</v>
      </c>
      <c r="H333" s="80">
        <v>2065052</v>
      </c>
      <c r="I333" s="80">
        <v>2095361</v>
      </c>
      <c r="J333" s="80">
        <v>2126184</v>
      </c>
      <c r="K333" s="80">
        <v>2157554</v>
      </c>
      <c r="L333" s="80">
        <v>2189569</v>
      </c>
      <c r="M333" s="80">
        <v>2184706</v>
      </c>
      <c r="N333" s="80">
        <v>2212889</v>
      </c>
      <c r="O333" s="80">
        <v>2241435</v>
      </c>
      <c r="P333" s="80">
        <v>2270350</v>
      </c>
      <c r="Q333" s="80">
        <v>26502540</v>
      </c>
    </row>
    <row r="338" spans="1:105" ht="14.4" customHeight="1" x14ac:dyDescent="0.3">
      <c r="A338" s="89" t="s">
        <v>126</v>
      </c>
      <c r="B338" s="88" t="s">
        <v>88</v>
      </c>
      <c r="C338" s="87"/>
      <c r="D338" s="86">
        <v>0</v>
      </c>
      <c r="E338" s="86">
        <v>1</v>
      </c>
      <c r="F338" s="86">
        <v>2</v>
      </c>
      <c r="G338" s="86">
        <v>3</v>
      </c>
      <c r="H338" s="86">
        <v>4</v>
      </c>
      <c r="I338" s="86">
        <v>5</v>
      </c>
      <c r="J338" s="86">
        <v>6</v>
      </c>
      <c r="K338" s="86">
        <v>7</v>
      </c>
      <c r="L338" s="86">
        <v>8</v>
      </c>
      <c r="M338" s="86">
        <v>9</v>
      </c>
      <c r="N338" s="86">
        <v>10</v>
      </c>
      <c r="O338" s="86">
        <v>11</v>
      </c>
      <c r="P338" s="86">
        <v>12</v>
      </c>
      <c r="Q338" s="86">
        <v>13</v>
      </c>
      <c r="R338" s="86">
        <v>14</v>
      </c>
      <c r="S338" s="86">
        <v>15</v>
      </c>
      <c r="T338" s="86">
        <v>16</v>
      </c>
      <c r="U338" s="86">
        <v>17</v>
      </c>
      <c r="V338" s="86">
        <v>18</v>
      </c>
      <c r="W338" s="86">
        <v>19</v>
      </c>
      <c r="X338" s="86">
        <v>20</v>
      </c>
      <c r="Y338" s="86">
        <v>21</v>
      </c>
      <c r="Z338" s="86">
        <v>22</v>
      </c>
      <c r="AA338" s="86">
        <v>23</v>
      </c>
      <c r="AB338" s="86">
        <v>24</v>
      </c>
      <c r="AC338" s="86">
        <v>25</v>
      </c>
      <c r="AD338" s="86">
        <v>26</v>
      </c>
      <c r="AE338" s="86">
        <v>27</v>
      </c>
      <c r="AF338" s="86">
        <v>28</v>
      </c>
      <c r="AG338" s="86">
        <v>29</v>
      </c>
      <c r="AH338" s="86">
        <v>30</v>
      </c>
      <c r="AI338" s="86">
        <v>31</v>
      </c>
      <c r="AJ338" s="86">
        <v>32</v>
      </c>
      <c r="AK338" s="86">
        <v>33</v>
      </c>
      <c r="AL338" s="86">
        <v>34</v>
      </c>
      <c r="AM338" s="86">
        <v>35</v>
      </c>
      <c r="AN338" s="86">
        <v>36</v>
      </c>
      <c r="AO338" s="86">
        <v>37</v>
      </c>
      <c r="AP338" s="86">
        <v>38</v>
      </c>
      <c r="AQ338" s="86">
        <v>39</v>
      </c>
      <c r="AR338" s="86">
        <v>40</v>
      </c>
      <c r="AS338" s="86">
        <v>41</v>
      </c>
      <c r="AT338" s="86">
        <v>42</v>
      </c>
      <c r="AU338" s="86">
        <v>43</v>
      </c>
      <c r="AV338" s="86">
        <v>44</v>
      </c>
      <c r="AW338" s="86">
        <v>45</v>
      </c>
      <c r="AX338" s="86">
        <v>46</v>
      </c>
      <c r="AY338" s="86">
        <v>47</v>
      </c>
      <c r="AZ338" s="86">
        <v>48</v>
      </c>
      <c r="BA338" s="86">
        <v>49</v>
      </c>
      <c r="BB338" s="86">
        <v>50</v>
      </c>
      <c r="BC338" s="86">
        <v>51</v>
      </c>
      <c r="BD338" s="86">
        <v>52</v>
      </c>
      <c r="BE338" s="86">
        <v>53</v>
      </c>
      <c r="BF338" s="86">
        <v>54</v>
      </c>
      <c r="BG338" s="86">
        <v>55</v>
      </c>
      <c r="BH338" s="86">
        <v>56</v>
      </c>
      <c r="BI338" s="86">
        <v>57</v>
      </c>
      <c r="BJ338" s="86">
        <v>58</v>
      </c>
      <c r="BK338" s="86">
        <v>59</v>
      </c>
      <c r="BL338" s="86">
        <v>60</v>
      </c>
      <c r="BM338" s="86">
        <v>61</v>
      </c>
      <c r="BN338" s="86">
        <v>62</v>
      </c>
      <c r="BO338" s="86">
        <v>63</v>
      </c>
      <c r="BP338" s="86">
        <v>64</v>
      </c>
      <c r="BQ338" s="86">
        <v>65</v>
      </c>
      <c r="BR338" s="86">
        <v>66</v>
      </c>
      <c r="BS338" s="86">
        <v>67</v>
      </c>
      <c r="BT338" s="86">
        <v>68</v>
      </c>
      <c r="BU338" s="86">
        <v>69</v>
      </c>
      <c r="BV338" s="86">
        <v>70</v>
      </c>
      <c r="BW338" s="86">
        <v>71</v>
      </c>
      <c r="BX338" s="86">
        <v>72</v>
      </c>
      <c r="BY338" s="86">
        <v>73</v>
      </c>
      <c r="BZ338" s="86">
        <v>74</v>
      </c>
      <c r="CA338" s="86">
        <v>75</v>
      </c>
      <c r="CB338" s="86">
        <v>76</v>
      </c>
      <c r="CC338" s="86">
        <v>77</v>
      </c>
      <c r="CD338" s="86">
        <v>78</v>
      </c>
      <c r="CE338" s="86">
        <v>79</v>
      </c>
      <c r="CF338" s="86">
        <v>80</v>
      </c>
      <c r="CG338" s="86">
        <v>81</v>
      </c>
      <c r="CH338" s="86">
        <v>82</v>
      </c>
      <c r="CI338" s="86">
        <v>83</v>
      </c>
      <c r="CJ338" s="86">
        <v>84</v>
      </c>
      <c r="CK338" s="86">
        <v>85</v>
      </c>
      <c r="CL338" s="86">
        <v>86</v>
      </c>
      <c r="CM338" s="86">
        <v>87</v>
      </c>
      <c r="CN338" s="86">
        <v>88</v>
      </c>
      <c r="CO338" s="86">
        <v>89</v>
      </c>
      <c r="CP338" s="86">
        <v>90</v>
      </c>
      <c r="CQ338" s="86">
        <v>91</v>
      </c>
      <c r="CR338" s="86">
        <v>92</v>
      </c>
      <c r="CS338" s="86">
        <v>93</v>
      </c>
      <c r="CT338" s="86">
        <v>94</v>
      </c>
      <c r="CU338" s="86">
        <v>95</v>
      </c>
      <c r="CV338" s="86">
        <v>96</v>
      </c>
      <c r="CW338" s="86">
        <v>97</v>
      </c>
      <c r="CX338" s="86">
        <v>98</v>
      </c>
      <c r="CY338" s="86">
        <v>99</v>
      </c>
      <c r="CZ338" s="86">
        <v>100</v>
      </c>
      <c r="DA338" s="82"/>
    </row>
    <row r="339" spans="1:105" x14ac:dyDescent="0.3">
      <c r="A339" s="294" t="s">
        <v>135</v>
      </c>
      <c r="B339" s="85" t="s">
        <v>134</v>
      </c>
      <c r="C339" s="84">
        <v>2015</v>
      </c>
      <c r="D339" s="83">
        <v>21817.473249773499</v>
      </c>
      <c r="E339" s="83">
        <v>21570.916556248783</v>
      </c>
      <c r="F339" s="83">
        <v>21092.838667822529</v>
      </c>
      <c r="G339" s="83">
        <v>20733.697762452059</v>
      </c>
      <c r="H339" s="83">
        <v>20469.19312505022</v>
      </c>
      <c r="I339" s="83">
        <v>20494.786237718788</v>
      </c>
      <c r="J339" s="83">
        <v>20942.611101070248</v>
      </c>
      <c r="K339" s="83">
        <v>20725.106048953083</v>
      </c>
      <c r="L339" s="83">
        <v>19992.425836988215</v>
      </c>
      <c r="M339" s="83">
        <v>19551.172178240849</v>
      </c>
      <c r="N339" s="83">
        <v>18868.804458036961</v>
      </c>
      <c r="O339" s="83">
        <v>18098.444485599877</v>
      </c>
      <c r="P339" s="83">
        <v>17482.280286573503</v>
      </c>
      <c r="Q339" s="83">
        <v>17384.877195613677</v>
      </c>
      <c r="R339" s="83">
        <v>17629.813841465933</v>
      </c>
      <c r="S339" s="83">
        <v>18083.645623153541</v>
      </c>
      <c r="T339" s="83">
        <v>18518.528307908022</v>
      </c>
      <c r="U339" s="83">
        <v>18851.657436604673</v>
      </c>
      <c r="V339" s="83">
        <v>19474.174406841099</v>
      </c>
      <c r="W339" s="83">
        <v>20126.980807717995</v>
      </c>
      <c r="X339" s="83">
        <v>20160.018858566826</v>
      </c>
      <c r="Y339" s="83">
        <v>20338.333319236317</v>
      </c>
      <c r="Z339" s="83">
        <v>20761.038342272965</v>
      </c>
      <c r="AA339" s="83">
        <v>20954.533923828367</v>
      </c>
      <c r="AB339" s="83">
        <v>21065.843940875526</v>
      </c>
      <c r="AC339" s="83">
        <v>21188.585305544206</v>
      </c>
      <c r="AD339" s="83">
        <v>21448.903302893574</v>
      </c>
      <c r="AE339" s="83">
        <v>21557.100644075636</v>
      </c>
      <c r="AF339" s="83">
        <v>21565.273693569368</v>
      </c>
      <c r="AG339" s="83">
        <v>21428.570794464846</v>
      </c>
      <c r="AH339" s="83">
        <v>21041.707050833902</v>
      </c>
      <c r="AI339" s="83">
        <v>20347.28908839203</v>
      </c>
      <c r="AJ339" s="83">
        <v>19356.202171275669</v>
      </c>
      <c r="AK339" s="83">
        <v>18136.215259986278</v>
      </c>
      <c r="AL339" s="83">
        <v>16889.452055143931</v>
      </c>
      <c r="AM339" s="83">
        <v>15774.750039782715</v>
      </c>
      <c r="AN339" s="83">
        <v>14909.498960417288</v>
      </c>
      <c r="AO339" s="83">
        <v>14020.019977096052</v>
      </c>
      <c r="AP339" s="83">
        <v>13154.659681033605</v>
      </c>
      <c r="AQ339" s="83">
        <v>12521.421271706291</v>
      </c>
      <c r="AR339" s="83">
        <v>11936.966320381658</v>
      </c>
      <c r="AS339" s="83">
        <v>11434.878961393637</v>
      </c>
      <c r="AT339" s="83">
        <v>11015.450439267619</v>
      </c>
      <c r="AU339" s="83">
        <v>10626.748214570154</v>
      </c>
      <c r="AV339" s="83">
        <v>10192.848480088862</v>
      </c>
      <c r="AW339" s="83">
        <v>9723.9994025608758</v>
      </c>
      <c r="AX339" s="83">
        <v>9264.9070166334259</v>
      </c>
      <c r="AY339" s="83">
        <v>8818.0104952066449</v>
      </c>
      <c r="AZ339" s="83">
        <v>8396.8163031454551</v>
      </c>
      <c r="BA339" s="83">
        <v>8075.8830389494715</v>
      </c>
      <c r="BB339" s="83">
        <v>7876.3441334922445</v>
      </c>
      <c r="BC339" s="83">
        <v>7755.8417111124927</v>
      </c>
      <c r="BD339" s="83">
        <v>7679.8450927687672</v>
      </c>
      <c r="BE339" s="83">
        <v>7578.7650396759027</v>
      </c>
      <c r="BF339" s="83">
        <v>7407.9865311008516</v>
      </c>
      <c r="BG339" s="83">
        <v>7132.3053850372053</v>
      </c>
      <c r="BH339" s="83">
        <v>6781.4649486403259</v>
      </c>
      <c r="BI339" s="83">
        <v>6378.3825255017719</v>
      </c>
      <c r="BJ339" s="83">
        <v>5900.4320565553753</v>
      </c>
      <c r="BK339" s="83">
        <v>5445.2350661550045</v>
      </c>
      <c r="BL339" s="83">
        <v>5100.6017787054816</v>
      </c>
      <c r="BM339" s="83">
        <v>4858.6321864556257</v>
      </c>
      <c r="BN339" s="83">
        <v>4649.6278339232522</v>
      </c>
      <c r="BO339" s="83">
        <v>4409.2236809973638</v>
      </c>
      <c r="BP339" s="83">
        <v>4151.5632899421689</v>
      </c>
      <c r="BQ339" s="83">
        <v>3860.6464146441035</v>
      </c>
      <c r="BR339" s="83">
        <v>3546.3207606178867</v>
      </c>
      <c r="BS339" s="83">
        <v>3227.2987886197702</v>
      </c>
      <c r="BT339" s="83">
        <v>2876.7131911826068</v>
      </c>
      <c r="BU339" s="83">
        <v>2563.7891514348248</v>
      </c>
      <c r="BV339" s="83">
        <v>2359.8087669654137</v>
      </c>
      <c r="BW339" s="83">
        <v>2240.307497641687</v>
      </c>
      <c r="BX339" s="83">
        <v>2139.4276751600278</v>
      </c>
      <c r="BY339" s="83">
        <v>1982.9929594603918</v>
      </c>
      <c r="BZ339" s="83">
        <v>1822.6264426680032</v>
      </c>
      <c r="CA339" s="83">
        <v>1672.5627009612547</v>
      </c>
      <c r="CB339" s="83">
        <v>1519.6775279147992</v>
      </c>
      <c r="CC339" s="83">
        <v>1367.848116272879</v>
      </c>
      <c r="CD339" s="83">
        <v>1211.9048757098374</v>
      </c>
      <c r="CE339" s="83">
        <v>1086.4148908327966</v>
      </c>
      <c r="CF339" s="83">
        <v>1014.877954284092</v>
      </c>
      <c r="CG339" s="83">
        <v>980.03782793441746</v>
      </c>
      <c r="CH339" s="83">
        <v>932.6013758616632</v>
      </c>
      <c r="CI339" s="83">
        <v>841.13239210663994</v>
      </c>
      <c r="CJ339" s="83">
        <v>734.11823180897215</v>
      </c>
      <c r="CK339" s="83">
        <v>628.28725239569746</v>
      </c>
      <c r="CL339" s="83">
        <v>525.65996276170335</v>
      </c>
      <c r="CM339" s="83">
        <v>430.29558347960057</v>
      </c>
      <c r="CN339" s="83">
        <v>342.08489785236827</v>
      </c>
      <c r="CO339" s="83">
        <v>269.85625555586438</v>
      </c>
      <c r="CP339" s="83">
        <v>214.97486530285047</v>
      </c>
      <c r="CQ339" s="83">
        <v>174.80132358198759</v>
      </c>
      <c r="CR339" s="83">
        <v>141.54483933911646</v>
      </c>
      <c r="CS339" s="83">
        <v>110.25425564262197</v>
      </c>
      <c r="CT339" s="83">
        <v>84.297087317315885</v>
      </c>
      <c r="CU339" s="83">
        <v>62.435545130294422</v>
      </c>
      <c r="CV339" s="83">
        <v>44.196356727800257</v>
      </c>
      <c r="CW339" s="83">
        <v>30.471458468837572</v>
      </c>
      <c r="CX339" s="83">
        <v>20.623752954117663</v>
      </c>
      <c r="CY339" s="83">
        <v>13.779506607473143</v>
      </c>
      <c r="CZ339" s="83">
        <v>22.407625672126077</v>
      </c>
      <c r="DA339" s="82"/>
    </row>
    <row r="340" spans="1:105" x14ac:dyDescent="0.3">
      <c r="A340" s="295"/>
      <c r="B340" s="85" t="s">
        <v>133</v>
      </c>
      <c r="C340" s="84">
        <v>2015</v>
      </c>
      <c r="D340" s="83">
        <v>21027.763719180897</v>
      </c>
      <c r="E340" s="83">
        <v>20819.487477961997</v>
      </c>
      <c r="F340" s="83">
        <v>20406.466335394536</v>
      </c>
      <c r="G340" s="83">
        <v>20096.618565946177</v>
      </c>
      <c r="H340" s="83">
        <v>19851.208647740161</v>
      </c>
      <c r="I340" s="83">
        <v>19886.813290968985</v>
      </c>
      <c r="J340" s="83">
        <v>20341.100142227515</v>
      </c>
      <c r="K340" s="83">
        <v>20139.304091698523</v>
      </c>
      <c r="L340" s="83">
        <v>19437.732435601785</v>
      </c>
      <c r="M340" s="83">
        <v>18995.65965162676</v>
      </c>
      <c r="N340" s="83">
        <v>18315.749307105838</v>
      </c>
      <c r="O340" s="83">
        <v>17562.44534218686</v>
      </c>
      <c r="P340" s="83">
        <v>16949.830685813668</v>
      </c>
      <c r="Q340" s="83">
        <v>16837.210068402255</v>
      </c>
      <c r="R340" s="83">
        <v>17063.798309154998</v>
      </c>
      <c r="S340" s="83">
        <v>17515.919029255947</v>
      </c>
      <c r="T340" s="83">
        <v>17972.317403323548</v>
      </c>
      <c r="U340" s="83">
        <v>18321.93825327036</v>
      </c>
      <c r="V340" s="83">
        <v>18935.790698876459</v>
      </c>
      <c r="W340" s="83">
        <v>19573.506992781629</v>
      </c>
      <c r="X340" s="83">
        <v>19610.658872551579</v>
      </c>
      <c r="Y340" s="83">
        <v>19783.676323415559</v>
      </c>
      <c r="Z340" s="83">
        <v>20177.457124524499</v>
      </c>
      <c r="AA340" s="83">
        <v>20331.307045061305</v>
      </c>
      <c r="AB340" s="83">
        <v>20394.761946030463</v>
      </c>
      <c r="AC340" s="83">
        <v>20475.436679563249</v>
      </c>
      <c r="AD340" s="83">
        <v>20712.145667573266</v>
      </c>
      <c r="AE340" s="83">
        <v>20804.324559858924</v>
      </c>
      <c r="AF340" s="83">
        <v>20787.650810780397</v>
      </c>
      <c r="AG340" s="83">
        <v>20624.499268213975</v>
      </c>
      <c r="AH340" s="83">
        <v>20216.847946583377</v>
      </c>
      <c r="AI340" s="83">
        <v>19501.806231187391</v>
      </c>
      <c r="AJ340" s="83">
        <v>18488.475513444431</v>
      </c>
      <c r="AK340" s="83">
        <v>17240.874980591587</v>
      </c>
      <c r="AL340" s="83">
        <v>16212.763603185127</v>
      </c>
      <c r="AM340" s="83">
        <v>15531.142197077546</v>
      </c>
      <c r="AN340" s="83">
        <v>15327.216420956645</v>
      </c>
      <c r="AO340" s="83">
        <v>14826.585284595571</v>
      </c>
      <c r="AP340" s="83">
        <v>14092.412444438089</v>
      </c>
      <c r="AQ340" s="83">
        <v>13750.928238419336</v>
      </c>
      <c r="AR340" s="83">
        <v>13352.451119338497</v>
      </c>
      <c r="AS340" s="83">
        <v>13025.765775766078</v>
      </c>
      <c r="AT340" s="83">
        <v>12751.140391106968</v>
      </c>
      <c r="AU340" s="83">
        <v>12503.382313915003</v>
      </c>
      <c r="AV340" s="83">
        <v>12227.045867669231</v>
      </c>
      <c r="AW340" s="83">
        <v>11912.720213643013</v>
      </c>
      <c r="AX340" s="83">
        <v>11603.363919331248</v>
      </c>
      <c r="AY340" s="83">
        <v>11308.315012329225</v>
      </c>
      <c r="AZ340" s="83">
        <v>10998.813095754766</v>
      </c>
      <c r="BA340" s="83">
        <v>10715.941850470575</v>
      </c>
      <c r="BB340" s="83">
        <v>10493.103382982217</v>
      </c>
      <c r="BC340" s="83">
        <v>10327.075800727578</v>
      </c>
      <c r="BD340" s="83">
        <v>10186.841561752712</v>
      </c>
      <c r="BE340" s="83">
        <v>9973.9782192589319</v>
      </c>
      <c r="BF340" s="83">
        <v>9671.5207796423219</v>
      </c>
      <c r="BG340" s="83">
        <v>9273.3531078697088</v>
      </c>
      <c r="BH340" s="83">
        <v>8828.6955287318578</v>
      </c>
      <c r="BI340" s="83">
        <v>8355.5141888887083</v>
      </c>
      <c r="BJ340" s="83">
        <v>7799.0369147842675</v>
      </c>
      <c r="BK340" s="83">
        <v>7270.8103596425726</v>
      </c>
      <c r="BL340" s="83">
        <v>6867.1818530189139</v>
      </c>
      <c r="BM340" s="83">
        <v>6583.4914825070664</v>
      </c>
      <c r="BN340" s="83">
        <v>6333.8585186829096</v>
      </c>
      <c r="BO340" s="83">
        <v>6028.6160532922659</v>
      </c>
      <c r="BP340" s="83">
        <v>5711.8876319315887</v>
      </c>
      <c r="BQ340" s="83">
        <v>5367.2361416992289</v>
      </c>
      <c r="BR340" s="83">
        <v>4989.5101950523658</v>
      </c>
      <c r="BS340" s="83">
        <v>4603.3745627348917</v>
      </c>
      <c r="BT340" s="83">
        <v>4190.0257700763714</v>
      </c>
      <c r="BU340" s="83">
        <v>3843.2809598177769</v>
      </c>
      <c r="BV340" s="83">
        <v>3636.3517245288012</v>
      </c>
      <c r="BW340" s="83">
        <v>3553.5654681869414</v>
      </c>
      <c r="BX340" s="83">
        <v>3500.3587339549144</v>
      </c>
      <c r="BY340" s="83">
        <v>3374.1042321987275</v>
      </c>
      <c r="BZ340" s="83">
        <v>3240.8962673988749</v>
      </c>
      <c r="CA340" s="83">
        <v>3111.9477537828384</v>
      </c>
      <c r="CB340" s="83">
        <v>2954.8395351182403</v>
      </c>
      <c r="CC340" s="83">
        <v>2773.7946570232234</v>
      </c>
      <c r="CD340" s="83">
        <v>2553.0495095611009</v>
      </c>
      <c r="CE340" s="83">
        <v>2335.0347795245011</v>
      </c>
      <c r="CF340" s="83">
        <v>2168.3154915220621</v>
      </c>
      <c r="CG340" s="83">
        <v>2055.31261567108</v>
      </c>
      <c r="CH340" s="83">
        <v>1929.4585751373029</v>
      </c>
      <c r="CI340" s="83">
        <v>1733.1779678078669</v>
      </c>
      <c r="CJ340" s="83">
        <v>1511.6136951180874</v>
      </c>
      <c r="CK340" s="83">
        <v>1291.8697007119902</v>
      </c>
      <c r="CL340" s="83">
        <v>1079.370413874947</v>
      </c>
      <c r="CM340" s="83">
        <v>885.01930152621424</v>
      </c>
      <c r="CN340" s="83">
        <v>707.66958834707191</v>
      </c>
      <c r="CO340" s="83">
        <v>552.87312310275001</v>
      </c>
      <c r="CP340" s="83">
        <v>432.71655359689771</v>
      </c>
      <c r="CQ340" s="83">
        <v>343.10425369123021</v>
      </c>
      <c r="CR340" s="83">
        <v>278.92124140860102</v>
      </c>
      <c r="CS340" s="83">
        <v>222.83846748835697</v>
      </c>
      <c r="CT340" s="83">
        <v>170.74210300937659</v>
      </c>
      <c r="CU340" s="83">
        <v>128.31141621674792</v>
      </c>
      <c r="CV340" s="83">
        <v>92.178892285659174</v>
      </c>
      <c r="CW340" s="83">
        <v>63.746145494545509</v>
      </c>
      <c r="CX340" s="83">
        <v>42.740134100854611</v>
      </c>
      <c r="CY340" s="83">
        <v>28.105096700050904</v>
      </c>
      <c r="CZ340" s="83">
        <v>42.758336883691435</v>
      </c>
      <c r="DA340" s="82"/>
    </row>
    <row r="344" spans="1:105" x14ac:dyDescent="0.3">
      <c r="A344" s="81" t="s">
        <v>126</v>
      </c>
      <c r="B344" s="81" t="s">
        <v>88</v>
      </c>
      <c r="C344" s="80">
        <v>2020</v>
      </c>
      <c r="D344" s="80">
        <v>2021</v>
      </c>
      <c r="E344" s="80">
        <v>2022</v>
      </c>
      <c r="F344" s="80">
        <v>2023</v>
      </c>
      <c r="G344" s="80">
        <v>2024</v>
      </c>
      <c r="H344" s="80">
        <v>2025</v>
      </c>
      <c r="I344" s="80">
        <v>2026</v>
      </c>
      <c r="J344" s="80">
        <v>2027</v>
      </c>
      <c r="K344" s="80">
        <v>2028</v>
      </c>
      <c r="L344" s="80">
        <v>2029</v>
      </c>
      <c r="M344" s="80">
        <v>2030</v>
      </c>
      <c r="N344" s="80">
        <v>2031</v>
      </c>
      <c r="O344" s="80">
        <v>2032</v>
      </c>
      <c r="P344" s="80">
        <v>2033</v>
      </c>
      <c r="Q344" s="80">
        <v>2034</v>
      </c>
      <c r="R344" s="80">
        <v>2035</v>
      </c>
      <c r="S344" s="80">
        <v>2036</v>
      </c>
      <c r="T344" s="80">
        <v>2037</v>
      </c>
      <c r="U344" s="80">
        <v>2038</v>
      </c>
      <c r="V344" s="80">
        <v>2039</v>
      </c>
      <c r="W344" s="80">
        <v>2040</v>
      </c>
      <c r="X344" s="80">
        <v>2041</v>
      </c>
      <c r="Y344" s="80">
        <v>2042</v>
      </c>
      <c r="Z344" s="80">
        <v>2043</v>
      </c>
      <c r="AA344" s="80">
        <v>2044</v>
      </c>
      <c r="AB344" s="80">
        <v>2045</v>
      </c>
      <c r="AC344" s="80">
        <v>2046</v>
      </c>
      <c r="AD344" s="80">
        <v>2047</v>
      </c>
      <c r="AE344" s="80">
        <v>2048</v>
      </c>
      <c r="AF344" s="80">
        <v>2049</v>
      </c>
      <c r="AG344" s="80">
        <v>2050</v>
      </c>
      <c r="AH344" s="80">
        <v>2055</v>
      </c>
      <c r="AI344" s="80">
        <v>2060</v>
      </c>
      <c r="AJ344" s="80">
        <v>2065</v>
      </c>
      <c r="AK344" s="80">
        <v>2070</v>
      </c>
      <c r="AL344" s="80">
        <v>2075</v>
      </c>
      <c r="AM344" s="80">
        <v>2080</v>
      </c>
      <c r="AN344" s="80">
        <v>2085</v>
      </c>
      <c r="AO344" s="80">
        <v>2090</v>
      </c>
      <c r="AP344" s="80">
        <v>2095</v>
      </c>
      <c r="AQ344" s="80">
        <v>2100</v>
      </c>
      <c r="AS344" t="s">
        <v>132</v>
      </c>
    </row>
    <row r="345" spans="1:105" x14ac:dyDescent="0.3">
      <c r="A345" s="80" t="s">
        <v>131</v>
      </c>
      <c r="B345" s="80" t="s">
        <v>124</v>
      </c>
      <c r="C345" s="80">
        <v>2184706.1269999999</v>
      </c>
      <c r="D345" s="80">
        <f>C345 + ((D344 - C344) / (2025 - 2020)) * (H345 - C345)</f>
        <v>2195717.4115999998</v>
      </c>
      <c r="E345" s="80">
        <f>C345 + ((E344 - C344) / (2025 - 2020)) * (H345 - C345)</f>
        <v>2206728.6961999997</v>
      </c>
      <c r="F345" s="80">
        <f>C345 + ((F344 - C344) / (2025 - 2020)) * (H345 - C345)</f>
        <v>2217739.9808</v>
      </c>
      <c r="G345" s="80">
        <f>C345 + ((G344 - C344) / (2025 - 2020)) * (H345 - C345)</f>
        <v>2228751.2653999999</v>
      </c>
      <c r="H345" s="80">
        <v>2239762.5499999998</v>
      </c>
      <c r="I345" s="80">
        <f>H345 + ((I344 - H344) / (2025 - 2020)) * (M345 - H345)</f>
        <v>2249314.5499999998</v>
      </c>
      <c r="J345" s="80">
        <f>H345 + ((J344 - H344) / (2025 - 2020)) * (M345 - H345)</f>
        <v>2258866.5499999998</v>
      </c>
      <c r="K345" s="80">
        <f>I345 + ((K344 - I344) / (2025 - 2020)) * (M345 - I345)</f>
        <v>2264597.75</v>
      </c>
      <c r="L345" s="80">
        <f>H345 + ((L344 - H344) / (2025 - 2020)) * (M345 - H345)</f>
        <v>2277970.5499999998</v>
      </c>
      <c r="M345" s="80">
        <v>2287522.5499999998</v>
      </c>
      <c r="N345" s="80">
        <f>M345 + ((N344 - M344) / (2025 - 2020)) * (R345 - M345)</f>
        <v>2295615.27</v>
      </c>
      <c r="O345" s="80">
        <f>M345 + ((O344 - M344) / (2025 - 2020)) * (R345 - M345)</f>
        <v>2303707.9899999998</v>
      </c>
      <c r="P345" s="80">
        <f>M345 + ((P344 - M344) / (2025 - 2020)) * (R345 - M345)</f>
        <v>2311800.71</v>
      </c>
      <c r="Q345" s="80">
        <f>M345 + ((Q344 - M344) / (2025 - 2020)) * (R345 - M345)</f>
        <v>2319893.4299999997</v>
      </c>
      <c r="R345" s="80">
        <v>2327986.15</v>
      </c>
      <c r="S345" s="80">
        <f>R345 + ((S344 - R344) / (2025 - 2020)) * (W345 - R345)</f>
        <v>2334619.59</v>
      </c>
      <c r="T345" s="80">
        <f>R345 + ((T344 - R344) / (2025 - 2020)) * (W345 - R345)</f>
        <v>2341253.0299999998</v>
      </c>
      <c r="U345" s="80">
        <f>R345 + ((U344 - R344) / (2025 - 2020)) * (W345 - R345)</f>
        <v>2347886.4700000002</v>
      </c>
      <c r="V345" s="80">
        <f>R345 + ((V344 - R344) / (2025 - 2020)) * (W345 - R345)</f>
        <v>2354519.91</v>
      </c>
      <c r="W345" s="80">
        <v>2361153.35</v>
      </c>
      <c r="X345" s="80">
        <f>W345 + ((X344 - W344) / (2025 - 2020)) * (AB345 - W345)</f>
        <v>2366327.5100000002</v>
      </c>
      <c r="Y345" s="80">
        <f>W345 + ((Y344 - W344) / (2025 - 2020)) * (AB345 - W345)</f>
        <v>2371501.67</v>
      </c>
      <c r="Z345" s="80">
        <f>W345 + ((Z344 - W344) / (2025 - 2020)) * (AB345 - W345)</f>
        <v>2376675.83</v>
      </c>
      <c r="AA345" s="80">
        <f>W345 + ((AA344 - W344) / (2025 - 2020)) * (AB345 - W345)</f>
        <v>2381849.9899999998</v>
      </c>
      <c r="AB345" s="80">
        <v>2387024.15</v>
      </c>
      <c r="AC345" s="80">
        <f>AB345 + ((AC344 - AB344) / (2025 - 2020)) * (AG345 - AB345)</f>
        <v>2390739.0299999998</v>
      </c>
      <c r="AD345" s="80">
        <f>AB345 + ((AD344 - AB344) / (2025 - 2020)) * (AG345 - AB345)</f>
        <v>2394453.9099999997</v>
      </c>
      <c r="AE345" s="80">
        <f>AB345 + ((AE344 - AB344) / (2025 - 2020)) * (AG345 - AB345)</f>
        <v>2398168.79</v>
      </c>
      <c r="AF345" s="80">
        <f>AB345 + ((AF344 - AB344) / (2025 - 2020)) * (AG345 - AB345)</f>
        <v>2401883.67</v>
      </c>
      <c r="AG345" s="80">
        <v>2405598.5499999998</v>
      </c>
      <c r="AH345" s="80">
        <v>2416876.5499999998</v>
      </c>
      <c r="AI345" s="80">
        <v>2420858.15</v>
      </c>
      <c r="AJ345" s="80">
        <v>2417543.4</v>
      </c>
      <c r="AK345" s="80">
        <v>2406932.2000000002</v>
      </c>
      <c r="AL345" s="80">
        <v>2389024.6</v>
      </c>
      <c r="AM345" s="80">
        <v>2363820.6</v>
      </c>
      <c r="AN345" s="80">
        <v>2331320.2000000002</v>
      </c>
      <c r="AO345" s="80">
        <v>2291523</v>
      </c>
      <c r="AP345" s="80">
        <v>2244430</v>
      </c>
      <c r="AQ345" s="80">
        <v>2190041</v>
      </c>
      <c r="AS345" t="s">
        <v>130</v>
      </c>
    </row>
    <row r="347" spans="1:105" x14ac:dyDescent="0.3">
      <c r="A347" s="81" t="s">
        <v>126</v>
      </c>
      <c r="B347" s="81" t="s">
        <v>88</v>
      </c>
      <c r="C347" s="80">
        <v>2020</v>
      </c>
      <c r="D347" s="80">
        <v>2021</v>
      </c>
      <c r="E347" s="80">
        <v>2022</v>
      </c>
      <c r="F347" s="80">
        <v>2023</v>
      </c>
      <c r="G347" s="80">
        <v>2024</v>
      </c>
      <c r="H347" s="80">
        <v>2025</v>
      </c>
      <c r="I347" s="80">
        <v>2026</v>
      </c>
      <c r="J347" s="80">
        <v>2027</v>
      </c>
      <c r="K347" s="80">
        <v>2028</v>
      </c>
      <c r="L347" s="80">
        <v>2029</v>
      </c>
      <c r="M347" s="80">
        <v>2030</v>
      </c>
      <c r="N347" s="80">
        <v>2031</v>
      </c>
      <c r="O347" s="80">
        <v>2032</v>
      </c>
      <c r="P347" s="80">
        <v>2033</v>
      </c>
      <c r="Q347" s="80">
        <v>2034</v>
      </c>
      <c r="R347" s="80">
        <v>2035</v>
      </c>
      <c r="S347" s="80">
        <v>2036</v>
      </c>
      <c r="T347" s="80">
        <v>2037</v>
      </c>
      <c r="U347" s="80">
        <v>2038</v>
      </c>
      <c r="V347" s="80">
        <v>2039</v>
      </c>
      <c r="W347" s="80">
        <v>2040</v>
      </c>
      <c r="X347" s="80">
        <v>2041</v>
      </c>
      <c r="Y347" s="80">
        <v>2042</v>
      </c>
      <c r="Z347" s="80">
        <v>2043</v>
      </c>
      <c r="AA347" s="80">
        <v>2044</v>
      </c>
      <c r="AB347" s="80">
        <v>2045</v>
      </c>
      <c r="AC347" s="80">
        <v>2046</v>
      </c>
      <c r="AD347" s="80">
        <v>2047</v>
      </c>
      <c r="AE347" s="80">
        <v>2048</v>
      </c>
      <c r="AF347" s="80">
        <v>2049</v>
      </c>
      <c r="AG347" s="80">
        <v>2050</v>
      </c>
      <c r="AH347" s="80">
        <v>2055</v>
      </c>
      <c r="AI347" s="80">
        <v>2060</v>
      </c>
      <c r="AJ347" s="80">
        <v>2065</v>
      </c>
      <c r="AK347" s="80">
        <v>2070</v>
      </c>
      <c r="AL347" s="80">
        <v>2075</v>
      </c>
      <c r="AM347" s="80">
        <v>2080</v>
      </c>
      <c r="AN347" s="80">
        <v>2085</v>
      </c>
      <c r="AO347" s="80">
        <v>2090</v>
      </c>
      <c r="AP347" s="80">
        <v>2095</v>
      </c>
      <c r="AQ347" s="80">
        <v>2100</v>
      </c>
    </row>
    <row r="348" spans="1:105" x14ac:dyDescent="0.3">
      <c r="A348" s="80" t="s">
        <v>129</v>
      </c>
      <c r="B348" s="80" t="s">
        <v>124</v>
      </c>
      <c r="C348" s="80">
        <v>2184706.1269999999</v>
      </c>
      <c r="D348" s="80">
        <f>C348 + ((D347 - C347) / (2025 - 2020)) * (H348 - C348)</f>
        <v>2197392.9269999997</v>
      </c>
      <c r="E348" s="80">
        <f>C348 + ((E347 - C347) / (2025 - 2020)) * (H348 - C348)</f>
        <v>2210079.727</v>
      </c>
      <c r="F348" s="80">
        <f>C348 + ((F347 - C347) / (2025 - 2020)) * (H348 - C348)</f>
        <v>2222766.5269999998</v>
      </c>
      <c r="G348" s="80">
        <f>C348 + ((G347 - C347) / (2025 - 2020)) * (H348 - C348)</f>
        <v>2235453.327</v>
      </c>
      <c r="H348" s="80">
        <v>2248140.1269999999</v>
      </c>
      <c r="I348" s="80">
        <f>H348 + ((I347 - H347) / (2025 - 2020)) * (M348 - H348)</f>
        <v>2258472.9269999997</v>
      </c>
      <c r="J348" s="80">
        <f>H348 + ((J347 - H347) / (2025 - 2020)) * (M348 - H348)</f>
        <v>2268805.727</v>
      </c>
      <c r="K348" s="80">
        <f>I348 + ((K347 - I347) / (2025 - 2020)) * (M348 - I348)</f>
        <v>2275005.4069999997</v>
      </c>
      <c r="L348" s="80">
        <f>H348 + ((L347 - H347) / (2025 - 2020)) * (M348 - H348)</f>
        <v>2289471.327</v>
      </c>
      <c r="M348" s="80">
        <v>2299804.1269999999</v>
      </c>
      <c r="N348" s="80">
        <f>M348 + ((N347 - M347) / (2025 - 2020)) * (R348 - M348)</f>
        <v>2307782.9269999997</v>
      </c>
      <c r="O348" s="80">
        <f>M348 + ((O347 - M347) / (2025 - 2020)) * (R348 - M348)</f>
        <v>2315761.727</v>
      </c>
      <c r="P348" s="80">
        <f>M348 + ((P347 - M347) / (2025 - 2020)) * (R348 - M348)</f>
        <v>2323740.5269999998</v>
      </c>
      <c r="Q348" s="80">
        <f>M348 + ((Q347 - M347) / (2025 - 2020)) * (R348 - M348)</f>
        <v>2331719.327</v>
      </c>
      <c r="R348" s="80">
        <v>2339698.1269999999</v>
      </c>
      <c r="S348" s="80">
        <f>R348 + ((S347 - R347) / (2025 - 2020)) * (W348 - R348)</f>
        <v>2345322.9269999997</v>
      </c>
      <c r="T348" s="80">
        <f>R348 + ((T347 - R347) / (2025 - 2020)) * (W348 - R348)</f>
        <v>2350947.727</v>
      </c>
      <c r="U348" s="80">
        <f>R348 + ((U347 - R347) / (2025 - 2020)) * (W348 - R348)</f>
        <v>2356572.5269999998</v>
      </c>
      <c r="V348" s="80">
        <f>R348 + ((V347 - R347) / (2025 - 2020)) * (W348 - R348)</f>
        <v>2362197.327</v>
      </c>
      <c r="W348" s="80">
        <v>2367822.1269999999</v>
      </c>
      <c r="X348" s="80">
        <f>W348 + ((X347 - W347) / (2025 - 2020)) * (AB348 - W348)</f>
        <v>2371092.9269999997</v>
      </c>
      <c r="Y348" s="80">
        <f>W348 + ((Y347 - W347) / (2025 - 2020)) * (AB348 - W348)</f>
        <v>2374363.727</v>
      </c>
      <c r="Z348" s="80">
        <f>W348 + ((Z347 - W347) / (2025 - 2020)) * (AB348 - W348)</f>
        <v>2377634.5269999998</v>
      </c>
      <c r="AA348" s="80">
        <f>W348 + ((AA347 - W347) / (2025 - 2020)) * (AB348 - W348)</f>
        <v>2380905.327</v>
      </c>
      <c r="AB348" s="80">
        <v>2384176.1269999999</v>
      </c>
      <c r="AC348" s="80">
        <f>AB348 + ((AC347 - AB347) / (2025 - 2020)) * (AG348 - AB348)</f>
        <v>2385092.9269999997</v>
      </c>
      <c r="AD348" s="80">
        <f>AB348 + ((AD347 - AB347) / (2025 - 2020)) * (AG348 - AB348)</f>
        <v>2386009.727</v>
      </c>
      <c r="AE348" s="80">
        <f>AB348 + ((AE347 - AB347) / (2025 - 2020)) * (AG348 - AB348)</f>
        <v>2386926.5269999998</v>
      </c>
      <c r="AF348" s="80">
        <f>AB348 + ((AF347 - AB347) / (2025 - 2020)) * (AG348 - AB348)</f>
        <v>2387843.327</v>
      </c>
      <c r="AG348" s="80">
        <v>2388760.1269999999</v>
      </c>
      <c r="AH348" s="80">
        <v>2381574.1269999999</v>
      </c>
      <c r="AI348" s="80">
        <v>2362618.1269999999</v>
      </c>
      <c r="AJ348" s="80">
        <v>2331892.1</v>
      </c>
      <c r="AK348" s="80">
        <v>2289396.1</v>
      </c>
      <c r="AL348" s="80">
        <v>2235130.1</v>
      </c>
      <c r="AM348" s="80">
        <v>2169094.1</v>
      </c>
      <c r="AN348" s="80">
        <v>2091288.1</v>
      </c>
      <c r="AO348" s="80">
        <v>2001712</v>
      </c>
      <c r="AP348" s="80">
        <v>1900366</v>
      </c>
      <c r="AQ348" s="80">
        <v>1787250</v>
      </c>
    </row>
    <row r="350" spans="1:105" x14ac:dyDescent="0.3">
      <c r="A350" s="81" t="s">
        <v>126</v>
      </c>
      <c r="B350" s="81" t="s">
        <v>88</v>
      </c>
      <c r="C350" s="80">
        <v>2020</v>
      </c>
      <c r="D350" s="80">
        <v>2021</v>
      </c>
      <c r="E350" s="80">
        <v>2022</v>
      </c>
      <c r="F350" s="80">
        <v>2023</v>
      </c>
      <c r="G350" s="80">
        <v>2024</v>
      </c>
      <c r="H350" s="80">
        <v>2025</v>
      </c>
      <c r="I350" s="80">
        <v>2026</v>
      </c>
      <c r="J350" s="80">
        <v>2027</v>
      </c>
      <c r="K350" s="80">
        <v>2028</v>
      </c>
      <c r="L350" s="80">
        <v>2029</v>
      </c>
      <c r="M350" s="80">
        <v>2030</v>
      </c>
      <c r="N350" s="80">
        <v>2031</v>
      </c>
      <c r="O350" s="80">
        <v>2032</v>
      </c>
      <c r="P350" s="80">
        <v>2033</v>
      </c>
      <c r="Q350" s="80">
        <v>2034</v>
      </c>
      <c r="R350" s="80">
        <v>2035</v>
      </c>
      <c r="S350" s="80">
        <v>2036</v>
      </c>
      <c r="T350" s="80">
        <v>2037</v>
      </c>
      <c r="U350" s="80">
        <v>2038</v>
      </c>
      <c r="V350" s="80">
        <v>2039</v>
      </c>
      <c r="W350" s="80">
        <v>2040</v>
      </c>
      <c r="X350" s="80">
        <v>2041</v>
      </c>
      <c r="Y350" s="80">
        <v>2042</v>
      </c>
      <c r="Z350" s="80">
        <v>2043</v>
      </c>
      <c r="AA350" s="80">
        <v>2044</v>
      </c>
      <c r="AB350" s="80">
        <v>2045</v>
      </c>
      <c r="AC350" s="80">
        <v>2046</v>
      </c>
      <c r="AD350" s="80">
        <v>2047</v>
      </c>
      <c r="AE350" s="80">
        <v>2048</v>
      </c>
      <c r="AF350" s="80">
        <v>2049</v>
      </c>
      <c r="AG350" s="80">
        <v>2050</v>
      </c>
      <c r="AH350" s="80">
        <v>2055</v>
      </c>
      <c r="AI350" s="80">
        <v>2060</v>
      </c>
      <c r="AJ350" s="80">
        <v>2065</v>
      </c>
      <c r="AK350" s="80">
        <v>2070</v>
      </c>
      <c r="AL350" s="80">
        <v>2075</v>
      </c>
      <c r="AM350" s="80">
        <v>2080</v>
      </c>
      <c r="AN350" s="80">
        <v>2085</v>
      </c>
      <c r="AO350" s="80">
        <v>2090</v>
      </c>
      <c r="AP350" s="80">
        <v>2095</v>
      </c>
      <c r="AQ350" s="80">
        <v>2100</v>
      </c>
    </row>
    <row r="351" spans="1:105" x14ac:dyDescent="0.3">
      <c r="A351" s="80" t="s">
        <v>128</v>
      </c>
      <c r="B351" s="80" t="s">
        <v>124</v>
      </c>
      <c r="C351" s="80">
        <v>2184706.1269999999</v>
      </c>
      <c r="D351" s="80">
        <f>C351 + ((D350 - C350) / (2025 - 2020)) * (H351 - C351)</f>
        <v>2190671.5269999998</v>
      </c>
      <c r="E351" s="80">
        <f>C351 + ((E350 - C350) / (2025 - 2020)) * (H351 - C351)</f>
        <v>2196636.9269999997</v>
      </c>
      <c r="F351" s="80">
        <f>C351 + ((F350 - C350) / (2025 - 2020)) * (H351 - C351)</f>
        <v>2202602.327</v>
      </c>
      <c r="G351" s="80">
        <f>C351 + ((G350 - C350) / (2025 - 2020)) * (H351 - C351)</f>
        <v>2208567.727</v>
      </c>
      <c r="H351" s="80">
        <v>2214533.1269999999</v>
      </c>
      <c r="I351" s="80">
        <f>H351 + ((I350 - H350) / (2025 - 2020)) * (M351 - H351)</f>
        <v>2220498.5269999998</v>
      </c>
      <c r="J351" s="80">
        <f>H351 + ((J350 - H350) / (2025 - 2020)) * (M351 - H351)</f>
        <v>2226463.9269999997</v>
      </c>
      <c r="K351" s="80">
        <f>I351 + ((K350 - I350) / (2025 - 2020)) * (M351 - I351)</f>
        <v>2230043.1669999999</v>
      </c>
      <c r="L351" s="80">
        <f>H351 + ((L350 - H350) / (2025 - 2020)) * (M351 - H351)</f>
        <v>2238394.727</v>
      </c>
      <c r="M351" s="80">
        <v>2244360.1269999999</v>
      </c>
      <c r="N351" s="80">
        <f>M351 + ((N350 - M350) / (2025 - 2020)) * (R351 - M351)</f>
        <v>2250325.5269999998</v>
      </c>
      <c r="O351" s="80">
        <f>M351 + ((O350 - M350) / (2025 - 2020)) * (R351 - M351)</f>
        <v>2256290.9269999997</v>
      </c>
      <c r="P351" s="80">
        <f>M351 + ((P350 - M350) / (2025 - 2020)) * (R351 - M351)</f>
        <v>2262256.327</v>
      </c>
      <c r="Q351" s="80">
        <f>M351 + ((Q350 - M350) / (2025 - 2020)) * (R351 - M351)</f>
        <v>2268221.727</v>
      </c>
      <c r="R351" s="80">
        <v>2274187.1269999999</v>
      </c>
      <c r="S351" s="80">
        <f>R351 + ((S350 - R350) / (2025 - 2020)) * (W351 - R351)</f>
        <v>2280152.5269999998</v>
      </c>
      <c r="T351" s="80">
        <f>R351 + ((T350 - R350) / (2025 - 2020)) * (W351 - R351)</f>
        <v>2286117.9269999997</v>
      </c>
      <c r="U351" s="80">
        <f>R351 + ((U350 - R350) / (2025 - 2020)) * (W351 - R351)</f>
        <v>2292083.327</v>
      </c>
      <c r="V351" s="80">
        <f>R351 + ((V350 - R350) / (2025 - 2020)) * (W351 - R351)</f>
        <v>2298048.727</v>
      </c>
      <c r="W351" s="80">
        <v>2304014.1269999999</v>
      </c>
      <c r="X351" s="80">
        <f>W351 + ((X350 - W350) / (2025 - 2020)) * (AB351 - W351)</f>
        <v>2309979.5269999998</v>
      </c>
      <c r="Y351" s="80">
        <f>W351 + ((Y350 - W350) / (2025 - 2020)) * (AB351 - W351)</f>
        <v>2315944.9269999997</v>
      </c>
      <c r="Z351" s="80">
        <f>W351 + ((Z350 - W350) / (2025 - 2020)) * (AB351 - W351)</f>
        <v>2321910.327</v>
      </c>
      <c r="AA351" s="80">
        <f>W351 + ((AA350 - W350) / (2025 - 2020)) * (AB351 - W351)</f>
        <v>2327875.727</v>
      </c>
      <c r="AB351" s="80">
        <v>2333841.1269999999</v>
      </c>
      <c r="AC351" s="80">
        <f>AB351 + ((AC350 - AB350) / (2025 - 2020)) * (AG351 - AB351)</f>
        <v>2339806.5269999998</v>
      </c>
      <c r="AD351" s="80">
        <f>AB351 + ((AD350 - AB350) / (2025 - 2020)) * (AG351 - AB351)</f>
        <v>2345771.9269999997</v>
      </c>
      <c r="AE351" s="80">
        <f>AB351 + ((AE350 - AB350) / (2025 - 2020)) * (AG351 - AB351)</f>
        <v>2351737.327</v>
      </c>
      <c r="AF351" s="80">
        <f>AB351 + ((AF350 - AB350) / (2025 - 2020)) * (AG351 - AB351)</f>
        <v>2357702.727</v>
      </c>
      <c r="AG351" s="80">
        <v>2363668.1269999999</v>
      </c>
      <c r="AH351" s="80">
        <v>2393495.1269999999</v>
      </c>
      <c r="AI351" s="80">
        <v>2423322.1269999999</v>
      </c>
      <c r="AJ351" s="80">
        <v>2453149.1</v>
      </c>
      <c r="AK351" s="80">
        <v>2482976.1</v>
      </c>
      <c r="AL351" s="80">
        <v>2512803.1</v>
      </c>
      <c r="AM351" s="80">
        <v>2542630.1</v>
      </c>
      <c r="AN351" s="80">
        <v>2572457.1</v>
      </c>
      <c r="AO351" s="80">
        <v>2602284</v>
      </c>
      <c r="AP351" s="80">
        <v>2632111</v>
      </c>
      <c r="AQ351" s="80">
        <v>2661938</v>
      </c>
    </row>
    <row r="353" spans="1:43" x14ac:dyDescent="0.3">
      <c r="A353" s="81" t="s">
        <v>126</v>
      </c>
      <c r="B353" s="81" t="s">
        <v>88</v>
      </c>
      <c r="C353" s="80">
        <v>2020</v>
      </c>
      <c r="D353" s="80">
        <v>2021</v>
      </c>
      <c r="E353" s="80">
        <v>2022</v>
      </c>
      <c r="F353" s="80">
        <v>2023</v>
      </c>
      <c r="G353" s="80">
        <v>2024</v>
      </c>
      <c r="H353" s="80">
        <v>2025</v>
      </c>
      <c r="I353" s="80">
        <v>2026</v>
      </c>
      <c r="J353" s="80">
        <v>2027</v>
      </c>
      <c r="K353" s="80">
        <v>2028</v>
      </c>
      <c r="L353" s="80">
        <v>2029</v>
      </c>
      <c r="M353" s="80">
        <v>2030</v>
      </c>
      <c r="N353" s="80">
        <v>2031</v>
      </c>
      <c r="O353" s="80">
        <v>2032</v>
      </c>
      <c r="P353" s="80">
        <v>2033</v>
      </c>
      <c r="Q353" s="80">
        <v>2034</v>
      </c>
      <c r="R353" s="80">
        <v>2035</v>
      </c>
      <c r="S353" s="80">
        <v>2036</v>
      </c>
      <c r="T353" s="80">
        <v>2037</v>
      </c>
      <c r="U353" s="80">
        <v>2038</v>
      </c>
      <c r="V353" s="80">
        <v>2039</v>
      </c>
      <c r="W353" s="80">
        <v>2040</v>
      </c>
      <c r="X353" s="80">
        <v>2041</v>
      </c>
      <c r="Y353" s="80">
        <v>2042</v>
      </c>
      <c r="Z353" s="80">
        <v>2043</v>
      </c>
      <c r="AA353" s="80">
        <v>2044</v>
      </c>
      <c r="AB353" s="80">
        <v>2045</v>
      </c>
      <c r="AC353" s="80">
        <v>2046</v>
      </c>
      <c r="AD353" s="80">
        <v>2047</v>
      </c>
      <c r="AE353" s="80">
        <v>2048</v>
      </c>
      <c r="AF353" s="80">
        <v>2049</v>
      </c>
      <c r="AG353" s="80">
        <v>2050</v>
      </c>
      <c r="AH353" s="80">
        <v>2055</v>
      </c>
      <c r="AI353" s="80">
        <v>2060</v>
      </c>
      <c r="AJ353" s="80">
        <v>2065</v>
      </c>
      <c r="AK353" s="80">
        <v>2070</v>
      </c>
      <c r="AL353" s="80">
        <v>2075</v>
      </c>
      <c r="AM353" s="80">
        <v>2080</v>
      </c>
      <c r="AN353" s="80">
        <v>2085</v>
      </c>
      <c r="AO353" s="80">
        <v>2090</v>
      </c>
      <c r="AP353" s="80">
        <v>2095</v>
      </c>
      <c r="AQ353" s="80">
        <v>2100</v>
      </c>
    </row>
    <row r="354" spans="1:43" x14ac:dyDescent="0.3">
      <c r="A354" s="80" t="s">
        <v>127</v>
      </c>
      <c r="B354" s="80" t="s">
        <v>124</v>
      </c>
      <c r="C354" s="80">
        <v>2184706.1269999999</v>
      </c>
      <c r="D354" s="80">
        <f>C354 + ((D353 - C353) / (2025 - 2020)) * (H354 - C354)</f>
        <v>2187900.0669999998</v>
      </c>
      <c r="E354" s="80">
        <f>C354 + ((E353 - C353) / (2025 - 2020)) * (H354 - C354)</f>
        <v>2191094.0069999998</v>
      </c>
      <c r="F354" s="80">
        <f>C354 + ((F353 - C353) / (2025 - 2020)) * (H354 - C354)</f>
        <v>2194287.9470000002</v>
      </c>
      <c r="G354" s="80">
        <f>C354 + ((G353 - C353) / (2025 - 2020)) * (H354 - C354)</f>
        <v>2197481.8870000001</v>
      </c>
      <c r="H354" s="80">
        <v>2200675.827</v>
      </c>
      <c r="I354" s="80">
        <f>H354 + ((I353 - H353) / (2025 - 2020)) * (M354 - H354)</f>
        <v>2202120.9270000001</v>
      </c>
      <c r="J354" s="80">
        <f>H354 + ((J353 - H353) / (2025 - 2020)) * (M354 - H354)</f>
        <v>2203566.0270000002</v>
      </c>
      <c r="K354" s="80">
        <f>I354 + ((K353 - I353) / (2025 - 2020)) * (M354 - I354)</f>
        <v>2204433.0870000003</v>
      </c>
      <c r="L354" s="80">
        <f>H354 + ((L353 - H353) / (2025 - 2020)) * (M354 - H354)</f>
        <v>2206456.227</v>
      </c>
      <c r="M354" s="80">
        <v>2207901.327</v>
      </c>
      <c r="N354" s="80">
        <f>M354 + ((N353 - M353) / (2025 - 2020)) * (R354 - M354)</f>
        <v>2207597.5869999998</v>
      </c>
      <c r="O354" s="80">
        <f>M354 + ((O353 - M353) / (2025 - 2020)) * (R354 - M354)</f>
        <v>2207293.8470000001</v>
      </c>
      <c r="P354" s="80">
        <f>M354 + ((P353 - M353) / (2025 - 2020)) * (R354 - M354)</f>
        <v>2206990.1069999998</v>
      </c>
      <c r="Q354" s="80">
        <f>M354 + ((Q353 - M353) / (2025 - 2020)) * (R354 - M354)</f>
        <v>2206686.3670000001</v>
      </c>
      <c r="R354" s="80">
        <v>2206382.6269999999</v>
      </c>
      <c r="S354" s="80">
        <f>R354 + ((S353 - R353) / (2025 - 2020)) * (W354 - R354)</f>
        <v>2204330.0469999998</v>
      </c>
      <c r="T354" s="80">
        <f>R354 + ((T353 - R353) / (2025 - 2020)) * (W354 - R354)</f>
        <v>2202277.4669999997</v>
      </c>
      <c r="U354" s="80">
        <f>R354 + ((U353 - R353) / (2025 - 2020)) * (W354 - R354)</f>
        <v>2200224.8870000001</v>
      </c>
      <c r="V354" s="80">
        <f>R354 + ((V353 - R353) / (2025 - 2020)) * (W354 - R354)</f>
        <v>2198172.307</v>
      </c>
      <c r="W354" s="80">
        <v>2196119.727</v>
      </c>
      <c r="X354" s="80">
        <f>W354 + ((X353 - W353) / (2025 - 2020)) * (AB354 - W354)</f>
        <v>2192318.307</v>
      </c>
      <c r="Y354" s="80">
        <f>W354 + ((Y353 - W353) / (2025 - 2020)) * (AB354 - W354)</f>
        <v>2188516.8870000001</v>
      </c>
      <c r="Z354" s="80">
        <f>W354 + ((Z353 - W353) / (2025 - 2020)) * (AB354 - W354)</f>
        <v>2184715.4669999997</v>
      </c>
      <c r="AA354" s="80">
        <f>W354 + ((AA353 - W353) / (2025 - 2020)) * (AB354 - W354)</f>
        <v>2180914.0469999998</v>
      </c>
      <c r="AB354" s="80">
        <v>2177112.6269999999</v>
      </c>
      <c r="AC354" s="80">
        <f>AB354 + ((AC353 - AB353) / (2025 - 2020)) * (AG354 - AB354)</f>
        <v>2171562.3670000001</v>
      </c>
      <c r="AD354" s="80">
        <f>AB354 + ((AD353 - AB353) / (2025 - 2020)) * (AG354 - AB354)</f>
        <v>2166012.1069999998</v>
      </c>
      <c r="AE354" s="80">
        <f>AB354 + ((AE353 - AB353) / (2025 - 2020)) * (AG354 - AB354)</f>
        <v>2160461.8470000001</v>
      </c>
      <c r="AF354" s="80">
        <f>AB354 + ((AF353 - AB353) / (2025 - 2020)) * (AG354 - AB354)</f>
        <v>2154911.5869999998</v>
      </c>
      <c r="AG354" s="80">
        <v>2149361.327</v>
      </c>
      <c r="AH354" s="80">
        <v>2112865.827</v>
      </c>
      <c r="AI354" s="80">
        <v>2067626.1270000001</v>
      </c>
      <c r="AJ354" s="80">
        <v>2013642.2</v>
      </c>
      <c r="AK354" s="80">
        <v>1950914.1</v>
      </c>
      <c r="AL354" s="80">
        <v>1879441.8</v>
      </c>
      <c r="AM354" s="80">
        <v>1799225.3</v>
      </c>
      <c r="AN354" s="80">
        <v>1710264.6</v>
      </c>
      <c r="AO354" s="80">
        <v>1612560</v>
      </c>
      <c r="AP354" s="80">
        <v>1506111</v>
      </c>
      <c r="AQ354" s="80">
        <v>1390917</v>
      </c>
    </row>
    <row r="356" spans="1:43" x14ac:dyDescent="0.3">
      <c r="A356" s="81" t="s">
        <v>126</v>
      </c>
      <c r="B356" s="81" t="s">
        <v>88</v>
      </c>
      <c r="C356" s="80">
        <v>2020</v>
      </c>
      <c r="D356" s="80">
        <v>2021</v>
      </c>
      <c r="E356" s="80">
        <v>2022</v>
      </c>
      <c r="F356" s="80">
        <v>2023</v>
      </c>
      <c r="G356" s="80">
        <v>2024</v>
      </c>
      <c r="H356" s="80">
        <v>2025</v>
      </c>
      <c r="I356" s="80">
        <v>2026</v>
      </c>
      <c r="J356" s="80">
        <v>2027</v>
      </c>
      <c r="K356" s="80">
        <v>2028</v>
      </c>
      <c r="L356" s="80">
        <v>2029</v>
      </c>
      <c r="M356" s="80">
        <v>2030</v>
      </c>
      <c r="N356" s="80">
        <v>2031</v>
      </c>
      <c r="O356" s="80">
        <v>2032</v>
      </c>
      <c r="P356" s="80">
        <v>2033</v>
      </c>
      <c r="Q356" s="80">
        <v>2034</v>
      </c>
      <c r="R356" s="80">
        <v>2035</v>
      </c>
      <c r="S356" s="80">
        <v>2036</v>
      </c>
      <c r="T356" s="80">
        <v>2037</v>
      </c>
      <c r="U356" s="80">
        <v>2038</v>
      </c>
      <c r="V356" s="80">
        <v>2039</v>
      </c>
      <c r="W356" s="80">
        <v>2040</v>
      </c>
      <c r="X356" s="80">
        <v>2041</v>
      </c>
      <c r="Y356" s="80">
        <v>2042</v>
      </c>
      <c r="Z356" s="80">
        <v>2043</v>
      </c>
      <c r="AA356" s="80">
        <v>2044</v>
      </c>
      <c r="AB356" s="80">
        <v>2045</v>
      </c>
      <c r="AC356" s="80">
        <v>2046</v>
      </c>
      <c r="AD356" s="80">
        <v>2047</v>
      </c>
      <c r="AE356" s="80">
        <v>2048</v>
      </c>
      <c r="AF356" s="80">
        <v>2049</v>
      </c>
      <c r="AG356" s="80">
        <v>2050</v>
      </c>
      <c r="AH356" s="80">
        <v>2055</v>
      </c>
      <c r="AI356" s="80">
        <v>2060</v>
      </c>
      <c r="AJ356" s="80">
        <v>2065</v>
      </c>
      <c r="AK356" s="80">
        <v>2070</v>
      </c>
      <c r="AL356" s="80">
        <v>2075</v>
      </c>
      <c r="AM356" s="80">
        <v>2080</v>
      </c>
      <c r="AN356" s="80">
        <v>2085</v>
      </c>
      <c r="AO356" s="80">
        <v>2090</v>
      </c>
      <c r="AP356" s="80">
        <v>2095</v>
      </c>
      <c r="AQ356" s="80">
        <v>2100</v>
      </c>
    </row>
    <row r="357" spans="1:43" x14ac:dyDescent="0.3">
      <c r="A357" s="80" t="s">
        <v>125</v>
      </c>
      <c r="B357" s="80" t="s">
        <v>124</v>
      </c>
      <c r="C357" s="80">
        <v>2184706.1269999999</v>
      </c>
      <c r="D357" s="80">
        <f>C357 + ((D356 - C356) / (2025 - 2020)) * (H357 - C357)</f>
        <v>2201961.9069999997</v>
      </c>
      <c r="E357" s="80">
        <f>C357 + ((E356 - C356) / (2025 - 2020)) * (H357 - C357)</f>
        <v>2219217.6869999999</v>
      </c>
      <c r="F357" s="80">
        <f>C357 + ((F356 - C356) / (2025 - 2020)) * (H357 - C357)</f>
        <v>2236473.4669999997</v>
      </c>
      <c r="G357" s="80">
        <f>C357 + ((G356 - C356) / (2025 - 2020)) * (H357 - C357)</f>
        <v>2253729.247</v>
      </c>
      <c r="H357" s="80">
        <v>2270985.0269999998</v>
      </c>
      <c r="I357" s="80">
        <f>H357 + ((I356 - H356) / (2025 - 2020)) * (M357 - H357)</f>
        <v>2285558.9269999997</v>
      </c>
      <c r="J357" s="80">
        <f>H357 + ((J356 - H356) / (2025 - 2020)) * (M357 - H357)</f>
        <v>2300132.8269999996</v>
      </c>
      <c r="K357" s="80">
        <f>I357 + ((K356 - I356) / (2025 - 2020)) * (M357 - I357)</f>
        <v>2308877.1669999999</v>
      </c>
      <c r="L357" s="80">
        <f>H357 + ((L356 - H356) / (2025 - 2020)) * (M357 - H357)</f>
        <v>2329280.6269999999</v>
      </c>
      <c r="M357" s="80">
        <v>2343854.5269999998</v>
      </c>
      <c r="N357" s="80">
        <f>M357 + ((N356 - M356) / (2025 - 2020)) * (R357 - M357)</f>
        <v>2355746.5469999998</v>
      </c>
      <c r="O357" s="80">
        <f>M357 + ((O356 - M356) / (2025 - 2020)) * (R357 - M357)</f>
        <v>2367638.5669999998</v>
      </c>
      <c r="P357" s="80">
        <f>M357 + ((P356 - M356) / (2025 - 2020)) * (R357 - M357)</f>
        <v>2379530.5869999998</v>
      </c>
      <c r="Q357" s="80">
        <f>M357 + ((Q356 - M356) / (2025 - 2020)) * (R357 - M357)</f>
        <v>2391422.6069999998</v>
      </c>
      <c r="R357" s="80">
        <v>2403314.6269999999</v>
      </c>
      <c r="S357" s="80">
        <f>R357 + ((S356 - R356) / (2025 - 2020)) * (W357 - R357)</f>
        <v>2412524.767</v>
      </c>
      <c r="T357" s="80">
        <f>R357 + ((T356 - R356) / (2025 - 2020)) * (W357 - R357)</f>
        <v>2421734.9070000001</v>
      </c>
      <c r="U357" s="80">
        <f>R357 + ((U356 - R356) / (2025 - 2020)) * (W357 - R357)</f>
        <v>2430945.0469999998</v>
      </c>
      <c r="V357" s="80">
        <f>R357 + ((V356 - R356) / (2025 - 2020)) * (W357 - R357)</f>
        <v>2440155.1869999999</v>
      </c>
      <c r="W357" s="80">
        <v>2449365.327</v>
      </c>
      <c r="X357" s="80">
        <f>W357 + ((X356 - W356) / (2025 - 2020)) * (AB357 - W357)</f>
        <v>2455893.5869999998</v>
      </c>
      <c r="Y357" s="80">
        <f>W357 + ((Y356 - W356) / (2025 - 2020)) * (AB357 - W357)</f>
        <v>2462421.8470000001</v>
      </c>
      <c r="Z357" s="80">
        <f>W357 + ((Z356 - W356) / (2025 - 2020)) * (AB357 - W357)</f>
        <v>2468950.1069999998</v>
      </c>
      <c r="AA357" s="80">
        <f>W357 + ((AA356 - W356) / (2025 - 2020)) * (AB357 - W357)</f>
        <v>2475478.3670000001</v>
      </c>
      <c r="AB357" s="80">
        <v>2482006.6269999999</v>
      </c>
      <c r="AC357" s="80">
        <f>AB357 + ((AC356 - AB356) / (2025 - 2020)) * (AG357 - AB357)</f>
        <v>2485853.0069999998</v>
      </c>
      <c r="AD357" s="80">
        <f>AB357 + ((AD356 - AB356) / (2025 - 2020)) * (AG357 - AB357)</f>
        <v>2489699.3869999996</v>
      </c>
      <c r="AE357" s="80">
        <f>AB357 + ((AE356 - AB356) / (2025 - 2020)) * (AG357 - AB357)</f>
        <v>2493545.767</v>
      </c>
      <c r="AF357" s="80">
        <f>AB357 + ((AF356 - AB356) / (2025 - 2020)) * (AG357 - AB357)</f>
        <v>2497392.1469999999</v>
      </c>
      <c r="AG357" s="80">
        <v>2501238.5269999998</v>
      </c>
      <c r="AH357" s="80">
        <v>2507061.0269999998</v>
      </c>
      <c r="AI357" s="80">
        <v>2499474.1269999999</v>
      </c>
      <c r="AJ357" s="80">
        <v>2478477.7999999998</v>
      </c>
      <c r="AK357" s="80">
        <v>2444072.1</v>
      </c>
      <c r="AL357" s="80">
        <v>2396257</v>
      </c>
      <c r="AM357" s="80">
        <v>2335032.5</v>
      </c>
      <c r="AN357" s="80">
        <v>2260398.6</v>
      </c>
      <c r="AO357" s="80">
        <v>2172355</v>
      </c>
      <c r="AP357" s="80">
        <v>2070903</v>
      </c>
      <c r="AQ357" s="80">
        <v>1956041</v>
      </c>
    </row>
    <row r="363" spans="1:43" x14ac:dyDescent="0.3">
      <c r="E363" t="s">
        <v>143</v>
      </c>
    </row>
    <row r="364" spans="1:43" x14ac:dyDescent="0.3">
      <c r="E364" t="s">
        <v>144</v>
      </c>
    </row>
    <row r="365" spans="1:43" x14ac:dyDescent="0.3">
      <c r="E365" t="s">
        <v>145</v>
      </c>
    </row>
  </sheetData>
  <mergeCells count="5">
    <mergeCell ref="A3:A103"/>
    <mergeCell ref="A108:A208"/>
    <mergeCell ref="A214:A314"/>
    <mergeCell ref="A326:A327"/>
    <mergeCell ref="A339:A340"/>
  </mergeCells>
  <hyperlinks>
    <hyperlink ref="AS344" r:id="rId1" xr:uid="{52B2A59B-0E66-4434-81DF-5AE70E6BA33D}"/>
  </hyperlinks>
  <pageMargins left="0.7" right="0.7" top="0.75" bottom="0.75" header="0.3" footer="0.3"/>
  <drawing r:id="rId2"/>
  <legacy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416405-4B8D-46D2-95E2-D63ED0BA738A}">
  <dimension ref="A2:T302"/>
  <sheetViews>
    <sheetView topLeftCell="A105" zoomScale="55" zoomScaleNormal="55" workbookViewId="0">
      <selection activeCell="B105" sqref="B105:L105"/>
    </sheetView>
  </sheetViews>
  <sheetFormatPr baseColWidth="10" defaultColWidth="11.44140625" defaultRowHeight="14.4" x14ac:dyDescent="0.3"/>
  <cols>
    <col min="1" max="1" width="76.33203125" customWidth="1"/>
    <col min="2" max="2" width="36.44140625" bestFit="1" customWidth="1"/>
    <col min="3" max="3" width="18.6640625" customWidth="1"/>
    <col min="4" max="4" width="18.33203125" customWidth="1"/>
    <col min="5" max="5" width="18.6640625" customWidth="1"/>
    <col min="6" max="6" width="22.5546875" customWidth="1"/>
    <col min="7" max="7" width="47.21875" customWidth="1"/>
    <col min="8" max="8" width="16.33203125" customWidth="1"/>
    <col min="9" max="9" width="19.33203125" customWidth="1"/>
    <col min="10" max="10" width="20" customWidth="1"/>
    <col min="11" max="11" width="18.33203125" customWidth="1"/>
    <col min="12" max="12" width="26.6640625" customWidth="1"/>
    <col min="13" max="13" width="15.33203125" customWidth="1"/>
    <col min="14" max="14" width="14.5546875" customWidth="1"/>
    <col min="15" max="15" width="12.33203125" bestFit="1" customWidth="1"/>
    <col min="16" max="16" width="24.44140625" customWidth="1"/>
    <col min="17" max="17" width="16.6640625" customWidth="1"/>
    <col min="18" max="18" width="16.33203125" customWidth="1"/>
    <col min="19" max="19" width="15.6640625" customWidth="1"/>
  </cols>
  <sheetData>
    <row r="2" spans="1:10" x14ac:dyDescent="0.3">
      <c r="G2" t="s">
        <v>341</v>
      </c>
    </row>
    <row r="3" spans="1:10" x14ac:dyDescent="0.3">
      <c r="F3" t="s">
        <v>342</v>
      </c>
      <c r="G3" t="s">
        <v>343</v>
      </c>
    </row>
    <row r="4" spans="1:10" x14ac:dyDescent="0.3">
      <c r="B4" s="170" t="s">
        <v>301</v>
      </c>
    </row>
    <row r="5" spans="1:10" x14ac:dyDescent="0.3">
      <c r="A5" s="170" t="s">
        <v>307</v>
      </c>
      <c r="B5" s="169">
        <v>2019</v>
      </c>
    </row>
    <row r="7" spans="1:10" x14ac:dyDescent="0.3">
      <c r="A7" s="156" t="s">
        <v>339</v>
      </c>
      <c r="B7" s="156" t="s">
        <v>284</v>
      </c>
      <c r="C7" s="149"/>
      <c r="D7" s="149"/>
      <c r="E7" s="149"/>
      <c r="F7" s="149"/>
      <c r="G7" s="149"/>
      <c r="H7" s="149"/>
      <c r="I7" s="149"/>
      <c r="J7" s="149"/>
    </row>
    <row r="8" spans="1:10" x14ac:dyDescent="0.3">
      <c r="A8" s="173" t="s">
        <v>299</v>
      </c>
      <c r="B8" s="85" t="s">
        <v>300</v>
      </c>
      <c r="C8" s="98"/>
      <c r="D8" s="149"/>
      <c r="E8" s="98"/>
      <c r="F8" s="98"/>
      <c r="G8" s="98"/>
      <c r="H8" s="98"/>
      <c r="I8" s="98"/>
      <c r="J8" s="98"/>
    </row>
    <row r="9" spans="1:10" x14ac:dyDescent="0.3">
      <c r="A9" s="164" t="s">
        <v>338</v>
      </c>
      <c r="B9" s="183">
        <v>500747.00000000006</v>
      </c>
      <c r="C9" s="153"/>
      <c r="D9" s="149"/>
      <c r="E9" s="153"/>
      <c r="F9" s="153"/>
      <c r="G9" s="153"/>
      <c r="H9" s="153"/>
      <c r="I9" s="153"/>
      <c r="J9" s="153"/>
    </row>
    <row r="10" spans="1:10" x14ac:dyDescent="0.3">
      <c r="A10" s="164" t="s">
        <v>337</v>
      </c>
      <c r="B10" s="183">
        <v>47728.83</v>
      </c>
      <c r="C10" s="153"/>
      <c r="D10" s="149"/>
      <c r="E10" s="153"/>
      <c r="F10" s="153"/>
      <c r="G10" s="153"/>
      <c r="H10" s="153"/>
      <c r="I10" s="153"/>
      <c r="J10" s="153"/>
    </row>
    <row r="11" spans="1:10" x14ac:dyDescent="0.3">
      <c r="A11" s="164" t="s">
        <v>293</v>
      </c>
      <c r="B11" s="167">
        <v>40200</v>
      </c>
      <c r="C11" s="99"/>
      <c r="D11" s="149"/>
      <c r="E11" s="99"/>
      <c r="F11" s="99"/>
      <c r="G11" s="99"/>
      <c r="H11" s="99"/>
      <c r="I11" s="99"/>
      <c r="J11" s="99"/>
    </row>
    <row r="12" spans="1:10" x14ac:dyDescent="0.3">
      <c r="A12" s="164" t="s">
        <v>292</v>
      </c>
      <c r="B12" s="167">
        <v>480000</v>
      </c>
      <c r="C12" s="99"/>
      <c r="D12" s="149"/>
      <c r="E12" s="99"/>
      <c r="F12" s="99"/>
      <c r="G12" s="99"/>
      <c r="H12" s="99"/>
      <c r="I12" s="99"/>
      <c r="J12" s="99"/>
    </row>
    <row r="13" spans="1:10" x14ac:dyDescent="0.3">
      <c r="A13" s="164" t="s">
        <v>291</v>
      </c>
      <c r="B13" s="167">
        <v>489923.31689999998</v>
      </c>
      <c r="C13" s="99"/>
      <c r="D13" s="149"/>
      <c r="E13" s="99"/>
      <c r="F13" s="99"/>
      <c r="G13" s="99"/>
      <c r="H13" s="99"/>
      <c r="I13" s="99"/>
      <c r="J13" s="99"/>
    </row>
    <row r="14" spans="1:10" x14ac:dyDescent="0.3">
      <c r="A14" s="164" t="s">
        <v>290</v>
      </c>
      <c r="B14" s="167">
        <v>626649</v>
      </c>
      <c r="C14" s="99"/>
      <c r="D14" s="149"/>
      <c r="E14" s="99"/>
      <c r="F14" s="99"/>
      <c r="G14" s="188"/>
      <c r="H14" s="99"/>
      <c r="I14" s="99"/>
      <c r="J14" s="99"/>
    </row>
    <row r="15" spans="1:10" x14ac:dyDescent="0.3">
      <c r="A15" s="164" t="s">
        <v>289</v>
      </c>
      <c r="B15" s="183">
        <v>886372.77150000003</v>
      </c>
      <c r="C15" s="153"/>
      <c r="D15" s="149"/>
      <c r="E15" s="153"/>
      <c r="F15" s="153"/>
      <c r="G15" s="153"/>
      <c r="H15" s="153"/>
      <c r="I15" s="153"/>
      <c r="J15" s="153"/>
    </row>
    <row r="16" spans="1:10" x14ac:dyDescent="0.3">
      <c r="A16" s="164" t="s">
        <v>288</v>
      </c>
      <c r="B16" s="183">
        <v>26496.282419999996</v>
      </c>
      <c r="C16" s="153"/>
      <c r="D16" s="149"/>
      <c r="E16" s="153"/>
      <c r="F16" s="153"/>
      <c r="G16" s="153"/>
      <c r="H16" s="153"/>
      <c r="I16" s="153"/>
      <c r="J16" s="153"/>
    </row>
    <row r="17" spans="1:13" x14ac:dyDescent="0.3">
      <c r="A17" s="164" t="s">
        <v>287</v>
      </c>
      <c r="B17" s="183">
        <v>20578.273209000003</v>
      </c>
      <c r="C17" s="153"/>
      <c r="D17" s="149"/>
      <c r="E17" s="153"/>
      <c r="F17" s="153"/>
      <c r="G17" s="153"/>
      <c r="H17" s="153"/>
      <c r="I17" s="153"/>
      <c r="J17" s="153"/>
    </row>
    <row r="18" spans="1:13" x14ac:dyDescent="0.3">
      <c r="A18" s="164" t="s">
        <v>286</v>
      </c>
      <c r="B18" s="199">
        <v>32230.810840026897</v>
      </c>
      <c r="C18" s="198"/>
      <c r="D18" s="198"/>
      <c r="E18" s="198"/>
      <c r="F18" s="198"/>
      <c r="G18" s="198"/>
      <c r="H18" s="198"/>
      <c r="I18" s="198"/>
      <c r="J18" s="198"/>
    </row>
    <row r="19" spans="1:13" x14ac:dyDescent="0.3">
      <c r="A19" s="164" t="s">
        <v>285</v>
      </c>
      <c r="B19" s="183">
        <v>645102.71513097314</v>
      </c>
      <c r="C19" s="153"/>
      <c r="D19" s="153"/>
      <c r="E19" s="153"/>
      <c r="F19" s="153"/>
      <c r="G19" s="153"/>
      <c r="H19" s="153"/>
      <c r="I19" s="153"/>
      <c r="J19" s="198"/>
    </row>
    <row r="20" spans="1:13" x14ac:dyDescent="0.3">
      <c r="A20" s="200" t="s">
        <v>336</v>
      </c>
      <c r="B20" s="147">
        <f>SUM(B9:B19)</f>
        <v>3796029</v>
      </c>
      <c r="C20" s="197"/>
      <c r="D20" s="197"/>
      <c r="E20" s="197"/>
      <c r="F20" s="197"/>
      <c r="G20" s="197"/>
      <c r="H20" s="197"/>
      <c r="I20" s="197"/>
      <c r="J20" s="197"/>
    </row>
    <row r="22" spans="1:13" ht="21" customHeight="1" x14ac:dyDescent="0.3">
      <c r="A22" s="170" t="s">
        <v>335</v>
      </c>
      <c r="B22" s="156" t="s">
        <v>295</v>
      </c>
      <c r="C22" s="156" t="s">
        <v>294</v>
      </c>
      <c r="D22" s="156" t="s">
        <v>293</v>
      </c>
      <c r="E22" s="156" t="s">
        <v>292</v>
      </c>
      <c r="F22" s="156" t="s">
        <v>291</v>
      </c>
      <c r="G22" s="156" t="s">
        <v>290</v>
      </c>
      <c r="H22" s="156" t="s">
        <v>289</v>
      </c>
      <c r="I22" s="156" t="s">
        <v>288</v>
      </c>
      <c r="J22" s="156" t="s">
        <v>287</v>
      </c>
      <c r="K22" s="156" t="s">
        <v>286</v>
      </c>
      <c r="L22" s="156" t="s">
        <v>285</v>
      </c>
      <c r="M22" s="149"/>
    </row>
    <row r="23" spans="1:13" x14ac:dyDescent="0.3">
      <c r="A23" s="196" t="s">
        <v>299</v>
      </c>
      <c r="B23" s="56" t="s">
        <v>333</v>
      </c>
      <c r="C23" s="56" t="s">
        <v>333</v>
      </c>
      <c r="D23" s="56" t="s">
        <v>333</v>
      </c>
      <c r="E23" s="56" t="s">
        <v>333</v>
      </c>
      <c r="F23" s="56" t="s">
        <v>333</v>
      </c>
      <c r="G23" s="56" t="s">
        <v>333</v>
      </c>
      <c r="H23" s="56" t="s">
        <v>333</v>
      </c>
      <c r="I23" s="56" t="s">
        <v>333</v>
      </c>
      <c r="J23" s="56" t="s">
        <v>333</v>
      </c>
      <c r="K23" s="56" t="s">
        <v>333</v>
      </c>
      <c r="L23" s="56" t="s">
        <v>333</v>
      </c>
      <c r="M23" s="98"/>
    </row>
    <row r="24" spans="1:13" x14ac:dyDescent="0.3">
      <c r="A24" s="179" t="s">
        <v>284</v>
      </c>
      <c r="B24" s="203">
        <v>100</v>
      </c>
      <c r="C24" s="203">
        <v>120</v>
      </c>
      <c r="D24" s="203">
        <v>64</v>
      </c>
      <c r="E24" s="203">
        <v>10</v>
      </c>
      <c r="F24" s="203">
        <v>125</v>
      </c>
      <c r="G24" s="203">
        <v>0</v>
      </c>
      <c r="H24" s="203">
        <v>0</v>
      </c>
      <c r="I24" s="203">
        <v>0</v>
      </c>
      <c r="J24" s="203">
        <v>12.38857142857143</v>
      </c>
      <c r="K24" s="203">
        <v>0</v>
      </c>
      <c r="L24" s="203">
        <v>0</v>
      </c>
      <c r="M24" s="188"/>
    </row>
    <row r="25" spans="1:13" x14ac:dyDescent="0.3">
      <c r="B25" s="153"/>
      <c r="C25" s="153"/>
      <c r="D25" s="153"/>
      <c r="L25" s="175"/>
    </row>
    <row r="26" spans="1:13" ht="18" customHeight="1" x14ac:dyDescent="0.3">
      <c r="A26" s="170" t="s">
        <v>334</v>
      </c>
      <c r="B26" s="156" t="s">
        <v>295</v>
      </c>
      <c r="C26" s="156" t="s">
        <v>294</v>
      </c>
      <c r="D26" s="156" t="s">
        <v>293</v>
      </c>
      <c r="E26" s="156" t="s">
        <v>292</v>
      </c>
      <c r="F26" s="156" t="s">
        <v>291</v>
      </c>
      <c r="G26" s="156" t="s">
        <v>290</v>
      </c>
      <c r="H26" s="156" t="s">
        <v>289</v>
      </c>
      <c r="I26" s="156" t="s">
        <v>288</v>
      </c>
      <c r="J26" s="156" t="s">
        <v>287</v>
      </c>
      <c r="K26" s="156" t="s">
        <v>286</v>
      </c>
      <c r="L26" s="156" t="s">
        <v>285</v>
      </c>
      <c r="M26" s="149"/>
    </row>
    <row r="27" spans="1:13" x14ac:dyDescent="0.3">
      <c r="A27" s="173" t="s">
        <v>299</v>
      </c>
      <c r="B27" s="85" t="s">
        <v>333</v>
      </c>
      <c r="C27" s="85" t="s">
        <v>333</v>
      </c>
      <c r="D27" s="85" t="s">
        <v>333</v>
      </c>
      <c r="E27" s="85" t="s">
        <v>333</v>
      </c>
      <c r="F27" s="85" t="s">
        <v>333</v>
      </c>
      <c r="G27" s="85" t="s">
        <v>333</v>
      </c>
      <c r="H27" s="85" t="s">
        <v>333</v>
      </c>
      <c r="I27" s="85" t="s">
        <v>333</v>
      </c>
      <c r="J27" s="85" t="s">
        <v>333</v>
      </c>
      <c r="K27" s="85" t="s">
        <v>333</v>
      </c>
      <c r="L27" s="85" t="s">
        <v>333</v>
      </c>
      <c r="M27" s="98"/>
    </row>
    <row r="28" spans="1:13" x14ac:dyDescent="0.3">
      <c r="A28" s="179" t="s">
        <v>284</v>
      </c>
      <c r="B28" s="203">
        <v>120</v>
      </c>
      <c r="C28" s="203">
        <v>220</v>
      </c>
      <c r="D28" s="203">
        <v>24</v>
      </c>
      <c r="E28" s="203">
        <v>0</v>
      </c>
      <c r="F28" s="203">
        <v>125</v>
      </c>
      <c r="G28" s="203">
        <v>0</v>
      </c>
      <c r="H28" s="203">
        <v>0</v>
      </c>
      <c r="I28" s="203">
        <v>0</v>
      </c>
      <c r="J28" s="203">
        <v>12.38857142857143</v>
      </c>
      <c r="K28" s="203">
        <v>0</v>
      </c>
      <c r="L28" s="203">
        <v>0</v>
      </c>
      <c r="M28" s="188"/>
    </row>
    <row r="29" spans="1:13" x14ac:dyDescent="0.3">
      <c r="C29" s="188"/>
      <c r="D29" s="188"/>
      <c r="E29" s="188"/>
      <c r="F29" s="188"/>
      <c r="G29" s="188"/>
      <c r="H29" s="188"/>
      <c r="I29" s="188"/>
      <c r="J29" s="188"/>
      <c r="K29" s="188"/>
      <c r="L29" s="188"/>
      <c r="M29" s="188"/>
    </row>
    <row r="30" spans="1:13" x14ac:dyDescent="0.3">
      <c r="A30" s="156" t="s">
        <v>332</v>
      </c>
      <c r="B30" s="201" t="s">
        <v>467</v>
      </c>
    </row>
    <row r="31" spans="1:13" x14ac:dyDescent="0.3">
      <c r="A31" s="164" t="s">
        <v>284</v>
      </c>
      <c r="B31" s="204">
        <v>15</v>
      </c>
    </row>
    <row r="32" spans="1:13" x14ac:dyDescent="0.3">
      <c r="A32" s="189"/>
      <c r="B32" s="188"/>
      <c r="C32" s="188"/>
      <c r="D32" s="188"/>
      <c r="E32" s="188"/>
      <c r="F32" s="188"/>
      <c r="G32" s="188"/>
      <c r="H32" s="188"/>
      <c r="I32" s="188"/>
      <c r="J32" s="188"/>
      <c r="K32" s="188"/>
      <c r="L32" s="188"/>
      <c r="M32" s="188"/>
    </row>
    <row r="33" spans="1:14" x14ac:dyDescent="0.3">
      <c r="A33" s="195" t="s">
        <v>323</v>
      </c>
      <c r="B33" s="168"/>
      <c r="C33" s="168"/>
      <c r="D33" s="168"/>
      <c r="E33" s="168"/>
      <c r="F33" s="168"/>
      <c r="G33" s="168"/>
      <c r="H33" s="168"/>
      <c r="I33" s="168"/>
      <c r="J33" s="168"/>
      <c r="K33" s="168"/>
      <c r="L33" s="168"/>
    </row>
    <row r="34" spans="1:14" x14ac:dyDescent="0.3">
      <c r="A34" s="174" t="s">
        <v>331</v>
      </c>
      <c r="B34" s="156" t="s">
        <v>295</v>
      </c>
      <c r="C34" s="156" t="s">
        <v>294</v>
      </c>
      <c r="D34" s="156" t="s">
        <v>293</v>
      </c>
      <c r="E34" s="156" t="s">
        <v>292</v>
      </c>
      <c r="F34" s="156" t="s">
        <v>291</v>
      </c>
      <c r="G34" s="156" t="s">
        <v>290</v>
      </c>
      <c r="H34" s="156" t="s">
        <v>289</v>
      </c>
      <c r="I34" s="156" t="s">
        <v>288</v>
      </c>
      <c r="J34" s="156" t="s">
        <v>287</v>
      </c>
      <c r="K34" s="156" t="s">
        <v>286</v>
      </c>
      <c r="L34" s="156" t="s">
        <v>285</v>
      </c>
      <c r="M34" s="149"/>
    </row>
    <row r="35" spans="1:14" x14ac:dyDescent="0.3">
      <c r="A35" s="173" t="s">
        <v>312</v>
      </c>
      <c r="B35" s="176" t="s">
        <v>315</v>
      </c>
      <c r="C35" s="176" t="s">
        <v>315</v>
      </c>
      <c r="D35" s="176" t="s">
        <v>315</v>
      </c>
      <c r="E35" s="176" t="s">
        <v>315</v>
      </c>
      <c r="F35" s="176" t="s">
        <v>315</v>
      </c>
      <c r="G35" s="176" t="s">
        <v>315</v>
      </c>
      <c r="H35" s="176" t="s">
        <v>315</v>
      </c>
      <c r="I35" s="176" t="s">
        <v>315</v>
      </c>
      <c r="J35" s="176" t="s">
        <v>315</v>
      </c>
      <c r="K35" s="176" t="s">
        <v>315</v>
      </c>
      <c r="L35" s="176" t="s">
        <v>315</v>
      </c>
      <c r="M35" s="168"/>
    </row>
    <row r="36" spans="1:14" x14ac:dyDescent="0.3">
      <c r="A36" s="164" t="s">
        <v>284</v>
      </c>
      <c r="B36" s="202">
        <v>0</v>
      </c>
      <c r="C36" s="202">
        <v>0</v>
      </c>
      <c r="D36" s="202">
        <v>7.0000000000000007E-2</v>
      </c>
      <c r="E36" s="202">
        <v>0</v>
      </c>
      <c r="F36" s="202">
        <v>0</v>
      </c>
      <c r="G36" s="202">
        <v>0.8</v>
      </c>
      <c r="H36" s="202">
        <v>0.13</v>
      </c>
      <c r="I36" s="202">
        <v>0</v>
      </c>
      <c r="J36" s="202">
        <v>0</v>
      </c>
      <c r="K36" s="202">
        <v>0</v>
      </c>
      <c r="L36" s="202">
        <v>0</v>
      </c>
      <c r="M36" s="152"/>
      <c r="N36">
        <f>SUM(B36:M36)</f>
        <v>1</v>
      </c>
    </row>
    <row r="37" spans="1:14" x14ac:dyDescent="0.3">
      <c r="A37" s="189"/>
      <c r="B37" s="188"/>
      <c r="C37" s="188"/>
      <c r="D37" s="188"/>
      <c r="E37" s="188"/>
      <c r="F37" s="188"/>
      <c r="G37" s="188"/>
      <c r="H37" s="188"/>
      <c r="I37" s="188"/>
      <c r="J37" s="188"/>
      <c r="K37" s="188"/>
      <c r="L37" s="188"/>
      <c r="M37" s="188"/>
    </row>
    <row r="38" spans="1:14" x14ac:dyDescent="0.3">
      <c r="A38" s="174" t="s">
        <v>330</v>
      </c>
      <c r="B38" s="156" t="s">
        <v>295</v>
      </c>
      <c r="C38" s="156" t="s">
        <v>294</v>
      </c>
      <c r="D38" s="156" t="s">
        <v>293</v>
      </c>
      <c r="E38" s="156" t="s">
        <v>292</v>
      </c>
      <c r="F38" s="156" t="s">
        <v>291</v>
      </c>
      <c r="G38" s="156" t="s">
        <v>290</v>
      </c>
      <c r="H38" s="156" t="s">
        <v>289</v>
      </c>
      <c r="I38" s="156" t="s">
        <v>288</v>
      </c>
      <c r="J38" s="156" t="s">
        <v>287</v>
      </c>
      <c r="K38" s="156" t="s">
        <v>286</v>
      </c>
      <c r="L38" s="156" t="s">
        <v>285</v>
      </c>
      <c r="M38" s="149"/>
    </row>
    <row r="39" spans="1:14" x14ac:dyDescent="0.3">
      <c r="A39" s="173" t="s">
        <v>312</v>
      </c>
      <c r="B39" s="176" t="s">
        <v>315</v>
      </c>
      <c r="C39" s="176" t="s">
        <v>315</v>
      </c>
      <c r="D39" s="176" t="s">
        <v>315</v>
      </c>
      <c r="E39" s="176" t="s">
        <v>315</v>
      </c>
      <c r="F39" s="176" t="s">
        <v>315</v>
      </c>
      <c r="G39" s="176" t="s">
        <v>315</v>
      </c>
      <c r="H39" s="176" t="s">
        <v>315</v>
      </c>
      <c r="I39" s="176" t="s">
        <v>315</v>
      </c>
      <c r="J39" s="176" t="s">
        <v>315</v>
      </c>
      <c r="K39" s="176" t="s">
        <v>315</v>
      </c>
      <c r="L39" s="176" t="s">
        <v>315</v>
      </c>
      <c r="M39" s="168"/>
    </row>
    <row r="40" spans="1:14" x14ac:dyDescent="0.3">
      <c r="A40" s="164" t="s">
        <v>284</v>
      </c>
      <c r="B40" s="202">
        <v>1</v>
      </c>
      <c r="C40" s="202">
        <v>0</v>
      </c>
      <c r="D40" s="202">
        <v>0</v>
      </c>
      <c r="E40" s="202">
        <v>0</v>
      </c>
      <c r="F40" s="202">
        <v>0</v>
      </c>
      <c r="G40" s="202">
        <v>0</v>
      </c>
      <c r="H40" s="202">
        <v>0</v>
      </c>
      <c r="I40" s="202">
        <v>0</v>
      </c>
      <c r="J40" s="202">
        <v>0</v>
      </c>
      <c r="K40" s="202">
        <v>0</v>
      </c>
      <c r="L40" s="202">
        <v>0</v>
      </c>
      <c r="M40" s="152"/>
      <c r="N40">
        <f>SUM(B40:M40)</f>
        <v>1</v>
      </c>
    </row>
    <row r="41" spans="1:14" x14ac:dyDescent="0.3">
      <c r="A41" s="189"/>
      <c r="B41" s="188"/>
      <c r="C41" s="188"/>
      <c r="D41" s="188"/>
      <c r="E41" s="188"/>
      <c r="F41" s="188"/>
      <c r="G41" s="188"/>
      <c r="H41" s="188"/>
      <c r="I41" s="188"/>
      <c r="J41" s="188"/>
      <c r="K41" s="188"/>
      <c r="L41" s="188"/>
      <c r="M41" s="188"/>
    </row>
    <row r="42" spans="1:14" s="192" customFormat="1" ht="19.2" customHeight="1" x14ac:dyDescent="0.3">
      <c r="A42" s="194" t="s">
        <v>329</v>
      </c>
      <c r="B42" s="156" t="s">
        <v>295</v>
      </c>
      <c r="C42" s="156" t="s">
        <v>294</v>
      </c>
      <c r="D42" s="156" t="s">
        <v>293</v>
      </c>
      <c r="E42" s="156" t="s">
        <v>292</v>
      </c>
      <c r="F42" s="156" t="s">
        <v>291</v>
      </c>
      <c r="G42" s="156" t="s">
        <v>290</v>
      </c>
      <c r="H42" s="156" t="s">
        <v>289</v>
      </c>
      <c r="I42" s="156" t="s">
        <v>288</v>
      </c>
      <c r="J42" s="156" t="s">
        <v>287</v>
      </c>
      <c r="K42" s="156" t="s">
        <v>286</v>
      </c>
      <c r="L42" s="156" t="s">
        <v>285</v>
      </c>
      <c r="M42" s="193"/>
    </row>
    <row r="43" spans="1:14" x14ac:dyDescent="0.3">
      <c r="A43" s="173" t="s">
        <v>312</v>
      </c>
      <c r="B43" s="176" t="s">
        <v>315</v>
      </c>
      <c r="C43" s="176" t="s">
        <v>315</v>
      </c>
      <c r="D43" s="176" t="s">
        <v>315</v>
      </c>
      <c r="E43" s="176" t="s">
        <v>315</v>
      </c>
      <c r="F43" s="176" t="s">
        <v>315</v>
      </c>
      <c r="G43" s="176" t="s">
        <v>315</v>
      </c>
      <c r="H43" s="176" t="s">
        <v>315</v>
      </c>
      <c r="I43" s="176" t="s">
        <v>315</v>
      </c>
      <c r="J43" s="176" t="s">
        <v>315</v>
      </c>
      <c r="K43" s="176" t="s">
        <v>315</v>
      </c>
      <c r="L43" s="176" t="s">
        <v>315</v>
      </c>
      <c r="M43" s="168"/>
    </row>
    <row r="44" spans="1:14" x14ac:dyDescent="0.3">
      <c r="A44" s="164" t="s">
        <v>284</v>
      </c>
      <c r="B44" s="202">
        <v>0.3</v>
      </c>
      <c r="C44" s="202">
        <v>0</v>
      </c>
      <c r="D44" s="202">
        <v>0</v>
      </c>
      <c r="E44" s="202">
        <v>0</v>
      </c>
      <c r="F44" s="202">
        <v>0</v>
      </c>
      <c r="G44" s="202">
        <v>0.3</v>
      </c>
      <c r="H44" s="202">
        <v>0.4</v>
      </c>
      <c r="I44" s="202">
        <v>0</v>
      </c>
      <c r="J44" s="202">
        <v>0</v>
      </c>
      <c r="K44" s="202">
        <v>0</v>
      </c>
      <c r="L44" s="202">
        <v>0</v>
      </c>
      <c r="M44" s="152"/>
      <c r="N44">
        <f>SUM(B44:M44)</f>
        <v>1</v>
      </c>
    </row>
    <row r="45" spans="1:14" x14ac:dyDescent="0.3">
      <c r="A45" s="189"/>
      <c r="B45" s="188"/>
      <c r="C45" s="188"/>
      <c r="D45" s="188"/>
      <c r="E45" s="188"/>
      <c r="F45" s="188"/>
      <c r="G45" s="188"/>
      <c r="H45" s="188"/>
      <c r="I45" s="188"/>
      <c r="J45" s="188"/>
      <c r="K45" s="188"/>
      <c r="L45" s="188"/>
      <c r="M45" s="188"/>
    </row>
    <row r="46" spans="1:14" x14ac:dyDescent="0.3">
      <c r="A46" s="174" t="s">
        <v>328</v>
      </c>
      <c r="B46" s="156" t="s">
        <v>295</v>
      </c>
      <c r="C46" s="156" t="s">
        <v>294</v>
      </c>
      <c r="D46" s="156" t="s">
        <v>306</v>
      </c>
      <c r="E46" s="156" t="s">
        <v>305</v>
      </c>
      <c r="F46" s="156" t="s">
        <v>304</v>
      </c>
      <c r="G46" s="156" t="s">
        <v>290</v>
      </c>
      <c r="H46" s="156" t="s">
        <v>289</v>
      </c>
      <c r="I46" s="156" t="s">
        <v>288</v>
      </c>
      <c r="J46" s="156" t="s">
        <v>303</v>
      </c>
      <c r="K46" s="156" t="s">
        <v>302</v>
      </c>
      <c r="L46" s="156" t="s">
        <v>286</v>
      </c>
      <c r="M46" s="149"/>
    </row>
    <row r="47" spans="1:14" x14ac:dyDescent="0.3">
      <c r="A47" s="173" t="s">
        <v>312</v>
      </c>
      <c r="B47" s="176" t="s">
        <v>315</v>
      </c>
      <c r="C47" s="176" t="s">
        <v>315</v>
      </c>
      <c r="D47" s="176" t="s">
        <v>315</v>
      </c>
      <c r="E47" s="176" t="s">
        <v>315</v>
      </c>
      <c r="F47" s="176" t="s">
        <v>315</v>
      </c>
      <c r="G47" s="176" t="s">
        <v>315</v>
      </c>
      <c r="H47" s="176" t="s">
        <v>315</v>
      </c>
      <c r="I47" s="176" t="s">
        <v>315</v>
      </c>
      <c r="J47" s="176" t="s">
        <v>315</v>
      </c>
      <c r="K47" s="176" t="s">
        <v>315</v>
      </c>
      <c r="L47" s="176" t="s">
        <v>315</v>
      </c>
      <c r="M47" s="168"/>
    </row>
    <row r="48" spans="1:14" x14ac:dyDescent="0.3">
      <c r="A48" s="164" t="s">
        <v>284</v>
      </c>
      <c r="B48" s="202">
        <v>0.3</v>
      </c>
      <c r="C48" s="202">
        <v>0</v>
      </c>
      <c r="D48" s="202">
        <v>0</v>
      </c>
      <c r="E48" s="202">
        <v>0</v>
      </c>
      <c r="F48" s="202">
        <v>0</v>
      </c>
      <c r="G48" s="202">
        <v>0.3</v>
      </c>
      <c r="H48" s="202">
        <v>0.4</v>
      </c>
      <c r="I48" s="202">
        <v>0</v>
      </c>
      <c r="J48" s="202">
        <v>0</v>
      </c>
      <c r="K48" s="202">
        <v>0</v>
      </c>
      <c r="L48" s="202">
        <v>0</v>
      </c>
      <c r="M48" s="152"/>
      <c r="N48">
        <f>SUM(B48:M48)</f>
        <v>1</v>
      </c>
    </row>
    <row r="49" spans="1:14" x14ac:dyDescent="0.3">
      <c r="A49" s="189"/>
      <c r="B49" s="188"/>
      <c r="C49" s="188"/>
      <c r="D49" s="188"/>
      <c r="E49" s="188"/>
      <c r="F49" s="188"/>
      <c r="G49" s="188"/>
      <c r="H49" s="188"/>
      <c r="I49" s="188"/>
      <c r="J49" s="188"/>
      <c r="K49" s="188"/>
      <c r="L49" s="188"/>
      <c r="M49" s="188"/>
    </row>
    <row r="50" spans="1:14" x14ac:dyDescent="0.3">
      <c r="A50" s="174" t="s">
        <v>327</v>
      </c>
      <c r="B50" s="156" t="s">
        <v>295</v>
      </c>
      <c r="C50" s="156" t="s">
        <v>294</v>
      </c>
      <c r="D50" s="156" t="s">
        <v>293</v>
      </c>
      <c r="E50" s="156" t="s">
        <v>292</v>
      </c>
      <c r="F50" s="156" t="s">
        <v>291</v>
      </c>
      <c r="G50" s="156" t="s">
        <v>290</v>
      </c>
      <c r="H50" s="156" t="s">
        <v>289</v>
      </c>
      <c r="I50" s="156" t="s">
        <v>288</v>
      </c>
      <c r="J50" s="156" t="s">
        <v>287</v>
      </c>
      <c r="K50" s="156" t="s">
        <v>286</v>
      </c>
      <c r="L50" s="156" t="s">
        <v>285</v>
      </c>
      <c r="M50" s="149"/>
    </row>
    <row r="51" spans="1:14" x14ac:dyDescent="0.3">
      <c r="A51" s="173" t="s">
        <v>312</v>
      </c>
      <c r="B51" s="176" t="s">
        <v>315</v>
      </c>
      <c r="C51" s="176" t="s">
        <v>315</v>
      </c>
      <c r="D51" s="176" t="s">
        <v>315</v>
      </c>
      <c r="E51" s="176" t="s">
        <v>315</v>
      </c>
      <c r="F51" s="176" t="s">
        <v>315</v>
      </c>
      <c r="G51" s="176" t="s">
        <v>315</v>
      </c>
      <c r="H51" s="176" t="s">
        <v>315</v>
      </c>
      <c r="I51" s="176" t="s">
        <v>315</v>
      </c>
      <c r="J51" s="176" t="s">
        <v>315</v>
      </c>
      <c r="K51" s="176" t="s">
        <v>315</v>
      </c>
      <c r="L51" s="176" t="s">
        <v>315</v>
      </c>
      <c r="M51" s="168"/>
    </row>
    <row r="52" spans="1:14" x14ac:dyDescent="0.3">
      <c r="A52" s="164" t="s">
        <v>320</v>
      </c>
      <c r="B52" s="202">
        <v>0</v>
      </c>
      <c r="C52" s="202">
        <v>0</v>
      </c>
      <c r="D52" s="202">
        <v>0</v>
      </c>
      <c r="E52" s="202">
        <v>0</v>
      </c>
      <c r="F52" s="202">
        <v>0</v>
      </c>
      <c r="G52" s="202">
        <v>0</v>
      </c>
      <c r="H52" s="202">
        <v>0</v>
      </c>
      <c r="I52" s="202">
        <v>0</v>
      </c>
      <c r="J52" s="202">
        <v>0</v>
      </c>
      <c r="K52" s="202">
        <v>0</v>
      </c>
      <c r="L52" s="202">
        <v>0</v>
      </c>
      <c r="M52" s="152"/>
      <c r="N52">
        <f>SUM(B52:M52)</f>
        <v>0</v>
      </c>
    </row>
    <row r="53" spans="1:14" x14ac:dyDescent="0.3">
      <c r="A53" s="189"/>
      <c r="B53" s="188"/>
      <c r="C53" s="188"/>
      <c r="D53" s="188"/>
      <c r="E53" s="188"/>
      <c r="F53" s="188"/>
      <c r="G53" s="188"/>
      <c r="H53" s="188"/>
      <c r="I53" s="188"/>
      <c r="J53" s="188"/>
      <c r="K53" s="188"/>
      <c r="L53" s="188"/>
      <c r="M53" s="188"/>
    </row>
    <row r="54" spans="1:14" x14ac:dyDescent="0.3">
      <c r="A54" s="174" t="s">
        <v>326</v>
      </c>
      <c r="B54" s="156" t="s">
        <v>295</v>
      </c>
      <c r="C54" s="156" t="s">
        <v>294</v>
      </c>
      <c r="D54" s="156" t="s">
        <v>293</v>
      </c>
      <c r="E54" s="156" t="s">
        <v>292</v>
      </c>
      <c r="F54" s="156" t="s">
        <v>291</v>
      </c>
      <c r="G54" s="156" t="s">
        <v>290</v>
      </c>
      <c r="H54" s="156" t="s">
        <v>289</v>
      </c>
      <c r="I54" s="156" t="s">
        <v>288</v>
      </c>
      <c r="J54" s="156" t="s">
        <v>287</v>
      </c>
      <c r="K54" s="156" t="s">
        <v>286</v>
      </c>
      <c r="L54" s="156" t="s">
        <v>285</v>
      </c>
      <c r="M54" s="149"/>
    </row>
    <row r="55" spans="1:14" x14ac:dyDescent="0.3">
      <c r="A55" s="173" t="s">
        <v>312</v>
      </c>
      <c r="B55" s="176" t="s">
        <v>315</v>
      </c>
      <c r="C55" s="176" t="s">
        <v>315</v>
      </c>
      <c r="D55" s="176" t="s">
        <v>315</v>
      </c>
      <c r="E55" s="176" t="s">
        <v>315</v>
      </c>
      <c r="F55" s="176" t="s">
        <v>315</v>
      </c>
      <c r="G55" s="176" t="s">
        <v>315</v>
      </c>
      <c r="H55" s="176" t="s">
        <v>315</v>
      </c>
      <c r="I55" s="176" t="s">
        <v>315</v>
      </c>
      <c r="J55" s="176" t="s">
        <v>315</v>
      </c>
      <c r="K55" s="176" t="s">
        <v>315</v>
      </c>
      <c r="L55" s="176" t="s">
        <v>315</v>
      </c>
      <c r="M55" s="168"/>
    </row>
    <row r="56" spans="1:14" x14ac:dyDescent="0.3">
      <c r="A56" s="164" t="s">
        <v>284</v>
      </c>
      <c r="B56" s="202">
        <v>0.75</v>
      </c>
      <c r="C56" s="202">
        <v>0</v>
      </c>
      <c r="D56" s="202">
        <v>0.14000000000000001</v>
      </c>
      <c r="E56" s="202">
        <v>0</v>
      </c>
      <c r="F56" s="202">
        <v>0</v>
      </c>
      <c r="G56" s="202">
        <v>0.05</v>
      </c>
      <c r="H56" s="202">
        <v>0.06</v>
      </c>
      <c r="I56" s="202">
        <v>0</v>
      </c>
      <c r="J56" s="202">
        <v>0</v>
      </c>
      <c r="K56" s="202">
        <v>0</v>
      </c>
      <c r="L56" s="202">
        <v>0</v>
      </c>
      <c r="M56" s="152"/>
      <c r="N56">
        <f>SUM(B56:M56)</f>
        <v>1</v>
      </c>
    </row>
    <row r="57" spans="1:14" x14ac:dyDescent="0.3">
      <c r="A57" s="189"/>
      <c r="B57" s="188"/>
      <c r="C57" s="188"/>
      <c r="D57" s="188"/>
      <c r="E57" s="188"/>
      <c r="F57" s="188"/>
      <c r="G57" s="188"/>
      <c r="H57" s="188"/>
      <c r="I57" s="188"/>
      <c r="J57" s="188"/>
      <c r="K57" s="188"/>
      <c r="L57" s="188"/>
      <c r="M57" s="188"/>
    </row>
    <row r="58" spans="1:14" x14ac:dyDescent="0.3">
      <c r="A58" s="174" t="s">
        <v>325</v>
      </c>
      <c r="B58" s="156" t="s">
        <v>295</v>
      </c>
      <c r="C58" s="156" t="s">
        <v>294</v>
      </c>
      <c r="D58" s="156" t="s">
        <v>293</v>
      </c>
      <c r="E58" s="156" t="s">
        <v>292</v>
      </c>
      <c r="F58" s="156" t="s">
        <v>291</v>
      </c>
      <c r="G58" s="156" t="s">
        <v>290</v>
      </c>
      <c r="H58" s="156" t="s">
        <v>289</v>
      </c>
      <c r="I58" s="156" t="s">
        <v>288</v>
      </c>
      <c r="J58" s="156" t="s">
        <v>287</v>
      </c>
      <c r="K58" s="156" t="s">
        <v>286</v>
      </c>
      <c r="L58" s="156" t="s">
        <v>285</v>
      </c>
      <c r="M58" s="149"/>
    </row>
    <row r="59" spans="1:14" x14ac:dyDescent="0.3">
      <c r="A59" s="173" t="s">
        <v>312</v>
      </c>
      <c r="B59" s="191" t="s">
        <v>315</v>
      </c>
      <c r="C59" s="191" t="s">
        <v>315</v>
      </c>
      <c r="D59" s="191" t="s">
        <v>315</v>
      </c>
      <c r="E59" s="191" t="s">
        <v>315</v>
      </c>
      <c r="F59" s="191" t="s">
        <v>315</v>
      </c>
      <c r="G59" s="191" t="s">
        <v>315</v>
      </c>
      <c r="H59" s="191" t="s">
        <v>315</v>
      </c>
      <c r="I59" s="191" t="s">
        <v>315</v>
      </c>
      <c r="J59" s="191" t="s">
        <v>315</v>
      </c>
      <c r="K59" s="191" t="s">
        <v>315</v>
      </c>
      <c r="L59" s="191" t="s">
        <v>315</v>
      </c>
      <c r="M59" s="190"/>
    </row>
    <row r="60" spans="1:14" x14ac:dyDescent="0.3">
      <c r="A60" s="164" t="s">
        <v>284</v>
      </c>
      <c r="B60" s="163">
        <v>0.52396532587258626</v>
      </c>
      <c r="C60" s="163">
        <v>1.5887721873136727E-2</v>
      </c>
      <c r="D60" s="163">
        <v>0.10523666467917261</v>
      </c>
      <c r="E60" s="163">
        <v>0</v>
      </c>
      <c r="F60" s="163">
        <v>0.10523666467917261</v>
      </c>
      <c r="G60" s="163">
        <v>8.9429482181351216E-2</v>
      </c>
      <c r="H60" s="163">
        <v>0.10311713984314087</v>
      </c>
      <c r="I60" s="163">
        <v>0</v>
      </c>
      <c r="J60" s="163">
        <v>0</v>
      </c>
      <c r="K60" s="163">
        <v>0</v>
      </c>
      <c r="L60" s="163">
        <v>1.8346099160665966E-5</v>
      </c>
      <c r="M60" s="152" t="s">
        <v>340</v>
      </c>
      <c r="N60">
        <f>SUM(B60:M60)</f>
        <v>0.94289134522772078</v>
      </c>
    </row>
    <row r="61" spans="1:14" x14ac:dyDescent="0.3">
      <c r="A61" s="189"/>
      <c r="B61" s="188"/>
      <c r="C61" s="188"/>
      <c r="D61" s="188"/>
      <c r="E61" s="188"/>
      <c r="F61" s="188"/>
      <c r="G61" s="188"/>
      <c r="H61" s="188"/>
      <c r="I61" s="188"/>
      <c r="J61" s="188"/>
      <c r="K61" s="188"/>
      <c r="L61" s="188"/>
      <c r="M61" s="188"/>
    </row>
    <row r="62" spans="1:14" x14ac:dyDescent="0.3">
      <c r="A62" s="174" t="s">
        <v>324</v>
      </c>
      <c r="B62" s="156" t="s">
        <v>295</v>
      </c>
      <c r="C62" s="156" t="s">
        <v>294</v>
      </c>
      <c r="D62" s="156" t="s">
        <v>293</v>
      </c>
      <c r="E62" s="156" t="s">
        <v>292</v>
      </c>
      <c r="F62" s="156" t="s">
        <v>291</v>
      </c>
      <c r="G62" s="156" t="s">
        <v>290</v>
      </c>
      <c r="H62" s="156" t="s">
        <v>289</v>
      </c>
      <c r="I62" s="156" t="s">
        <v>288</v>
      </c>
      <c r="J62" s="156" t="s">
        <v>287</v>
      </c>
      <c r="K62" s="156" t="s">
        <v>286</v>
      </c>
      <c r="L62" s="156" t="s">
        <v>285</v>
      </c>
      <c r="M62" s="149"/>
    </row>
    <row r="63" spans="1:14" x14ac:dyDescent="0.3">
      <c r="A63" s="173" t="s">
        <v>312</v>
      </c>
      <c r="B63" s="176" t="s">
        <v>315</v>
      </c>
      <c r="C63" s="176" t="s">
        <v>315</v>
      </c>
      <c r="D63" s="176" t="s">
        <v>315</v>
      </c>
      <c r="E63" s="176" t="s">
        <v>315</v>
      </c>
      <c r="F63" s="176" t="s">
        <v>315</v>
      </c>
      <c r="G63" s="176" t="s">
        <v>315</v>
      </c>
      <c r="H63" s="176" t="s">
        <v>315</v>
      </c>
      <c r="I63" s="176" t="s">
        <v>315</v>
      </c>
      <c r="J63" s="176" t="s">
        <v>315</v>
      </c>
      <c r="K63" s="176" t="s">
        <v>315</v>
      </c>
      <c r="L63" s="176" t="s">
        <v>315</v>
      </c>
      <c r="M63" s="168"/>
    </row>
    <row r="64" spans="1:14" x14ac:dyDescent="0.3">
      <c r="A64" s="164" t="s">
        <v>284</v>
      </c>
      <c r="B64" s="163">
        <v>0</v>
      </c>
      <c r="C64" s="163">
        <v>0</v>
      </c>
      <c r="D64" s="163">
        <v>0.75</v>
      </c>
      <c r="E64" s="163">
        <v>0</v>
      </c>
      <c r="F64" s="163">
        <v>0</v>
      </c>
      <c r="G64" s="163">
        <v>0</v>
      </c>
      <c r="H64" s="163">
        <v>0.25</v>
      </c>
      <c r="I64" s="163">
        <v>0</v>
      </c>
      <c r="J64" s="163">
        <v>0</v>
      </c>
      <c r="K64" s="163">
        <v>0</v>
      </c>
      <c r="L64" s="163">
        <v>0</v>
      </c>
      <c r="M64" s="152" t="s">
        <v>340</v>
      </c>
      <c r="N64">
        <f>SUM(B64:M64)</f>
        <v>1</v>
      </c>
    </row>
    <row r="65" spans="1:14" x14ac:dyDescent="0.3">
      <c r="B65" s="153"/>
      <c r="C65" s="153"/>
      <c r="D65" s="153"/>
    </row>
    <row r="66" spans="1:14" x14ac:dyDescent="0.3">
      <c r="A66" s="187" t="s">
        <v>323</v>
      </c>
      <c r="B66" s="149"/>
      <c r="C66" s="149"/>
      <c r="D66" s="149"/>
      <c r="E66" s="149"/>
      <c r="F66" s="149"/>
      <c r="G66" s="149"/>
      <c r="H66" s="168"/>
      <c r="I66" s="168"/>
      <c r="J66" s="168"/>
      <c r="K66" s="168"/>
      <c r="L66" s="168"/>
    </row>
    <row r="67" spans="1:14" x14ac:dyDescent="0.3">
      <c r="A67" s="174" t="s">
        <v>322</v>
      </c>
      <c r="B67" s="156" t="s">
        <v>295</v>
      </c>
      <c r="C67" s="156" t="s">
        <v>294</v>
      </c>
      <c r="D67" s="156" t="s">
        <v>293</v>
      </c>
      <c r="E67" s="156" t="s">
        <v>292</v>
      </c>
      <c r="F67" s="156" t="s">
        <v>291</v>
      </c>
      <c r="G67" s="156" t="s">
        <v>290</v>
      </c>
      <c r="H67" s="156" t="s">
        <v>289</v>
      </c>
      <c r="I67" s="156" t="s">
        <v>288</v>
      </c>
      <c r="J67" s="156" t="s">
        <v>287</v>
      </c>
      <c r="K67" s="156" t="s">
        <v>286</v>
      </c>
      <c r="L67" s="174" t="s">
        <v>285</v>
      </c>
      <c r="M67" s="149"/>
      <c r="N67">
        <f>SUM(B67:M67)</f>
        <v>0</v>
      </c>
    </row>
    <row r="68" spans="1:14" x14ac:dyDescent="0.3">
      <c r="A68" s="173" t="s">
        <v>312</v>
      </c>
      <c r="B68" s="176" t="s">
        <v>315</v>
      </c>
      <c r="C68" s="176" t="s">
        <v>315</v>
      </c>
      <c r="D68" s="176" t="s">
        <v>315</v>
      </c>
      <c r="E68" s="176" t="s">
        <v>315</v>
      </c>
      <c r="F68" s="176" t="s">
        <v>315</v>
      </c>
      <c r="G68" s="176" t="s">
        <v>315</v>
      </c>
      <c r="H68" s="176" t="s">
        <v>315</v>
      </c>
      <c r="I68" s="176" t="s">
        <v>315</v>
      </c>
      <c r="J68" s="176" t="s">
        <v>315</v>
      </c>
      <c r="K68" s="176" t="s">
        <v>315</v>
      </c>
      <c r="L68" s="186" t="s">
        <v>315</v>
      </c>
      <c r="M68" s="168"/>
      <c r="N68">
        <f>SUM(B68:M68)</f>
        <v>0</v>
      </c>
    </row>
    <row r="69" spans="1:14" x14ac:dyDescent="0.3">
      <c r="A69" s="164" t="s">
        <v>320</v>
      </c>
      <c r="B69" s="163">
        <v>0</v>
      </c>
      <c r="C69" s="163">
        <v>0</v>
      </c>
      <c r="D69" s="163">
        <v>0</v>
      </c>
      <c r="E69" s="163">
        <v>0</v>
      </c>
      <c r="F69" s="163">
        <v>0</v>
      </c>
      <c r="G69" s="163">
        <v>0.85</v>
      </c>
      <c r="H69" s="163">
        <v>0.15</v>
      </c>
      <c r="I69" s="163">
        <v>0</v>
      </c>
      <c r="J69" s="163">
        <v>0</v>
      </c>
      <c r="K69" s="163">
        <v>0</v>
      </c>
      <c r="L69" s="185">
        <v>0</v>
      </c>
      <c r="M69" s="152" t="s">
        <v>340</v>
      </c>
      <c r="N69">
        <f>SUM(B69:M69)</f>
        <v>1</v>
      </c>
    </row>
    <row r="70" spans="1:14" x14ac:dyDescent="0.3">
      <c r="B70" s="153"/>
      <c r="C70" s="153"/>
      <c r="D70" s="153"/>
    </row>
    <row r="71" spans="1:14" x14ac:dyDescent="0.3">
      <c r="A71" s="174" t="s">
        <v>321</v>
      </c>
      <c r="B71" s="156" t="s">
        <v>295</v>
      </c>
      <c r="C71" s="156" t="s">
        <v>294</v>
      </c>
      <c r="D71" s="156" t="s">
        <v>293</v>
      </c>
      <c r="E71" s="156" t="s">
        <v>292</v>
      </c>
      <c r="F71" s="156" t="s">
        <v>291</v>
      </c>
      <c r="G71" s="156" t="s">
        <v>290</v>
      </c>
      <c r="H71" s="156" t="s">
        <v>289</v>
      </c>
      <c r="I71" s="156" t="s">
        <v>288</v>
      </c>
      <c r="J71" s="156" t="s">
        <v>287</v>
      </c>
      <c r="K71" s="156" t="s">
        <v>286</v>
      </c>
      <c r="L71" s="174" t="s">
        <v>285</v>
      </c>
      <c r="M71" s="149"/>
    </row>
    <row r="72" spans="1:14" x14ac:dyDescent="0.3">
      <c r="A72" s="173" t="s">
        <v>312</v>
      </c>
      <c r="B72" s="176" t="s">
        <v>315</v>
      </c>
      <c r="C72" s="176" t="s">
        <v>315</v>
      </c>
      <c r="D72" s="176" t="s">
        <v>315</v>
      </c>
      <c r="E72" s="176" t="s">
        <v>315</v>
      </c>
      <c r="F72" s="176" t="s">
        <v>315</v>
      </c>
      <c r="G72" s="176" t="s">
        <v>315</v>
      </c>
      <c r="H72" s="176" t="s">
        <v>315</v>
      </c>
      <c r="I72" s="176" t="s">
        <v>315</v>
      </c>
      <c r="J72" s="176" t="s">
        <v>315</v>
      </c>
      <c r="K72" s="176" t="s">
        <v>315</v>
      </c>
      <c r="L72" s="186" t="s">
        <v>315</v>
      </c>
      <c r="M72" s="168"/>
    </row>
    <row r="73" spans="1:14" x14ac:dyDescent="0.3">
      <c r="A73" s="164" t="s">
        <v>320</v>
      </c>
      <c r="B73" s="163">
        <v>0.3</v>
      </c>
      <c r="C73" s="163">
        <v>0</v>
      </c>
      <c r="D73" s="163">
        <v>0</v>
      </c>
      <c r="E73" s="163">
        <v>0</v>
      </c>
      <c r="F73" s="163">
        <v>0</v>
      </c>
      <c r="G73" s="163">
        <v>0.3</v>
      </c>
      <c r="H73" s="163">
        <v>0.4</v>
      </c>
      <c r="I73" s="163">
        <v>0</v>
      </c>
      <c r="J73" s="163">
        <v>0</v>
      </c>
      <c r="K73" s="163">
        <v>0</v>
      </c>
      <c r="L73" s="185">
        <v>0</v>
      </c>
      <c r="M73" s="152" t="s">
        <v>340</v>
      </c>
      <c r="N73">
        <f>SUM(B73:M73)</f>
        <v>1</v>
      </c>
    </row>
    <row r="74" spans="1:14" x14ac:dyDescent="0.3">
      <c r="B74" s="153"/>
      <c r="C74" s="153"/>
      <c r="D74" s="153"/>
    </row>
    <row r="75" spans="1:14" x14ac:dyDescent="0.3">
      <c r="A75" s="174" t="s">
        <v>319</v>
      </c>
      <c r="B75" s="156" t="s">
        <v>295</v>
      </c>
      <c r="C75" s="156" t="s">
        <v>294</v>
      </c>
      <c r="D75" s="156" t="s">
        <v>293</v>
      </c>
      <c r="E75" s="156" t="s">
        <v>292</v>
      </c>
      <c r="F75" s="156" t="s">
        <v>291</v>
      </c>
      <c r="G75" s="156" t="s">
        <v>290</v>
      </c>
      <c r="H75" s="156" t="s">
        <v>289</v>
      </c>
      <c r="I75" s="156" t="s">
        <v>288</v>
      </c>
      <c r="J75" s="156" t="s">
        <v>287</v>
      </c>
      <c r="K75" s="156" t="s">
        <v>286</v>
      </c>
      <c r="L75" s="174" t="s">
        <v>285</v>
      </c>
      <c r="M75" s="149"/>
    </row>
    <row r="76" spans="1:14" x14ac:dyDescent="0.3">
      <c r="A76" s="173" t="s">
        <v>310</v>
      </c>
      <c r="B76" s="85" t="s">
        <v>318</v>
      </c>
      <c r="C76" s="85" t="s">
        <v>318</v>
      </c>
      <c r="D76" s="85" t="s">
        <v>318</v>
      </c>
      <c r="E76" s="85" t="s">
        <v>318</v>
      </c>
      <c r="F76" s="85" t="s">
        <v>318</v>
      </c>
      <c r="G76" s="85" t="s">
        <v>318</v>
      </c>
      <c r="H76" s="85" t="s">
        <v>318</v>
      </c>
      <c r="I76" s="85" t="s">
        <v>318</v>
      </c>
      <c r="J76" s="85" t="s">
        <v>318</v>
      </c>
      <c r="K76" s="85" t="s">
        <v>318</v>
      </c>
      <c r="L76" s="184" t="s">
        <v>318</v>
      </c>
      <c r="M76" s="98"/>
    </row>
    <row r="77" spans="1:14" x14ac:dyDescent="0.3">
      <c r="A77" s="156" t="s">
        <v>295</v>
      </c>
      <c r="B77" s="183">
        <v>1</v>
      </c>
      <c r="C77" s="183">
        <v>1</v>
      </c>
      <c r="D77" s="183">
        <v>0.1</v>
      </c>
      <c r="E77" s="183">
        <v>0</v>
      </c>
      <c r="F77" s="183">
        <v>1</v>
      </c>
      <c r="G77" s="183">
        <v>1</v>
      </c>
      <c r="H77" s="183">
        <v>1</v>
      </c>
      <c r="I77" s="183">
        <v>0.1</v>
      </c>
      <c r="J77" s="183">
        <v>1</v>
      </c>
      <c r="K77" s="182">
        <v>0</v>
      </c>
      <c r="L77" s="181">
        <v>0.1</v>
      </c>
      <c r="M77" s="153"/>
    </row>
    <row r="78" spans="1:14" x14ac:dyDescent="0.3">
      <c r="A78" s="156" t="s">
        <v>294</v>
      </c>
      <c r="B78" s="183">
        <v>1</v>
      </c>
      <c r="C78" s="183">
        <v>1</v>
      </c>
      <c r="D78" s="183">
        <v>1</v>
      </c>
      <c r="E78" s="183">
        <v>0</v>
      </c>
      <c r="F78" s="183">
        <v>1</v>
      </c>
      <c r="G78" s="183">
        <v>1</v>
      </c>
      <c r="H78" s="183">
        <v>1</v>
      </c>
      <c r="I78" s="183">
        <v>1</v>
      </c>
      <c r="J78" s="183">
        <v>1</v>
      </c>
      <c r="K78" s="182">
        <v>0</v>
      </c>
      <c r="L78" s="181">
        <v>1</v>
      </c>
      <c r="M78" s="153"/>
    </row>
    <row r="79" spans="1:14" x14ac:dyDescent="0.3">
      <c r="A79" s="156" t="s">
        <v>293</v>
      </c>
      <c r="B79" s="183">
        <v>0.2</v>
      </c>
      <c r="C79" s="183">
        <v>0</v>
      </c>
      <c r="D79" s="183">
        <v>1</v>
      </c>
      <c r="E79" s="183">
        <v>0</v>
      </c>
      <c r="F79" s="183">
        <v>1</v>
      </c>
      <c r="G79" s="183">
        <v>1</v>
      </c>
      <c r="H79" s="183">
        <v>1</v>
      </c>
      <c r="I79" s="183">
        <v>0.1</v>
      </c>
      <c r="J79" s="183">
        <v>1</v>
      </c>
      <c r="K79" s="182">
        <v>0</v>
      </c>
      <c r="L79" s="181">
        <v>1</v>
      </c>
      <c r="M79" s="153"/>
    </row>
    <row r="80" spans="1:14" x14ac:dyDescent="0.3">
      <c r="A80" s="156" t="s">
        <v>292</v>
      </c>
      <c r="B80" s="183">
        <v>0.2</v>
      </c>
      <c r="C80" s="183">
        <v>0</v>
      </c>
      <c r="D80" s="183">
        <v>1</v>
      </c>
      <c r="E80" s="183">
        <v>1</v>
      </c>
      <c r="F80" s="183">
        <v>1</v>
      </c>
      <c r="G80" s="183">
        <v>1</v>
      </c>
      <c r="H80" s="183">
        <v>1</v>
      </c>
      <c r="I80" s="183">
        <v>1</v>
      </c>
      <c r="J80" s="183">
        <v>1</v>
      </c>
      <c r="K80" s="182">
        <v>0</v>
      </c>
      <c r="L80" s="181">
        <v>1</v>
      </c>
      <c r="M80" s="153"/>
    </row>
    <row r="81" spans="1:14" x14ac:dyDescent="0.3">
      <c r="A81" s="156" t="s">
        <v>291</v>
      </c>
      <c r="B81" s="183">
        <v>0.5</v>
      </c>
      <c r="C81" s="183">
        <v>0</v>
      </c>
      <c r="D81" s="183">
        <v>1</v>
      </c>
      <c r="E81" s="183">
        <v>0</v>
      </c>
      <c r="F81" s="183">
        <v>1</v>
      </c>
      <c r="G81" s="183">
        <v>1</v>
      </c>
      <c r="H81" s="183">
        <v>1</v>
      </c>
      <c r="I81" s="183">
        <v>0.1</v>
      </c>
      <c r="J81" s="183">
        <v>1</v>
      </c>
      <c r="K81" s="182">
        <v>0</v>
      </c>
      <c r="L81" s="181">
        <v>1</v>
      </c>
      <c r="M81" s="153"/>
    </row>
    <row r="82" spans="1:14" x14ac:dyDescent="0.3">
      <c r="A82" s="156" t="s">
        <v>290</v>
      </c>
      <c r="B82" s="183">
        <v>0.1</v>
      </c>
      <c r="C82" s="183">
        <v>0</v>
      </c>
      <c r="D82" s="183">
        <v>0.2</v>
      </c>
      <c r="E82" s="183">
        <v>0</v>
      </c>
      <c r="F82" s="183">
        <v>0.2</v>
      </c>
      <c r="G82" s="183">
        <v>1</v>
      </c>
      <c r="H82" s="183">
        <v>1</v>
      </c>
      <c r="I82" s="183">
        <v>0.1</v>
      </c>
      <c r="J82" s="183">
        <v>1</v>
      </c>
      <c r="K82" s="182">
        <v>0</v>
      </c>
      <c r="L82" s="181">
        <v>1</v>
      </c>
      <c r="M82" s="153"/>
    </row>
    <row r="83" spans="1:14" x14ac:dyDescent="0.3">
      <c r="A83" s="156" t="s">
        <v>289</v>
      </c>
      <c r="B83" s="183">
        <v>0.1</v>
      </c>
      <c r="C83" s="183">
        <v>0</v>
      </c>
      <c r="D83" s="183">
        <v>0.2</v>
      </c>
      <c r="E83" s="183">
        <v>0</v>
      </c>
      <c r="F83" s="183">
        <v>0.2</v>
      </c>
      <c r="G83" s="183">
        <v>1</v>
      </c>
      <c r="H83" s="183">
        <v>1</v>
      </c>
      <c r="I83" s="183">
        <v>1</v>
      </c>
      <c r="J83" s="183">
        <v>1</v>
      </c>
      <c r="K83" s="182">
        <v>0</v>
      </c>
      <c r="L83" s="181">
        <v>1</v>
      </c>
      <c r="M83" s="153"/>
    </row>
    <row r="84" spans="1:14" x14ac:dyDescent="0.3">
      <c r="A84" s="156" t="s">
        <v>288</v>
      </c>
      <c r="B84" s="183">
        <v>0</v>
      </c>
      <c r="C84" s="183">
        <v>0</v>
      </c>
      <c r="D84" s="183">
        <v>0.2</v>
      </c>
      <c r="E84" s="183">
        <v>0</v>
      </c>
      <c r="F84" s="183">
        <v>0.2</v>
      </c>
      <c r="G84" s="183">
        <v>0.2</v>
      </c>
      <c r="H84" s="183">
        <v>0.2</v>
      </c>
      <c r="I84" s="183">
        <v>1</v>
      </c>
      <c r="J84" s="183">
        <v>1</v>
      </c>
      <c r="K84" s="182">
        <v>0</v>
      </c>
      <c r="L84" s="181">
        <v>1</v>
      </c>
      <c r="M84" s="153"/>
    </row>
    <row r="85" spans="1:14" x14ac:dyDescent="0.3">
      <c r="A85" s="156" t="s">
        <v>287</v>
      </c>
      <c r="B85" s="183">
        <v>0</v>
      </c>
      <c r="C85" s="183">
        <v>0</v>
      </c>
      <c r="D85" s="183">
        <v>0</v>
      </c>
      <c r="E85" s="183">
        <v>0</v>
      </c>
      <c r="F85" s="183">
        <v>0</v>
      </c>
      <c r="G85" s="183">
        <v>0</v>
      </c>
      <c r="H85" s="183">
        <v>0</v>
      </c>
      <c r="I85" s="183">
        <v>0</v>
      </c>
      <c r="J85" s="183">
        <v>0</v>
      </c>
      <c r="K85" s="182">
        <v>0</v>
      </c>
      <c r="L85" s="181">
        <v>0</v>
      </c>
      <c r="M85" s="153"/>
    </row>
    <row r="86" spans="1:14" x14ac:dyDescent="0.3">
      <c r="A86" s="156" t="s">
        <v>286</v>
      </c>
      <c r="B86" s="183">
        <v>0</v>
      </c>
      <c r="C86" s="183">
        <v>0</v>
      </c>
      <c r="D86" s="183">
        <v>0</v>
      </c>
      <c r="E86" s="183">
        <v>0</v>
      </c>
      <c r="F86" s="183">
        <v>0</v>
      </c>
      <c r="G86" s="183">
        <v>0</v>
      </c>
      <c r="H86" s="183">
        <v>0</v>
      </c>
      <c r="I86" s="183">
        <v>0</v>
      </c>
      <c r="J86" s="183">
        <v>0</v>
      </c>
      <c r="K86" s="182">
        <v>0</v>
      </c>
      <c r="L86" s="181">
        <v>0</v>
      </c>
      <c r="M86" s="153"/>
    </row>
    <row r="87" spans="1:14" x14ac:dyDescent="0.3">
      <c r="A87" s="156" t="s">
        <v>285</v>
      </c>
      <c r="B87" s="183">
        <v>0</v>
      </c>
      <c r="C87" s="183">
        <v>0</v>
      </c>
      <c r="D87" s="183">
        <v>0</v>
      </c>
      <c r="E87" s="183">
        <v>0</v>
      </c>
      <c r="F87" s="183">
        <v>0</v>
      </c>
      <c r="G87" s="183">
        <v>0</v>
      </c>
      <c r="H87" s="183">
        <v>0</v>
      </c>
      <c r="I87" s="183">
        <v>0</v>
      </c>
      <c r="J87" s="183">
        <v>0</v>
      </c>
      <c r="K87" s="182">
        <v>0</v>
      </c>
      <c r="L87" s="181">
        <v>0</v>
      </c>
      <c r="M87" s="153"/>
    </row>
    <row r="88" spans="1:14" x14ac:dyDescent="0.3">
      <c r="B88" s="153"/>
      <c r="C88" s="153"/>
      <c r="D88" s="153"/>
    </row>
    <row r="89" spans="1:14" x14ac:dyDescent="0.3">
      <c r="A89" s="180" t="s">
        <v>317</v>
      </c>
      <c r="B89" s="156" t="s">
        <v>295</v>
      </c>
      <c r="C89" s="156" t="s">
        <v>294</v>
      </c>
      <c r="D89" s="156" t="s">
        <v>293</v>
      </c>
      <c r="E89" s="156" t="s">
        <v>292</v>
      </c>
      <c r="F89" s="156" t="s">
        <v>291</v>
      </c>
      <c r="G89" s="156" t="s">
        <v>290</v>
      </c>
      <c r="H89" s="156" t="s">
        <v>289</v>
      </c>
      <c r="I89" s="156" t="s">
        <v>288</v>
      </c>
      <c r="J89" s="156" t="s">
        <v>287</v>
      </c>
      <c r="K89" s="156" t="s">
        <v>286</v>
      </c>
      <c r="L89" s="156" t="s">
        <v>285</v>
      </c>
      <c r="M89" s="149"/>
    </row>
    <row r="90" spans="1:14" x14ac:dyDescent="0.3">
      <c r="A90" s="173" t="s">
        <v>312</v>
      </c>
      <c r="B90" s="176" t="s">
        <v>315</v>
      </c>
      <c r="C90" s="176" t="s">
        <v>315</v>
      </c>
      <c r="D90" s="176" t="s">
        <v>315</v>
      </c>
      <c r="E90" s="176" t="s">
        <v>315</v>
      </c>
      <c r="F90" s="176" t="s">
        <v>315</v>
      </c>
      <c r="G90" s="176" t="s">
        <v>315</v>
      </c>
      <c r="H90" s="176" t="s">
        <v>315</v>
      </c>
      <c r="I90" s="176" t="s">
        <v>315</v>
      </c>
      <c r="J90" s="176" t="s">
        <v>315</v>
      </c>
      <c r="K90" s="176" t="s">
        <v>315</v>
      </c>
      <c r="L90" s="176" t="s">
        <v>315</v>
      </c>
      <c r="M90" s="168"/>
    </row>
    <row r="91" spans="1:14" x14ac:dyDescent="0.3">
      <c r="A91" s="179" t="s">
        <v>284</v>
      </c>
      <c r="B91" s="205">
        <v>0.13</v>
      </c>
      <c r="C91" s="205">
        <v>0.08</v>
      </c>
      <c r="D91" s="205">
        <v>0.15</v>
      </c>
      <c r="E91" s="205">
        <v>0.1</v>
      </c>
      <c r="F91" s="205">
        <v>0.08</v>
      </c>
      <c r="G91" s="205">
        <v>8.2000000000000003E-2</v>
      </c>
      <c r="H91" s="205">
        <v>0.06</v>
      </c>
      <c r="I91" s="205">
        <v>0.1</v>
      </c>
      <c r="J91" s="205">
        <v>0.1</v>
      </c>
      <c r="K91" s="205">
        <v>0</v>
      </c>
      <c r="L91" s="205">
        <v>0.12</v>
      </c>
      <c r="M91" s="152"/>
      <c r="N91" s="107"/>
    </row>
    <row r="92" spans="1:14" x14ac:dyDescent="0.3">
      <c r="A92" s="178"/>
      <c r="B92" s="161"/>
      <c r="C92" s="161"/>
      <c r="D92" s="161"/>
      <c r="E92" s="161"/>
      <c r="F92" s="161"/>
      <c r="G92" s="161"/>
      <c r="H92" s="161"/>
      <c r="I92" s="161"/>
      <c r="J92" s="161"/>
      <c r="K92" s="161"/>
      <c r="L92" s="177"/>
      <c r="M92" s="161"/>
    </row>
    <row r="93" spans="1:14" x14ac:dyDescent="0.3">
      <c r="B93" s="149"/>
      <c r="C93" s="149"/>
      <c r="D93" s="149"/>
      <c r="E93" s="149"/>
      <c r="F93" s="149"/>
      <c r="G93" s="149"/>
      <c r="L93" s="175"/>
    </row>
    <row r="94" spans="1:14" x14ac:dyDescent="0.3">
      <c r="A94" s="174" t="s">
        <v>316</v>
      </c>
      <c r="B94" s="156" t="s">
        <v>295</v>
      </c>
      <c r="C94" s="156" t="s">
        <v>294</v>
      </c>
      <c r="D94" s="156" t="s">
        <v>293</v>
      </c>
      <c r="E94" s="156" t="s">
        <v>292</v>
      </c>
      <c r="F94" s="156" t="s">
        <v>291</v>
      </c>
      <c r="G94" s="156" t="s">
        <v>290</v>
      </c>
      <c r="H94" s="156" t="s">
        <v>289</v>
      </c>
      <c r="I94" s="156" t="s">
        <v>288</v>
      </c>
      <c r="J94" s="156" t="s">
        <v>287</v>
      </c>
      <c r="K94" s="156" t="s">
        <v>286</v>
      </c>
      <c r="L94" s="156" t="s">
        <v>285</v>
      </c>
      <c r="M94" s="149"/>
      <c r="N94" s="157"/>
    </row>
    <row r="95" spans="1:14" x14ac:dyDescent="0.3">
      <c r="A95" s="173" t="s">
        <v>312</v>
      </c>
      <c r="B95" s="176" t="s">
        <v>315</v>
      </c>
      <c r="C95" s="176" t="s">
        <v>315</v>
      </c>
      <c r="D95" s="176" t="s">
        <v>315</v>
      </c>
      <c r="E95" s="176" t="s">
        <v>315</v>
      </c>
      <c r="F95" s="176" t="s">
        <v>315</v>
      </c>
      <c r="G95" s="176" t="s">
        <v>315</v>
      </c>
      <c r="H95" s="176" t="s">
        <v>315</v>
      </c>
      <c r="I95" s="176" t="s">
        <v>315</v>
      </c>
      <c r="J95" s="176" t="s">
        <v>315</v>
      </c>
      <c r="K95" s="176" t="s">
        <v>315</v>
      </c>
      <c r="L95" s="176" t="s">
        <v>315</v>
      </c>
      <c r="M95" s="168"/>
    </row>
    <row r="96" spans="1:14" x14ac:dyDescent="0.3">
      <c r="A96" s="164" t="s">
        <v>284</v>
      </c>
      <c r="B96" s="202">
        <v>0.12</v>
      </c>
      <c r="C96" s="202">
        <v>0.1</v>
      </c>
      <c r="D96" s="202">
        <v>0.1</v>
      </c>
      <c r="E96" s="202">
        <v>0.1</v>
      </c>
      <c r="F96" s="202">
        <v>0.1</v>
      </c>
      <c r="G96" s="202">
        <v>7.0000000000000007E-2</v>
      </c>
      <c r="H96" s="202">
        <v>0.12</v>
      </c>
      <c r="I96" s="202">
        <v>0.01</v>
      </c>
      <c r="J96" s="202">
        <v>0.08</v>
      </c>
      <c r="K96" s="202">
        <v>0</v>
      </c>
      <c r="L96" s="202">
        <v>0.1</v>
      </c>
      <c r="M96" s="152"/>
    </row>
    <row r="99" spans="1:17" ht="28.8" x14ac:dyDescent="0.3">
      <c r="A99" s="174" t="s">
        <v>314</v>
      </c>
      <c r="B99" s="156" t="s">
        <v>295</v>
      </c>
      <c r="C99" s="156" t="s">
        <v>294</v>
      </c>
      <c r="D99" s="156" t="s">
        <v>293</v>
      </c>
      <c r="E99" s="156" t="s">
        <v>292</v>
      </c>
      <c r="F99" s="156" t="s">
        <v>291</v>
      </c>
      <c r="G99" s="156" t="s">
        <v>290</v>
      </c>
      <c r="H99" s="156" t="s">
        <v>289</v>
      </c>
      <c r="I99" s="156" t="s">
        <v>288</v>
      </c>
      <c r="J99" s="156" t="s">
        <v>287</v>
      </c>
      <c r="K99" s="156" t="s">
        <v>286</v>
      </c>
      <c r="L99" s="156" t="s">
        <v>285</v>
      </c>
      <c r="M99" s="149"/>
    </row>
    <row r="100" spans="1:17" x14ac:dyDescent="0.3">
      <c r="A100" s="173" t="s">
        <v>312</v>
      </c>
      <c r="B100" s="85" t="s">
        <v>311</v>
      </c>
      <c r="C100" s="85" t="s">
        <v>311</v>
      </c>
      <c r="D100" s="85" t="s">
        <v>311</v>
      </c>
      <c r="E100" s="85" t="s">
        <v>311</v>
      </c>
      <c r="F100" s="85" t="s">
        <v>311</v>
      </c>
      <c r="G100" s="85" t="s">
        <v>311</v>
      </c>
      <c r="H100" s="85" t="s">
        <v>311</v>
      </c>
      <c r="I100" s="85" t="s">
        <v>311</v>
      </c>
      <c r="J100" s="85" t="s">
        <v>311</v>
      </c>
      <c r="K100" s="85" t="s">
        <v>311</v>
      </c>
      <c r="L100" s="85" t="s">
        <v>311</v>
      </c>
      <c r="M100" s="98"/>
    </row>
    <row r="101" spans="1:17" x14ac:dyDescent="0.3">
      <c r="A101" s="164" t="s">
        <v>284</v>
      </c>
      <c r="B101" s="202">
        <v>1.5</v>
      </c>
      <c r="C101" s="202">
        <v>1.1000000000000001</v>
      </c>
      <c r="D101" s="202">
        <v>1.3</v>
      </c>
      <c r="E101" s="202">
        <v>0</v>
      </c>
      <c r="F101" s="202">
        <v>1.4</v>
      </c>
      <c r="G101" s="202">
        <v>0</v>
      </c>
      <c r="H101" s="202">
        <v>1.5</v>
      </c>
      <c r="I101" s="202">
        <v>0</v>
      </c>
      <c r="J101" s="202">
        <v>10</v>
      </c>
      <c r="K101" s="202">
        <v>0</v>
      </c>
      <c r="L101" s="202">
        <v>0</v>
      </c>
      <c r="M101" s="152"/>
    </row>
    <row r="102" spans="1:17" x14ac:dyDescent="0.3">
      <c r="L102" s="175"/>
    </row>
    <row r="103" spans="1:17" x14ac:dyDescent="0.3">
      <c r="A103" s="174" t="s">
        <v>313</v>
      </c>
      <c r="B103" s="156" t="s">
        <v>295</v>
      </c>
      <c r="C103" s="156" t="s">
        <v>294</v>
      </c>
      <c r="D103" s="156" t="s">
        <v>293</v>
      </c>
      <c r="E103" s="156" t="s">
        <v>292</v>
      </c>
      <c r="F103" s="156" t="s">
        <v>291</v>
      </c>
      <c r="G103" s="156" t="s">
        <v>290</v>
      </c>
      <c r="H103" s="156" t="s">
        <v>289</v>
      </c>
      <c r="I103" s="156" t="s">
        <v>288</v>
      </c>
      <c r="J103" s="156" t="s">
        <v>287</v>
      </c>
      <c r="K103" s="156" t="s">
        <v>286</v>
      </c>
      <c r="L103" s="156" t="s">
        <v>285</v>
      </c>
      <c r="M103" s="149"/>
    </row>
    <row r="104" spans="1:17" x14ac:dyDescent="0.3">
      <c r="A104" s="173" t="s">
        <v>312</v>
      </c>
      <c r="B104" s="85" t="s">
        <v>311</v>
      </c>
      <c r="C104" s="85" t="s">
        <v>311</v>
      </c>
      <c r="D104" s="85" t="s">
        <v>311</v>
      </c>
      <c r="E104" s="85" t="s">
        <v>311</v>
      </c>
      <c r="F104" s="85" t="s">
        <v>311</v>
      </c>
      <c r="G104" s="85" t="s">
        <v>311</v>
      </c>
      <c r="H104" s="85" t="s">
        <v>311</v>
      </c>
      <c r="I104" s="85" t="s">
        <v>311</v>
      </c>
      <c r="J104" s="85" t="s">
        <v>311</v>
      </c>
      <c r="K104" s="85" t="s">
        <v>311</v>
      </c>
      <c r="L104" s="85" t="s">
        <v>311</v>
      </c>
      <c r="M104" s="98"/>
    </row>
    <row r="105" spans="1:17" x14ac:dyDescent="0.3">
      <c r="A105" s="164" t="s">
        <v>284</v>
      </c>
      <c r="B105" s="202">
        <v>0</v>
      </c>
      <c r="C105" s="202">
        <v>0</v>
      </c>
      <c r="D105" s="202">
        <v>0</v>
      </c>
      <c r="E105" s="202">
        <v>0</v>
      </c>
      <c r="F105" s="202">
        <v>0</v>
      </c>
      <c r="G105" s="202">
        <v>0</v>
      </c>
      <c r="H105" s="202">
        <v>0</v>
      </c>
      <c r="I105" s="202">
        <v>0</v>
      </c>
      <c r="J105" s="202">
        <v>0</v>
      </c>
      <c r="K105" s="202">
        <v>0</v>
      </c>
      <c r="L105" s="202">
        <v>0</v>
      </c>
      <c r="M105" s="152"/>
    </row>
    <row r="106" spans="1:17" x14ac:dyDescent="0.3">
      <c r="L106" s="175"/>
    </row>
    <row r="107" spans="1:17" x14ac:dyDescent="0.3">
      <c r="A107" s="156" t="s">
        <v>309</v>
      </c>
      <c r="B107" s="149"/>
    </row>
    <row r="108" spans="1:17" x14ac:dyDescent="0.3">
      <c r="A108" s="87" t="s">
        <v>308</v>
      </c>
      <c r="B108" s="156" t="s">
        <v>301</v>
      </c>
      <c r="C108" s="172"/>
      <c r="D108" s="172"/>
      <c r="E108" s="172"/>
      <c r="F108" s="172"/>
      <c r="G108" s="172"/>
      <c r="H108" s="172"/>
      <c r="I108" s="172"/>
      <c r="J108" s="172"/>
    </row>
    <row r="109" spans="1:17" x14ac:dyDescent="0.3">
      <c r="A109" s="164" t="s">
        <v>284</v>
      </c>
      <c r="B109" s="171">
        <v>0.76168641372800505</v>
      </c>
      <c r="C109" s="161"/>
      <c r="D109" s="161"/>
      <c r="E109" s="161"/>
      <c r="F109" s="161"/>
      <c r="G109" s="161"/>
      <c r="H109" s="161"/>
      <c r="I109" s="161"/>
      <c r="J109" s="161"/>
    </row>
    <row r="111" spans="1:17" x14ac:dyDescent="0.3">
      <c r="A111" s="159" t="s">
        <v>457</v>
      </c>
      <c r="B111" s="149"/>
      <c r="C111" s="149"/>
      <c r="D111" s="149"/>
      <c r="E111" s="149"/>
    </row>
    <row r="112" spans="1:17" x14ac:dyDescent="0.3">
      <c r="A112" s="296" t="s">
        <v>299</v>
      </c>
      <c r="B112" s="165" t="s">
        <v>298</v>
      </c>
      <c r="C112" s="166">
        <v>2015</v>
      </c>
      <c r="D112" s="156">
        <v>2016</v>
      </c>
      <c r="E112" s="156">
        <v>2017</v>
      </c>
      <c r="F112" s="156">
        <v>2018</v>
      </c>
      <c r="G112" s="156">
        <v>2019</v>
      </c>
      <c r="H112" s="156">
        <v>2020</v>
      </c>
      <c r="I112" s="149"/>
      <c r="J112" s="149"/>
      <c r="K112" s="149"/>
      <c r="L112" s="149"/>
      <c r="M112" s="149"/>
      <c r="N112" s="149"/>
      <c r="O112" s="149"/>
      <c r="P112" s="149"/>
      <c r="Q112" s="149"/>
    </row>
    <row r="113" spans="1:20" x14ac:dyDescent="0.3">
      <c r="A113" s="296"/>
      <c r="B113" s="165" t="s">
        <v>297</v>
      </c>
      <c r="C113" s="85" t="s">
        <v>300</v>
      </c>
      <c r="D113" s="85" t="s">
        <v>300</v>
      </c>
      <c r="E113" s="85" t="s">
        <v>300</v>
      </c>
      <c r="F113" s="85" t="s">
        <v>300</v>
      </c>
      <c r="G113" s="85" t="s">
        <v>300</v>
      </c>
      <c r="H113" s="85" t="s">
        <v>300</v>
      </c>
      <c r="I113" s="98"/>
      <c r="J113" s="98"/>
      <c r="K113" s="98"/>
      <c r="L113" s="98"/>
      <c r="M113" s="98"/>
      <c r="N113" s="98"/>
      <c r="O113" s="98"/>
      <c r="P113" s="98"/>
      <c r="Q113" s="98"/>
      <c r="R113" s="98"/>
      <c r="S113" s="98"/>
      <c r="T113" s="98"/>
    </row>
    <row r="114" spans="1:20" x14ac:dyDescent="0.3">
      <c r="A114" s="156" t="s">
        <v>295</v>
      </c>
      <c r="B114" s="164" t="s">
        <v>284</v>
      </c>
      <c r="C114" s="202">
        <v>500747.00000000006</v>
      </c>
      <c r="D114" s="202">
        <v>502435.23</v>
      </c>
      <c r="E114" s="202">
        <v>505532</v>
      </c>
      <c r="F114" s="202">
        <v>504952</v>
      </c>
      <c r="G114" s="202">
        <v>501846</v>
      </c>
      <c r="H114" s="202">
        <v>509524</v>
      </c>
      <c r="I114" s="152"/>
      <c r="J114" s="152"/>
      <c r="K114" s="161"/>
      <c r="L114" s="152"/>
      <c r="M114" s="152"/>
      <c r="N114" s="152"/>
      <c r="O114" s="152"/>
      <c r="P114" s="152"/>
      <c r="Q114" s="152"/>
    </row>
    <row r="115" spans="1:20" x14ac:dyDescent="0.3">
      <c r="A115" s="156" t="s">
        <v>294</v>
      </c>
      <c r="B115" s="164" t="s">
        <v>284</v>
      </c>
      <c r="C115" s="202">
        <v>47728.83</v>
      </c>
      <c r="D115" s="202">
        <v>47822.94999999999</v>
      </c>
      <c r="E115" s="202">
        <v>48719.700026999999</v>
      </c>
      <c r="F115" s="202">
        <v>48266.6</v>
      </c>
      <c r="G115" s="202">
        <v>49320.130000000012</v>
      </c>
      <c r="H115" s="202">
        <v>49933.21</v>
      </c>
      <c r="I115" s="152"/>
      <c r="J115" s="152"/>
      <c r="K115" s="161"/>
      <c r="L115" s="152"/>
      <c r="M115" s="152"/>
      <c r="N115" s="152"/>
      <c r="O115" s="152"/>
      <c r="P115" s="152"/>
      <c r="Q115" s="161"/>
    </row>
    <row r="116" spans="1:20" x14ac:dyDescent="0.3">
      <c r="A116" s="156" t="s">
        <v>293</v>
      </c>
      <c r="B116" s="164" t="s">
        <v>284</v>
      </c>
      <c r="C116" s="202">
        <v>480000</v>
      </c>
      <c r="D116" s="202">
        <v>482000</v>
      </c>
      <c r="E116" s="202">
        <v>484000</v>
      </c>
      <c r="F116" s="202">
        <v>484500</v>
      </c>
      <c r="G116" s="202">
        <v>484800</v>
      </c>
      <c r="H116" s="206">
        <v>484900</v>
      </c>
      <c r="I116" s="152"/>
      <c r="J116" s="152"/>
      <c r="K116" s="152"/>
      <c r="L116" s="152"/>
      <c r="M116" s="152"/>
      <c r="N116" s="162"/>
      <c r="O116" s="162"/>
      <c r="P116" s="162"/>
      <c r="Q116" s="152"/>
    </row>
    <row r="117" spans="1:20" x14ac:dyDescent="0.3">
      <c r="A117" s="156" t="s">
        <v>292</v>
      </c>
      <c r="B117" s="164" t="s">
        <v>284</v>
      </c>
      <c r="C117" s="202">
        <v>40200</v>
      </c>
      <c r="D117" s="202">
        <v>39800</v>
      </c>
      <c r="E117" s="202">
        <v>39600</v>
      </c>
      <c r="F117" s="202">
        <v>39400</v>
      </c>
      <c r="G117" s="202">
        <v>38000</v>
      </c>
      <c r="H117" s="206">
        <v>37500</v>
      </c>
      <c r="I117" s="162"/>
      <c r="J117" s="162"/>
      <c r="K117" s="161"/>
      <c r="L117" s="162"/>
      <c r="M117" s="162"/>
      <c r="N117" s="162"/>
      <c r="O117" s="162"/>
      <c r="P117" s="162"/>
      <c r="Q117" s="152"/>
    </row>
    <row r="118" spans="1:20" x14ac:dyDescent="0.3">
      <c r="A118" s="156" t="s">
        <v>291</v>
      </c>
      <c r="B118" s="164" t="s">
        <v>284</v>
      </c>
      <c r="C118" s="202">
        <v>489923.31689999998</v>
      </c>
      <c r="D118" s="202">
        <v>487564.11109999998</v>
      </c>
      <c r="E118" s="202">
        <v>485384.50819999992</v>
      </c>
      <c r="F118" s="202">
        <v>480149.67050000001</v>
      </c>
      <c r="G118" s="202">
        <v>475935.22989999992</v>
      </c>
      <c r="H118" s="202">
        <v>474437.2154000001</v>
      </c>
      <c r="I118" s="162"/>
      <c r="J118" s="162"/>
      <c r="K118" s="161"/>
      <c r="L118" s="162"/>
      <c r="M118" s="162"/>
      <c r="N118" s="162"/>
      <c r="O118" s="162"/>
      <c r="P118" s="162"/>
      <c r="Q118" s="152"/>
    </row>
    <row r="119" spans="1:20" x14ac:dyDescent="0.3">
      <c r="A119" s="156" t="s">
        <v>290</v>
      </c>
      <c r="B119" s="164" t="s">
        <v>284</v>
      </c>
      <c r="C119" s="202">
        <v>626649</v>
      </c>
      <c r="D119" s="202">
        <v>624621</v>
      </c>
      <c r="E119" s="202">
        <v>624315</v>
      </c>
      <c r="F119" s="202">
        <v>623917</v>
      </c>
      <c r="G119" s="202">
        <v>623912</v>
      </c>
      <c r="H119" s="207">
        <v>623891</v>
      </c>
      <c r="I119" s="162"/>
      <c r="J119" s="162"/>
      <c r="K119" s="161"/>
      <c r="L119" s="162"/>
      <c r="M119" s="162"/>
      <c r="N119" s="162"/>
      <c r="O119" s="162"/>
      <c r="P119" s="162"/>
      <c r="Q119" s="152"/>
    </row>
    <row r="120" spans="1:20" x14ac:dyDescent="0.3">
      <c r="A120" s="156" t="s">
        <v>289</v>
      </c>
      <c r="B120" s="164" t="s">
        <v>284</v>
      </c>
      <c r="C120" s="202">
        <v>886372.77150000003</v>
      </c>
      <c r="D120" s="202">
        <v>885993.16859999998</v>
      </c>
      <c r="E120" s="202">
        <v>885233.96279999998</v>
      </c>
      <c r="F120" s="202">
        <v>883715.5512000001</v>
      </c>
      <c r="G120" s="202">
        <v>883715.5512000001</v>
      </c>
      <c r="H120" s="202">
        <v>879057.73079999874</v>
      </c>
      <c r="I120" s="152"/>
      <c r="J120" s="152"/>
      <c r="K120" s="161"/>
      <c r="L120" s="161"/>
      <c r="M120" s="161"/>
      <c r="N120" s="161"/>
      <c r="O120" s="161"/>
      <c r="P120" s="161"/>
      <c r="Q120" s="161"/>
    </row>
    <row r="121" spans="1:20" x14ac:dyDescent="0.3">
      <c r="A121" s="156" t="s">
        <v>288</v>
      </c>
      <c r="B121" s="164" t="s">
        <v>284</v>
      </c>
      <c r="C121" s="202">
        <v>26496.282419999996</v>
      </c>
      <c r="D121" s="202">
        <v>26116.679519999994</v>
      </c>
      <c r="E121" s="202">
        <v>25433.3943</v>
      </c>
      <c r="F121" s="202">
        <v>24755.91700437</v>
      </c>
      <c r="G121" s="202">
        <v>24406.883999999896</v>
      </c>
      <c r="H121" s="207">
        <v>23172.713999999971</v>
      </c>
      <c r="I121" s="162"/>
      <c r="J121" s="162"/>
      <c r="K121" s="161"/>
      <c r="L121" s="160"/>
      <c r="M121" s="160"/>
      <c r="N121" s="160"/>
      <c r="O121" s="160"/>
      <c r="P121" s="160"/>
      <c r="Q121" s="161"/>
    </row>
    <row r="122" spans="1:20" x14ac:dyDescent="0.3">
      <c r="A122" s="156" t="s">
        <v>287</v>
      </c>
      <c r="B122" s="164" t="s">
        <v>284</v>
      </c>
      <c r="C122" s="202">
        <v>20578.273209000003</v>
      </c>
      <c r="D122" s="202">
        <v>20959.916108999922</v>
      </c>
      <c r="E122" s="202">
        <v>21720.877999989985</v>
      </c>
      <c r="F122" s="202">
        <v>22101.808999899997</v>
      </c>
      <c r="G122" s="202">
        <v>23240.698698999993</v>
      </c>
      <c r="H122" s="202">
        <v>24000.014399999996</v>
      </c>
      <c r="I122" s="152"/>
      <c r="J122" s="152"/>
      <c r="K122" s="161"/>
      <c r="L122" s="161"/>
      <c r="M122" s="161"/>
      <c r="N122" s="161"/>
      <c r="O122" s="161"/>
      <c r="P122" s="161"/>
      <c r="Q122" s="161"/>
    </row>
    <row r="123" spans="1:20" x14ac:dyDescent="0.3">
      <c r="A123" s="156" t="s">
        <v>286</v>
      </c>
      <c r="B123" s="164" t="s">
        <v>284</v>
      </c>
      <c r="C123" s="202">
        <v>32230.810840026897</v>
      </c>
      <c r="D123" s="202">
        <v>32230.810840026897</v>
      </c>
      <c r="E123" s="202">
        <v>32230.810840026897</v>
      </c>
      <c r="F123" s="202">
        <v>32230.810840026897</v>
      </c>
      <c r="G123" s="202">
        <v>32230.810840026897</v>
      </c>
      <c r="H123" s="207">
        <v>32230.810840026897</v>
      </c>
      <c r="I123" s="162"/>
      <c r="J123" s="162"/>
      <c r="K123" s="161"/>
      <c r="L123" s="160"/>
      <c r="M123" s="160"/>
      <c r="N123" s="160"/>
      <c r="O123" s="160"/>
      <c r="P123" s="160"/>
      <c r="Q123" s="160"/>
    </row>
    <row r="124" spans="1:20" x14ac:dyDescent="0.3">
      <c r="A124" s="156" t="s">
        <v>285</v>
      </c>
      <c r="B124" s="164" t="s">
        <v>284</v>
      </c>
      <c r="C124" s="202">
        <v>645102.71513097314</v>
      </c>
      <c r="D124" s="202">
        <v>646485.13383097341</v>
      </c>
      <c r="E124" s="202">
        <v>643858.7458329834</v>
      </c>
      <c r="F124" s="202">
        <v>652039.64145570295</v>
      </c>
      <c r="G124" s="202">
        <v>658621.69536097348</v>
      </c>
      <c r="H124" s="207">
        <v>657382.304559974</v>
      </c>
      <c r="I124" s="162"/>
      <c r="J124" s="162"/>
      <c r="K124" s="161"/>
      <c r="L124" s="160"/>
      <c r="M124" s="160"/>
      <c r="N124" s="160"/>
      <c r="O124" s="160"/>
      <c r="P124" s="160"/>
      <c r="Q124" s="160"/>
    </row>
    <row r="125" spans="1:20" x14ac:dyDescent="0.3">
      <c r="B125" s="200" t="s">
        <v>336</v>
      </c>
      <c r="C125" s="200">
        <f t="shared" ref="C125:H125" si="0">SUM(C114:C124)</f>
        <v>3796029</v>
      </c>
      <c r="D125" s="200">
        <f t="shared" si="0"/>
        <v>3796029</v>
      </c>
      <c r="E125" s="200">
        <f t="shared" si="0"/>
        <v>3796029</v>
      </c>
      <c r="F125" s="200">
        <f t="shared" si="0"/>
        <v>3796029</v>
      </c>
      <c r="G125" s="200">
        <f t="shared" si="0"/>
        <v>3796029</v>
      </c>
      <c r="H125" s="200">
        <f t="shared" si="0"/>
        <v>3796029</v>
      </c>
      <c r="I125" s="157"/>
      <c r="J125" s="157"/>
    </row>
    <row r="126" spans="1:20" x14ac:dyDescent="0.3">
      <c r="C126" s="157"/>
      <c r="D126" s="157"/>
      <c r="E126" s="157"/>
      <c r="F126" s="157"/>
      <c r="G126" s="157"/>
      <c r="H126" s="157"/>
      <c r="I126" s="157"/>
      <c r="J126" s="157"/>
    </row>
    <row r="127" spans="1:20" x14ac:dyDescent="0.3">
      <c r="A127" s="159" t="s">
        <v>458</v>
      </c>
      <c r="B127" s="149"/>
      <c r="C127" s="158"/>
      <c r="D127" s="158"/>
      <c r="E127" s="158"/>
      <c r="F127" s="157"/>
      <c r="G127" s="157"/>
      <c r="H127" s="157"/>
      <c r="I127" s="157"/>
      <c r="J127" s="157"/>
    </row>
    <row r="128" spans="1:20" x14ac:dyDescent="0.3">
      <c r="A128" s="297" t="s">
        <v>299</v>
      </c>
      <c r="B128" s="85" t="s">
        <v>298</v>
      </c>
      <c r="C128" s="156">
        <v>2015</v>
      </c>
      <c r="D128" s="156">
        <v>2016</v>
      </c>
      <c r="E128" s="156">
        <v>2017</v>
      </c>
      <c r="F128" s="156">
        <v>2018</v>
      </c>
      <c r="G128" s="156">
        <v>2019</v>
      </c>
      <c r="H128" s="156">
        <v>2020</v>
      </c>
      <c r="I128" s="149"/>
      <c r="J128" s="149"/>
      <c r="K128" s="149"/>
      <c r="L128" s="149"/>
      <c r="M128" s="149"/>
      <c r="N128" s="149"/>
      <c r="O128" s="149"/>
      <c r="P128" s="149"/>
      <c r="Q128" s="149"/>
      <c r="R128" s="149"/>
    </row>
    <row r="129" spans="1:18" x14ac:dyDescent="0.3">
      <c r="A129" s="297"/>
      <c r="B129" s="85" t="s">
        <v>297</v>
      </c>
      <c r="C129" s="85" t="s">
        <v>296</v>
      </c>
      <c r="D129" s="85" t="s">
        <v>296</v>
      </c>
      <c r="E129" s="85" t="s">
        <v>296</v>
      </c>
      <c r="F129" s="85" t="s">
        <v>296</v>
      </c>
      <c r="G129" s="85" t="s">
        <v>296</v>
      </c>
      <c r="H129" s="85" t="s">
        <v>296</v>
      </c>
      <c r="I129" s="98"/>
      <c r="J129" s="98"/>
      <c r="K129" s="98"/>
      <c r="L129" s="98"/>
      <c r="M129" s="98"/>
      <c r="N129" s="98"/>
      <c r="O129" s="98"/>
      <c r="P129" s="98"/>
      <c r="Q129" s="98"/>
      <c r="R129" s="98"/>
    </row>
    <row r="130" spans="1:18" x14ac:dyDescent="0.3">
      <c r="A130" s="156" t="s">
        <v>295</v>
      </c>
      <c r="B130" s="156" t="s">
        <v>284</v>
      </c>
      <c r="C130" s="208">
        <v>0</v>
      </c>
      <c r="D130" s="208">
        <f t="shared" ref="D130:H140" si="1">D114-C114</f>
        <v>1688.2299999999232</v>
      </c>
      <c r="E130" s="208">
        <f t="shared" si="1"/>
        <v>3096.7700000000186</v>
      </c>
      <c r="F130" s="208">
        <f t="shared" si="1"/>
        <v>-580</v>
      </c>
      <c r="G130" s="208">
        <f t="shared" si="1"/>
        <v>-3106</v>
      </c>
      <c r="H130" s="208">
        <f t="shared" si="1"/>
        <v>7678</v>
      </c>
      <c r="I130" s="155"/>
      <c r="J130" s="155"/>
      <c r="K130" s="153"/>
      <c r="L130" s="154"/>
      <c r="M130" s="153"/>
      <c r="N130" s="153"/>
      <c r="O130" s="153"/>
      <c r="P130" s="153"/>
      <c r="Q130" s="99"/>
      <c r="R130" s="153"/>
    </row>
    <row r="131" spans="1:18" x14ac:dyDescent="0.3">
      <c r="A131" s="156" t="s">
        <v>294</v>
      </c>
      <c r="B131" s="156" t="s">
        <v>284</v>
      </c>
      <c r="C131" s="208">
        <v>0</v>
      </c>
      <c r="D131" s="208">
        <f t="shared" si="1"/>
        <v>94.119999999988067</v>
      </c>
      <c r="E131" s="208">
        <f t="shared" si="1"/>
        <v>896.75002700000914</v>
      </c>
      <c r="F131" s="208">
        <f t="shared" si="1"/>
        <v>-453.10002700000041</v>
      </c>
      <c r="G131" s="208">
        <f t="shared" si="1"/>
        <v>1053.5300000000134</v>
      </c>
      <c r="H131" s="208">
        <f t="shared" si="1"/>
        <v>613.07999999998719</v>
      </c>
      <c r="I131" s="155"/>
      <c r="J131" s="155"/>
      <c r="K131" s="153"/>
      <c r="L131" s="154"/>
      <c r="M131" s="153"/>
      <c r="N131" s="153"/>
      <c r="O131" s="153"/>
      <c r="P131" s="153"/>
      <c r="Q131" s="99"/>
      <c r="R131" s="153"/>
    </row>
    <row r="132" spans="1:18" x14ac:dyDescent="0.3">
      <c r="A132" s="156" t="s">
        <v>293</v>
      </c>
      <c r="B132" s="156" t="s">
        <v>284</v>
      </c>
      <c r="C132" s="208">
        <v>0</v>
      </c>
      <c r="D132" s="208">
        <f t="shared" si="1"/>
        <v>2000</v>
      </c>
      <c r="E132" s="208">
        <f t="shared" si="1"/>
        <v>2000</v>
      </c>
      <c r="F132" s="208">
        <f t="shared" si="1"/>
        <v>500</v>
      </c>
      <c r="G132" s="208">
        <f t="shared" si="1"/>
        <v>300</v>
      </c>
      <c r="H132" s="208">
        <f t="shared" si="1"/>
        <v>100</v>
      </c>
      <c r="I132" s="155"/>
      <c r="J132" s="155"/>
      <c r="K132" s="153"/>
      <c r="L132" s="154"/>
      <c r="M132" s="99"/>
      <c r="N132" s="99"/>
      <c r="O132" s="99"/>
      <c r="P132" s="99"/>
      <c r="Q132" s="99"/>
      <c r="R132" s="99"/>
    </row>
    <row r="133" spans="1:18" x14ac:dyDescent="0.3">
      <c r="A133" s="156" t="s">
        <v>292</v>
      </c>
      <c r="B133" s="156" t="s">
        <v>284</v>
      </c>
      <c r="C133" s="208">
        <v>0</v>
      </c>
      <c r="D133" s="208">
        <f t="shared" si="1"/>
        <v>-400</v>
      </c>
      <c r="E133" s="208">
        <f t="shared" si="1"/>
        <v>-200</v>
      </c>
      <c r="F133" s="208">
        <f t="shared" si="1"/>
        <v>-200</v>
      </c>
      <c r="G133" s="208">
        <f t="shared" si="1"/>
        <v>-1400</v>
      </c>
      <c r="H133" s="208">
        <f t="shared" si="1"/>
        <v>-500</v>
      </c>
      <c r="I133" s="155"/>
      <c r="J133" s="155"/>
      <c r="K133" s="153"/>
      <c r="L133" s="154"/>
      <c r="M133" s="99"/>
      <c r="N133" s="99"/>
      <c r="O133" s="99"/>
      <c r="P133" s="99"/>
      <c r="Q133" s="99"/>
      <c r="R133" s="99"/>
    </row>
    <row r="134" spans="1:18" x14ac:dyDescent="0.3">
      <c r="A134" s="156" t="s">
        <v>291</v>
      </c>
      <c r="B134" s="156" t="s">
        <v>284</v>
      </c>
      <c r="C134" s="208">
        <v>0</v>
      </c>
      <c r="D134" s="208">
        <f t="shared" si="1"/>
        <v>-2359.2057999999961</v>
      </c>
      <c r="E134" s="208">
        <f t="shared" si="1"/>
        <v>-2179.6029000000563</v>
      </c>
      <c r="F134" s="208">
        <f t="shared" si="1"/>
        <v>-5234.8376999999164</v>
      </c>
      <c r="G134" s="208">
        <f t="shared" si="1"/>
        <v>-4214.440600000089</v>
      </c>
      <c r="H134" s="208">
        <f t="shared" si="1"/>
        <v>-1498.0144999998156</v>
      </c>
      <c r="I134" s="155"/>
      <c r="J134" s="155"/>
      <c r="K134" s="153"/>
      <c r="L134" s="154"/>
      <c r="M134" s="99"/>
      <c r="N134" s="99"/>
      <c r="O134" s="99"/>
      <c r="P134" s="99"/>
      <c r="Q134" s="99"/>
      <c r="R134" s="99"/>
    </row>
    <row r="135" spans="1:18" x14ac:dyDescent="0.3">
      <c r="A135" s="156" t="s">
        <v>290</v>
      </c>
      <c r="B135" s="156" t="s">
        <v>284</v>
      </c>
      <c r="C135" s="208">
        <v>0</v>
      </c>
      <c r="D135" s="208">
        <f t="shared" si="1"/>
        <v>-2028</v>
      </c>
      <c r="E135" s="208">
        <f t="shared" si="1"/>
        <v>-306</v>
      </c>
      <c r="F135" s="208">
        <f t="shared" si="1"/>
        <v>-398</v>
      </c>
      <c r="G135" s="208">
        <f t="shared" si="1"/>
        <v>-5</v>
      </c>
      <c r="H135" s="208">
        <f t="shared" si="1"/>
        <v>-21</v>
      </c>
      <c r="I135" s="155"/>
      <c r="J135" s="155"/>
      <c r="K135" s="153"/>
      <c r="L135" s="154"/>
      <c r="M135" s="99"/>
      <c r="N135" s="99"/>
      <c r="O135" s="99"/>
      <c r="P135" s="99"/>
      <c r="Q135" s="99"/>
      <c r="R135" s="99"/>
    </row>
    <row r="136" spans="1:18" x14ac:dyDescent="0.3">
      <c r="A136" s="156" t="s">
        <v>289</v>
      </c>
      <c r="B136" s="156" t="s">
        <v>284</v>
      </c>
      <c r="C136" s="208">
        <v>0</v>
      </c>
      <c r="D136" s="208">
        <f t="shared" si="1"/>
        <v>-379.60290000005625</v>
      </c>
      <c r="E136" s="208">
        <f t="shared" si="1"/>
        <v>-759.20579999999609</v>
      </c>
      <c r="F136" s="208">
        <f t="shared" si="1"/>
        <v>-1518.4115999998758</v>
      </c>
      <c r="G136" s="208">
        <f t="shared" si="1"/>
        <v>0</v>
      </c>
      <c r="H136" s="208">
        <f t="shared" si="1"/>
        <v>-4657.8204000013648</v>
      </c>
      <c r="I136" s="155"/>
      <c r="J136" s="155"/>
      <c r="K136" s="153"/>
      <c r="L136" s="154"/>
      <c r="M136" s="99"/>
      <c r="N136" s="99"/>
      <c r="O136" s="99"/>
      <c r="P136" s="99"/>
      <c r="Q136" s="99"/>
      <c r="R136" s="99"/>
    </row>
    <row r="137" spans="1:18" x14ac:dyDescent="0.3">
      <c r="A137" s="156" t="s">
        <v>288</v>
      </c>
      <c r="B137" s="156" t="s">
        <v>284</v>
      </c>
      <c r="C137" s="208">
        <v>0</v>
      </c>
      <c r="D137" s="208">
        <f t="shared" si="1"/>
        <v>-379.60290000000168</v>
      </c>
      <c r="E137" s="208">
        <f t="shared" si="1"/>
        <v>-683.2852199999943</v>
      </c>
      <c r="F137" s="208">
        <f t="shared" si="1"/>
        <v>-677.4772956300003</v>
      </c>
      <c r="G137" s="208">
        <f t="shared" si="1"/>
        <v>-349.0330043701033</v>
      </c>
      <c r="H137" s="208">
        <f t="shared" si="1"/>
        <v>-1234.1699999999255</v>
      </c>
      <c r="I137" s="155"/>
      <c r="J137" s="155"/>
      <c r="K137" s="153"/>
      <c r="L137" s="154"/>
      <c r="M137" s="153"/>
      <c r="N137" s="153"/>
      <c r="O137" s="153"/>
      <c r="P137" s="153"/>
      <c r="Q137" s="99"/>
      <c r="R137" s="153"/>
    </row>
    <row r="138" spans="1:18" x14ac:dyDescent="0.3">
      <c r="A138" s="156" t="s">
        <v>287</v>
      </c>
      <c r="B138" s="156" t="s">
        <v>284</v>
      </c>
      <c r="C138" s="208">
        <v>0</v>
      </c>
      <c r="D138" s="208">
        <f t="shared" si="1"/>
        <v>381.64289999991888</v>
      </c>
      <c r="E138" s="208">
        <f t="shared" si="1"/>
        <v>760.96189099006369</v>
      </c>
      <c r="F138" s="208">
        <f t="shared" si="1"/>
        <v>380.93099991001145</v>
      </c>
      <c r="G138" s="208">
        <f t="shared" si="1"/>
        <v>1138.8896990999965</v>
      </c>
      <c r="H138" s="208">
        <f t="shared" si="1"/>
        <v>759.31570100000317</v>
      </c>
      <c r="I138" s="155"/>
      <c r="J138" s="155"/>
      <c r="K138" s="153"/>
      <c r="L138" s="154"/>
      <c r="M138" s="99"/>
      <c r="N138" s="99"/>
      <c r="O138" s="99"/>
      <c r="P138" s="99"/>
      <c r="Q138" s="99"/>
      <c r="R138" s="99"/>
    </row>
    <row r="139" spans="1:18" x14ac:dyDescent="0.3">
      <c r="A139" s="156" t="s">
        <v>286</v>
      </c>
      <c r="B139" s="156" t="s">
        <v>284</v>
      </c>
      <c r="C139" s="208">
        <v>0</v>
      </c>
      <c r="D139" s="208">
        <f t="shared" si="1"/>
        <v>0</v>
      </c>
      <c r="E139" s="208">
        <f t="shared" si="1"/>
        <v>0</v>
      </c>
      <c r="F139" s="208">
        <f t="shared" si="1"/>
        <v>0</v>
      </c>
      <c r="G139" s="208">
        <f t="shared" si="1"/>
        <v>0</v>
      </c>
      <c r="H139" s="208">
        <f t="shared" si="1"/>
        <v>0</v>
      </c>
      <c r="I139" s="155"/>
      <c r="J139" s="155"/>
      <c r="K139" s="153"/>
      <c r="L139" s="154"/>
      <c r="M139" s="99"/>
      <c r="N139" s="99"/>
      <c r="O139" s="99"/>
      <c r="P139" s="99"/>
      <c r="Q139" s="99"/>
      <c r="R139" s="99"/>
    </row>
    <row r="140" spans="1:18" x14ac:dyDescent="0.3">
      <c r="A140" s="156" t="s">
        <v>285</v>
      </c>
      <c r="B140" s="156" t="s">
        <v>284</v>
      </c>
      <c r="C140" s="208">
        <v>0</v>
      </c>
      <c r="D140" s="208">
        <f t="shared" si="1"/>
        <v>1382.4187000002712</v>
      </c>
      <c r="E140" s="208">
        <f t="shared" si="1"/>
        <v>-2626.3879979900084</v>
      </c>
      <c r="F140" s="208">
        <f t="shared" si="1"/>
        <v>8180.8956227195449</v>
      </c>
      <c r="G140" s="208">
        <f t="shared" si="1"/>
        <v>6582.053905270528</v>
      </c>
      <c r="H140" s="208">
        <f t="shared" si="1"/>
        <v>-1239.3908009994775</v>
      </c>
      <c r="I140" s="155"/>
      <c r="J140" s="155"/>
      <c r="K140" s="153"/>
      <c r="L140" s="154"/>
      <c r="M140" s="153"/>
      <c r="N140" s="153"/>
      <c r="O140" s="153"/>
      <c r="P140" s="153"/>
      <c r="Q140" s="99"/>
      <c r="R140" s="99"/>
    </row>
    <row r="142" spans="1:18" x14ac:dyDescent="0.3">
      <c r="A142" s="298" t="s">
        <v>347</v>
      </c>
      <c r="B142" s="298"/>
      <c r="C142" s="298"/>
    </row>
    <row r="144" spans="1:18" x14ac:dyDescent="0.3">
      <c r="A144" s="209" t="s">
        <v>344</v>
      </c>
      <c r="B144" s="210"/>
    </row>
    <row r="145" spans="1:11" x14ac:dyDescent="0.3">
      <c r="A145" s="211" t="s">
        <v>345</v>
      </c>
      <c r="B145" s="212" t="s">
        <v>284</v>
      </c>
      <c r="C145" s="152"/>
    </row>
    <row r="146" spans="1:11" x14ac:dyDescent="0.3">
      <c r="A146" s="213"/>
      <c r="B146" s="214" t="s">
        <v>346</v>
      </c>
      <c r="C146" s="152"/>
    </row>
    <row r="147" spans="1:11" x14ac:dyDescent="0.3">
      <c r="A147" s="213"/>
      <c r="B147" s="215">
        <v>9.1412638333333298</v>
      </c>
      <c r="C147" s="152"/>
    </row>
    <row r="148" spans="1:11" x14ac:dyDescent="0.3">
      <c r="C148" s="152"/>
    </row>
    <row r="149" spans="1:11" x14ac:dyDescent="0.3">
      <c r="A149" s="216" t="s">
        <v>348</v>
      </c>
      <c r="B149" s="217" t="s">
        <v>349</v>
      </c>
      <c r="C149" s="217" t="s">
        <v>350</v>
      </c>
      <c r="D149" s="217" t="s">
        <v>351</v>
      </c>
      <c r="E149" s="217" t="s">
        <v>352</v>
      </c>
      <c r="F149" s="217" t="s">
        <v>353</v>
      </c>
      <c r="G149" s="217" t="s">
        <v>354</v>
      </c>
      <c r="H149" s="217" t="s">
        <v>355</v>
      </c>
      <c r="I149" s="217" t="s">
        <v>356</v>
      </c>
      <c r="J149" s="217" t="s">
        <v>357</v>
      </c>
      <c r="K149" s="217" t="s">
        <v>358</v>
      </c>
    </row>
    <row r="150" spans="1:11" x14ac:dyDescent="0.3">
      <c r="A150" s="218" t="s">
        <v>359</v>
      </c>
      <c r="B150" s="219" t="s">
        <v>360</v>
      </c>
      <c r="C150" s="219" t="s">
        <v>360</v>
      </c>
      <c r="D150" s="219" t="s">
        <v>360</v>
      </c>
      <c r="E150" s="219" t="s">
        <v>360</v>
      </c>
      <c r="F150" s="219" t="s">
        <v>360</v>
      </c>
      <c r="G150" s="219" t="s">
        <v>360</v>
      </c>
      <c r="H150" s="219" t="s">
        <v>360</v>
      </c>
      <c r="I150" s="219" t="s">
        <v>360</v>
      </c>
      <c r="J150" s="219" t="s">
        <v>360</v>
      </c>
      <c r="K150" s="219" t="s">
        <v>360</v>
      </c>
    </row>
    <row r="151" spans="1:11" x14ac:dyDescent="0.3">
      <c r="A151" s="220" t="s">
        <v>284</v>
      </c>
      <c r="B151" s="221">
        <v>12.038977131159207</v>
      </c>
      <c r="C151" s="221">
        <v>9.0324210500495461</v>
      </c>
      <c r="D151" s="221">
        <v>1.49</v>
      </c>
      <c r="E151" s="221">
        <v>31.81</v>
      </c>
      <c r="F151" s="221">
        <v>4.1565402843601902</v>
      </c>
      <c r="G151" s="221">
        <v>2.4269377382465058</v>
      </c>
      <c r="H151" s="221">
        <v>1.57</v>
      </c>
      <c r="I151" s="221">
        <v>31.54</v>
      </c>
      <c r="J151" s="221">
        <v>75.514285484874605</v>
      </c>
      <c r="K151" s="221">
        <v>6</v>
      </c>
    </row>
    <row r="152" spans="1:11" x14ac:dyDescent="0.3">
      <c r="C152" s="152"/>
      <c r="E152" s="151"/>
      <c r="F152" s="151"/>
    </row>
    <row r="153" spans="1:11" x14ac:dyDescent="0.3">
      <c r="A153" s="216" t="s">
        <v>361</v>
      </c>
      <c r="B153" s="216" t="s">
        <v>301</v>
      </c>
      <c r="C153" s="107"/>
      <c r="D153" s="107"/>
    </row>
    <row r="154" spans="1:11" x14ac:dyDescent="0.3">
      <c r="A154" s="218" t="s">
        <v>345</v>
      </c>
      <c r="B154" s="219" t="s">
        <v>318</v>
      </c>
      <c r="D154" s="151"/>
    </row>
    <row r="155" spans="1:11" x14ac:dyDescent="0.3">
      <c r="A155" s="220" t="s">
        <v>284</v>
      </c>
      <c r="B155" s="222">
        <v>1.44486733373217E-3</v>
      </c>
      <c r="C155" s="150"/>
      <c r="E155" s="150"/>
      <c r="G155" s="150"/>
    </row>
    <row r="156" spans="1:11" x14ac:dyDescent="0.3">
      <c r="B156" s="149"/>
    </row>
    <row r="157" spans="1:11" x14ac:dyDescent="0.3">
      <c r="A157" s="216" t="s">
        <v>364</v>
      </c>
      <c r="B157" s="217" t="s">
        <v>349</v>
      </c>
      <c r="C157" s="217" t="s">
        <v>350</v>
      </c>
      <c r="D157" s="217" t="s">
        <v>351</v>
      </c>
      <c r="E157" s="217" t="s">
        <v>352</v>
      </c>
      <c r="F157" s="217" t="s">
        <v>353</v>
      </c>
      <c r="G157" s="217" t="s">
        <v>354</v>
      </c>
      <c r="H157" s="217" t="s">
        <v>355</v>
      </c>
      <c r="I157" s="217" t="s">
        <v>356</v>
      </c>
      <c r="J157" s="217" t="s">
        <v>357</v>
      </c>
      <c r="K157" s="217" t="s">
        <v>358</v>
      </c>
    </row>
    <row r="158" spans="1:11" x14ac:dyDescent="0.3">
      <c r="A158" s="223" t="s">
        <v>359</v>
      </c>
      <c r="B158" s="219" t="s">
        <v>363</v>
      </c>
      <c r="C158" s="219" t="s">
        <v>363</v>
      </c>
      <c r="D158" s="219" t="s">
        <v>363</v>
      </c>
      <c r="E158" s="219" t="s">
        <v>363</v>
      </c>
      <c r="F158" s="219" t="s">
        <v>363</v>
      </c>
      <c r="G158" s="219" t="s">
        <v>363</v>
      </c>
      <c r="H158" s="219" t="s">
        <v>363</v>
      </c>
      <c r="I158" s="219" t="s">
        <v>363</v>
      </c>
      <c r="J158" s="219" t="s">
        <v>363</v>
      </c>
      <c r="K158" s="219" t="s">
        <v>363</v>
      </c>
    </row>
    <row r="159" spans="1:11" x14ac:dyDescent="0.3">
      <c r="A159" s="220" t="s">
        <v>284</v>
      </c>
      <c r="B159" s="221">
        <v>11</v>
      </c>
      <c r="C159" s="221">
        <v>10</v>
      </c>
      <c r="D159" s="221">
        <v>12.5</v>
      </c>
      <c r="E159" s="221">
        <v>47</v>
      </c>
      <c r="F159" s="221">
        <v>3.4</v>
      </c>
      <c r="G159" s="221">
        <v>3.8</v>
      </c>
      <c r="H159" s="221">
        <v>2</v>
      </c>
      <c r="I159" s="221">
        <v>50</v>
      </c>
      <c r="J159" s="221">
        <v>95</v>
      </c>
      <c r="K159" s="221">
        <v>12.8</v>
      </c>
    </row>
    <row r="161" spans="1:15" x14ac:dyDescent="0.3">
      <c r="A161" s="216" t="s">
        <v>362</v>
      </c>
      <c r="B161" s="217" t="s">
        <v>349</v>
      </c>
      <c r="C161" s="217" t="s">
        <v>350</v>
      </c>
      <c r="D161" s="217" t="s">
        <v>351</v>
      </c>
      <c r="E161" s="217" t="s">
        <v>352</v>
      </c>
      <c r="F161" s="217" t="s">
        <v>353</v>
      </c>
      <c r="G161" s="217" t="s">
        <v>354</v>
      </c>
      <c r="H161" s="217" t="s">
        <v>355</v>
      </c>
      <c r="I161" s="217" t="s">
        <v>356</v>
      </c>
      <c r="J161" s="217" t="s">
        <v>357</v>
      </c>
      <c r="K161" s="217" t="s">
        <v>358</v>
      </c>
    </row>
    <row r="162" spans="1:15" x14ac:dyDescent="0.3">
      <c r="A162" s="223" t="s">
        <v>359</v>
      </c>
      <c r="B162" s="219" t="s">
        <v>363</v>
      </c>
      <c r="C162" s="219" t="s">
        <v>363</v>
      </c>
      <c r="D162" s="219" t="s">
        <v>363</v>
      </c>
      <c r="E162" s="219" t="s">
        <v>363</v>
      </c>
      <c r="F162" s="219" t="s">
        <v>363</v>
      </c>
      <c r="G162" s="219" t="s">
        <v>363</v>
      </c>
      <c r="H162" s="219" t="s">
        <v>363</v>
      </c>
      <c r="I162" s="219" t="s">
        <v>363</v>
      </c>
      <c r="J162" s="219" t="s">
        <v>363</v>
      </c>
      <c r="K162" s="219" t="s">
        <v>363</v>
      </c>
    </row>
    <row r="163" spans="1:15" x14ac:dyDescent="0.3">
      <c r="A163" s="220" t="s">
        <v>284</v>
      </c>
      <c r="B163" s="221">
        <v>6</v>
      </c>
      <c r="C163" s="221">
        <v>3</v>
      </c>
      <c r="D163" s="221">
        <v>2</v>
      </c>
      <c r="E163" s="221">
        <v>32</v>
      </c>
      <c r="F163" s="221">
        <v>2</v>
      </c>
      <c r="G163" s="221">
        <v>2.5</v>
      </c>
      <c r="H163" s="221">
        <v>2</v>
      </c>
      <c r="I163" s="221">
        <v>32</v>
      </c>
      <c r="J163" s="221">
        <v>12</v>
      </c>
      <c r="K163" s="221">
        <v>4</v>
      </c>
    </row>
    <row r="165" spans="1:15" x14ac:dyDescent="0.3">
      <c r="A165" s="216" t="s">
        <v>365</v>
      </c>
      <c r="B165" s="217" t="s">
        <v>349</v>
      </c>
      <c r="C165" s="217" t="s">
        <v>350</v>
      </c>
      <c r="D165" s="217" t="s">
        <v>351</v>
      </c>
      <c r="E165" s="217" t="s">
        <v>352</v>
      </c>
      <c r="F165" s="217" t="s">
        <v>353</v>
      </c>
      <c r="G165" s="217" t="s">
        <v>354</v>
      </c>
      <c r="H165" s="217" t="s">
        <v>355</v>
      </c>
      <c r="I165" s="217" t="s">
        <v>356</v>
      </c>
      <c r="J165" s="217" t="s">
        <v>357</v>
      </c>
      <c r="K165" s="217" t="s">
        <v>358</v>
      </c>
    </row>
    <row r="166" spans="1:15" x14ac:dyDescent="0.3">
      <c r="A166" s="223" t="s">
        <v>359</v>
      </c>
      <c r="B166" s="219" t="s">
        <v>366</v>
      </c>
      <c r="C166" s="219" t="s">
        <v>366</v>
      </c>
      <c r="D166" s="219" t="s">
        <v>366</v>
      </c>
      <c r="E166" s="219" t="s">
        <v>366</v>
      </c>
      <c r="F166" s="219" t="s">
        <v>366</v>
      </c>
      <c r="G166" s="219" t="s">
        <v>366</v>
      </c>
      <c r="H166" s="219" t="s">
        <v>366</v>
      </c>
      <c r="I166" s="219" t="s">
        <v>366</v>
      </c>
      <c r="J166" s="219" t="s">
        <v>366</v>
      </c>
      <c r="K166" s="219" t="s">
        <v>366</v>
      </c>
    </row>
    <row r="167" spans="1:15" x14ac:dyDescent="0.3">
      <c r="A167" s="220" t="s">
        <v>284</v>
      </c>
      <c r="B167" s="225">
        <f>B159-B163</f>
        <v>5</v>
      </c>
      <c r="C167" s="225">
        <f t="shared" ref="C167:K167" si="2">C159-C163</f>
        <v>7</v>
      </c>
      <c r="D167" s="225">
        <f t="shared" si="2"/>
        <v>10.5</v>
      </c>
      <c r="E167" s="225">
        <f t="shared" si="2"/>
        <v>15</v>
      </c>
      <c r="F167" s="225">
        <f t="shared" si="2"/>
        <v>1.4</v>
      </c>
      <c r="G167" s="225">
        <f t="shared" si="2"/>
        <v>1.2999999999999998</v>
      </c>
      <c r="H167" s="225">
        <f t="shared" si="2"/>
        <v>0</v>
      </c>
      <c r="I167" s="225">
        <f t="shared" si="2"/>
        <v>18</v>
      </c>
      <c r="J167" s="225">
        <f t="shared" si="2"/>
        <v>83</v>
      </c>
      <c r="K167" s="225">
        <f t="shared" si="2"/>
        <v>8.8000000000000007</v>
      </c>
      <c r="L167" s="188" t="s">
        <v>368</v>
      </c>
    </row>
    <row r="169" spans="1:15" x14ac:dyDescent="0.3">
      <c r="A169" s="216" t="s">
        <v>367</v>
      </c>
      <c r="B169" s="217" t="s">
        <v>349</v>
      </c>
      <c r="C169" s="217" t="s">
        <v>350</v>
      </c>
      <c r="D169" s="217" t="s">
        <v>351</v>
      </c>
      <c r="E169" s="217" t="s">
        <v>352</v>
      </c>
      <c r="F169" s="217" t="s">
        <v>353</v>
      </c>
      <c r="G169" s="217" t="s">
        <v>354</v>
      </c>
      <c r="H169" s="217" t="s">
        <v>355</v>
      </c>
      <c r="I169" s="217" t="s">
        <v>356</v>
      </c>
      <c r="J169" s="217" t="s">
        <v>357</v>
      </c>
      <c r="K169" s="217" t="s">
        <v>358</v>
      </c>
    </row>
    <row r="170" spans="1:15" x14ac:dyDescent="0.3">
      <c r="A170" s="223" t="s">
        <v>359</v>
      </c>
      <c r="B170" s="219" t="s">
        <v>363</v>
      </c>
      <c r="C170" s="219" t="s">
        <v>363</v>
      </c>
      <c r="D170" s="219" t="s">
        <v>363</v>
      </c>
      <c r="E170" s="219" t="s">
        <v>363</v>
      </c>
      <c r="F170" s="219" t="s">
        <v>363</v>
      </c>
      <c r="G170" s="219" t="s">
        <v>363</v>
      </c>
      <c r="H170" s="219" t="s">
        <v>363</v>
      </c>
      <c r="I170" s="219" t="s">
        <v>363</v>
      </c>
      <c r="J170" s="219" t="s">
        <v>363</v>
      </c>
      <c r="K170" s="219" t="s">
        <v>363</v>
      </c>
    </row>
    <row r="171" spans="1:15" x14ac:dyDescent="0.3">
      <c r="A171" s="224" t="s">
        <v>284</v>
      </c>
      <c r="B171" s="221">
        <v>15.650670270506961</v>
      </c>
      <c r="C171" s="221">
        <v>11.74214736506441</v>
      </c>
      <c r="D171" s="221">
        <v>1.9370000000000001</v>
      </c>
      <c r="E171" s="221">
        <v>41.353000000000002</v>
      </c>
      <c r="F171" s="221">
        <v>5.4035023696682476</v>
      </c>
      <c r="G171" s="221">
        <v>3.1550190597204577</v>
      </c>
      <c r="H171" s="221">
        <v>2.0410000000000004</v>
      </c>
      <c r="I171" s="221">
        <v>41.002000000000002</v>
      </c>
      <c r="J171" s="221">
        <v>98.168571130336986</v>
      </c>
      <c r="K171" s="221">
        <v>7.8000000000000007</v>
      </c>
    </row>
    <row r="172" spans="1:15" x14ac:dyDescent="0.3">
      <c r="B172" s="149"/>
    </row>
    <row r="173" spans="1:15" x14ac:dyDescent="0.3">
      <c r="B173" s="149"/>
    </row>
    <row r="174" spans="1:15" x14ac:dyDescent="0.3">
      <c r="A174" s="298" t="s">
        <v>369</v>
      </c>
      <c r="B174" s="298"/>
      <c r="C174" s="298"/>
    </row>
    <row r="176" spans="1:15" x14ac:dyDescent="0.3">
      <c r="A176" s="216" t="s">
        <v>370</v>
      </c>
      <c r="B176" s="217" t="s">
        <v>349</v>
      </c>
      <c r="C176" s="217" t="s">
        <v>350</v>
      </c>
      <c r="D176" s="217" t="s">
        <v>351</v>
      </c>
      <c r="E176" s="217" t="s">
        <v>352</v>
      </c>
      <c r="F176" s="217" t="s">
        <v>353</v>
      </c>
      <c r="G176" s="217" t="s">
        <v>354</v>
      </c>
      <c r="H176" s="217" t="s">
        <v>355</v>
      </c>
      <c r="I176" s="217" t="s">
        <v>356</v>
      </c>
      <c r="J176" s="217" t="s">
        <v>357</v>
      </c>
      <c r="K176" s="217" t="s">
        <v>358</v>
      </c>
      <c r="L176" s="216" t="s">
        <v>371</v>
      </c>
      <c r="M176" s="216" t="s">
        <v>372</v>
      </c>
      <c r="N176" s="216" t="s">
        <v>373</v>
      </c>
      <c r="O176" s="216" t="s">
        <v>374</v>
      </c>
    </row>
    <row r="177" spans="1:15" x14ac:dyDescent="0.3">
      <c r="A177" s="223" t="s">
        <v>375</v>
      </c>
      <c r="B177" s="219" t="s">
        <v>318</v>
      </c>
      <c r="C177" s="219" t="s">
        <v>318</v>
      </c>
      <c r="D177" s="219" t="s">
        <v>318</v>
      </c>
      <c r="E177" s="219" t="s">
        <v>318</v>
      </c>
      <c r="F177" s="219" t="s">
        <v>318</v>
      </c>
      <c r="G177" s="219" t="s">
        <v>318</v>
      </c>
      <c r="H177" s="219" t="s">
        <v>318</v>
      </c>
      <c r="I177" s="219" t="s">
        <v>318</v>
      </c>
      <c r="J177" s="219" t="s">
        <v>318</v>
      </c>
      <c r="K177" s="219" t="s">
        <v>318</v>
      </c>
      <c r="L177" s="219" t="s">
        <v>318</v>
      </c>
      <c r="M177" s="219" t="s">
        <v>318</v>
      </c>
      <c r="N177" s="219" t="s">
        <v>318</v>
      </c>
      <c r="O177" s="219" t="s">
        <v>318</v>
      </c>
    </row>
    <row r="178" spans="1:15" x14ac:dyDescent="0.3">
      <c r="A178" s="220" t="s">
        <v>376</v>
      </c>
      <c r="B178" s="226">
        <v>0.29955487224194144</v>
      </c>
      <c r="C178" s="226">
        <v>0.37866984867202508</v>
      </c>
      <c r="D178" s="226">
        <v>0.38695300345589129</v>
      </c>
      <c r="E178" s="226">
        <v>0</v>
      </c>
      <c r="F178" s="226">
        <v>0</v>
      </c>
      <c r="G178" s="226">
        <v>0</v>
      </c>
      <c r="H178" s="226">
        <v>0</v>
      </c>
      <c r="I178" s="226">
        <v>0</v>
      </c>
      <c r="J178" s="226">
        <v>0</v>
      </c>
      <c r="K178" s="226">
        <v>0</v>
      </c>
      <c r="L178" s="226">
        <v>0</v>
      </c>
      <c r="M178" s="226">
        <v>0</v>
      </c>
      <c r="N178" s="226">
        <v>0</v>
      </c>
      <c r="O178" s="227">
        <v>1.0651777243698577</v>
      </c>
    </row>
    <row r="179" spans="1:15" x14ac:dyDescent="0.3">
      <c r="A179" s="220" t="s">
        <v>377</v>
      </c>
      <c r="B179" s="226">
        <v>0</v>
      </c>
      <c r="C179" s="226">
        <v>0</v>
      </c>
      <c r="D179" s="226">
        <v>0</v>
      </c>
      <c r="E179" s="226">
        <v>1.1356270169832945</v>
      </c>
      <c r="F179" s="226">
        <v>0</v>
      </c>
      <c r="G179" s="226">
        <v>0</v>
      </c>
      <c r="H179" s="226">
        <v>0</v>
      </c>
      <c r="I179" s="226">
        <v>0</v>
      </c>
      <c r="J179" s="226">
        <v>0</v>
      </c>
      <c r="K179" s="226">
        <v>0</v>
      </c>
      <c r="L179" s="226">
        <v>0</v>
      </c>
      <c r="M179" s="226">
        <v>0</v>
      </c>
      <c r="N179" s="226">
        <v>0</v>
      </c>
      <c r="O179" s="227">
        <v>1.1356270169832945</v>
      </c>
    </row>
    <row r="180" spans="1:15" x14ac:dyDescent="0.3">
      <c r="A180" s="220" t="s">
        <v>378</v>
      </c>
      <c r="B180" s="226">
        <v>0</v>
      </c>
      <c r="C180" s="226">
        <v>0</v>
      </c>
      <c r="D180" s="226">
        <v>0</v>
      </c>
      <c r="E180" s="226">
        <v>0</v>
      </c>
      <c r="F180" s="226">
        <v>0.420629436105046</v>
      </c>
      <c r="G180" s="226">
        <v>0.81369898220287395</v>
      </c>
      <c r="H180" s="226">
        <v>0</v>
      </c>
      <c r="I180" s="226">
        <v>0</v>
      </c>
      <c r="J180" s="226">
        <v>0</v>
      </c>
      <c r="K180" s="226">
        <v>0</v>
      </c>
      <c r="L180" s="226">
        <v>0</v>
      </c>
      <c r="M180" s="226">
        <v>0</v>
      </c>
      <c r="N180" s="226">
        <v>0</v>
      </c>
      <c r="O180" s="227">
        <v>1.23432841830792</v>
      </c>
    </row>
    <row r="181" spans="1:15" x14ac:dyDescent="0.3">
      <c r="A181" s="220" t="s">
        <v>379</v>
      </c>
      <c r="B181" s="226">
        <v>1.3893233720091624E-5</v>
      </c>
      <c r="C181" s="226">
        <v>4.2517754826846587E-6</v>
      </c>
      <c r="D181" s="226">
        <v>1.3441697092604285E-5</v>
      </c>
      <c r="E181" s="226">
        <v>8.021966362885585E-6</v>
      </c>
      <c r="F181" s="226">
        <v>3.9831608667674041E-11</v>
      </c>
      <c r="G181" s="226">
        <v>0</v>
      </c>
      <c r="H181" s="226">
        <v>1.668889742235075E-8</v>
      </c>
      <c r="I181" s="226">
        <v>3.9316268625396877E-5</v>
      </c>
      <c r="J181" s="226">
        <v>1.0160561526248668</v>
      </c>
      <c r="K181" s="226">
        <v>0</v>
      </c>
      <c r="L181" s="226">
        <v>0</v>
      </c>
      <c r="M181" s="226">
        <v>0</v>
      </c>
      <c r="N181" s="226">
        <v>0</v>
      </c>
      <c r="O181" s="227">
        <v>1.0161350942948795</v>
      </c>
    </row>
    <row r="182" spans="1:15" x14ac:dyDescent="0.3">
      <c r="A182" s="220" t="s">
        <v>380</v>
      </c>
      <c r="B182" s="226">
        <v>0</v>
      </c>
      <c r="C182" s="226">
        <v>0</v>
      </c>
      <c r="D182" s="226">
        <v>0</v>
      </c>
      <c r="E182" s="226">
        <v>0</v>
      </c>
      <c r="F182" s="226">
        <v>2.6907844455426157E-3</v>
      </c>
      <c r="G182" s="226">
        <v>0</v>
      </c>
      <c r="H182" s="226">
        <v>1.1274017570312693</v>
      </c>
      <c r="I182" s="226">
        <v>0</v>
      </c>
      <c r="J182" s="226">
        <v>0</v>
      </c>
      <c r="K182" s="226">
        <v>0</v>
      </c>
      <c r="L182" s="226">
        <v>0</v>
      </c>
      <c r="M182" s="226">
        <v>0</v>
      </c>
      <c r="N182" s="226">
        <v>0</v>
      </c>
      <c r="O182" s="227">
        <v>1.1300925414768119</v>
      </c>
    </row>
    <row r="183" spans="1:15" x14ac:dyDescent="0.3">
      <c r="A183" s="220" t="s">
        <v>381</v>
      </c>
      <c r="B183" s="226">
        <v>1.1183394600144465</v>
      </c>
      <c r="C183" s="226">
        <v>0.26077553253738806</v>
      </c>
      <c r="D183" s="226">
        <v>0.78765283260160568</v>
      </c>
      <c r="E183" s="226">
        <v>0.30769752609135242</v>
      </c>
      <c r="F183" s="226">
        <v>0.39439059967572715</v>
      </c>
      <c r="G183" s="226">
        <v>5.147730834867386E-2</v>
      </c>
      <c r="H183" s="226">
        <v>0.22106230162421153</v>
      </c>
      <c r="I183" s="226">
        <v>1.5047877716746749</v>
      </c>
      <c r="J183" s="226">
        <v>0.16888457289023182</v>
      </c>
      <c r="K183" s="226">
        <v>0</v>
      </c>
      <c r="L183" s="226">
        <v>0</v>
      </c>
      <c r="M183" s="226">
        <v>0</v>
      </c>
      <c r="N183" s="226">
        <v>0</v>
      </c>
      <c r="O183" s="227">
        <v>4.8150679054583119</v>
      </c>
    </row>
    <row r="184" spans="1:15" x14ac:dyDescent="0.3">
      <c r="A184" s="220" t="s">
        <v>382</v>
      </c>
      <c r="B184" s="226">
        <v>0.15522181768358098</v>
      </c>
      <c r="C184" s="226">
        <v>8.2297959674705434E-2</v>
      </c>
      <c r="D184" s="226">
        <v>0.22356896875768348</v>
      </c>
      <c r="E184" s="226">
        <v>8.5735470160474211E-2</v>
      </c>
      <c r="F184" s="226">
        <v>0.10583871302773339</v>
      </c>
      <c r="G184" s="226">
        <v>1.2303648479815896E-2</v>
      </c>
      <c r="H184" s="226">
        <v>7.0920558495338168E-2</v>
      </c>
      <c r="I184" s="226">
        <v>0.5172808090989286</v>
      </c>
      <c r="J184" s="226">
        <v>4.9697048241431695E-2</v>
      </c>
      <c r="K184" s="226">
        <v>0</v>
      </c>
      <c r="L184" s="226">
        <v>0</v>
      </c>
      <c r="M184" s="226">
        <v>0</v>
      </c>
      <c r="N184" s="226">
        <v>0</v>
      </c>
      <c r="O184" s="227">
        <v>1.3028649936196917</v>
      </c>
    </row>
    <row r="185" spans="1:15" x14ac:dyDescent="0.3">
      <c r="A185" s="220" t="s">
        <v>383</v>
      </c>
      <c r="B185" s="226">
        <v>1.1183394600144465</v>
      </c>
      <c r="C185" s="226">
        <v>0.26077553253738806</v>
      </c>
      <c r="D185" s="226">
        <v>0.78765283260160568</v>
      </c>
      <c r="E185" s="226">
        <v>0.30769752609135242</v>
      </c>
      <c r="F185" s="226">
        <v>0.39439059967572715</v>
      </c>
      <c r="G185" s="226">
        <v>5.147730834867386E-2</v>
      </c>
      <c r="H185" s="226">
        <v>0.22106230162421153</v>
      </c>
      <c r="I185" s="226">
        <v>1.5047877716746749</v>
      </c>
      <c r="J185" s="226">
        <v>0.16888457289023182</v>
      </c>
      <c r="K185" s="226">
        <v>0</v>
      </c>
      <c r="L185" s="226">
        <v>0</v>
      </c>
      <c r="M185" s="226">
        <v>0</v>
      </c>
      <c r="N185" s="226">
        <v>0</v>
      </c>
      <c r="O185" s="227">
        <v>4.8150679054583119</v>
      </c>
    </row>
    <row r="186" spans="1:15" x14ac:dyDescent="0.3">
      <c r="A186" s="220" t="s">
        <v>384</v>
      </c>
      <c r="B186" s="226">
        <v>1.5522181768358096</v>
      </c>
      <c r="C186" s="226">
        <v>0.41669852999850848</v>
      </c>
      <c r="D186" s="226">
        <v>1.1319947785199163</v>
      </c>
      <c r="E186" s="226">
        <v>0.43410364638214788</v>
      </c>
      <c r="F186" s="226">
        <v>0.53589221786194119</v>
      </c>
      <c r="G186" s="226">
        <v>6.2296954328181747E-2</v>
      </c>
      <c r="H186" s="226">
        <v>0.35909143541943378</v>
      </c>
      <c r="I186" s="226">
        <v>2.6191433372097648</v>
      </c>
      <c r="J186" s="226">
        <v>0.25163062400724906</v>
      </c>
      <c r="K186" s="226">
        <v>0</v>
      </c>
      <c r="L186" s="226">
        <v>0</v>
      </c>
      <c r="M186" s="226">
        <v>0</v>
      </c>
      <c r="N186" s="226">
        <v>0</v>
      </c>
      <c r="O186" s="227">
        <v>7.363069700562952</v>
      </c>
    </row>
    <row r="187" spans="1:15" x14ac:dyDescent="0.3">
      <c r="A187" s="220" t="s">
        <v>385</v>
      </c>
      <c r="B187" s="226">
        <v>1.1183394600144465</v>
      </c>
      <c r="C187" s="226">
        <v>0.26077553253738806</v>
      </c>
      <c r="D187" s="226">
        <v>0.78765283260160568</v>
      </c>
      <c r="E187" s="226">
        <v>0.30769752609135242</v>
      </c>
      <c r="F187" s="226">
        <v>0.39439059967572715</v>
      </c>
      <c r="G187" s="226">
        <v>5.147730834867386E-2</v>
      </c>
      <c r="H187" s="226">
        <v>0.22106230162421153</v>
      </c>
      <c r="I187" s="226">
        <v>1.5047877716746749</v>
      </c>
      <c r="J187" s="226">
        <v>0.16888457289023182</v>
      </c>
      <c r="K187" s="226">
        <v>0</v>
      </c>
      <c r="L187" s="226">
        <v>0</v>
      </c>
      <c r="M187" s="226">
        <v>0</v>
      </c>
      <c r="N187" s="226">
        <v>0</v>
      </c>
      <c r="O187" s="227">
        <v>4.8150679054583119</v>
      </c>
    </row>
    <row r="188" spans="1:15" x14ac:dyDescent="0.3">
      <c r="A188" s="220" t="s">
        <v>386</v>
      </c>
      <c r="B188" s="226">
        <v>0</v>
      </c>
      <c r="C188" s="226">
        <v>0</v>
      </c>
      <c r="D188" s="226">
        <v>0</v>
      </c>
      <c r="E188" s="226">
        <v>0</v>
      </c>
      <c r="F188" s="226">
        <v>0</v>
      </c>
      <c r="G188" s="226">
        <v>0</v>
      </c>
      <c r="H188" s="226">
        <v>0</v>
      </c>
      <c r="I188" s="226">
        <v>0</v>
      </c>
      <c r="J188" s="226">
        <v>0</v>
      </c>
      <c r="K188" s="226">
        <v>0</v>
      </c>
      <c r="L188" s="226">
        <v>0</v>
      </c>
      <c r="M188" s="226">
        <v>0</v>
      </c>
      <c r="N188" s="226">
        <v>0</v>
      </c>
      <c r="O188" s="227">
        <v>0</v>
      </c>
    </row>
    <row r="189" spans="1:15" x14ac:dyDescent="0.3">
      <c r="A189" s="220" t="s">
        <v>387</v>
      </c>
      <c r="B189" s="226">
        <v>5.4415080109870891E-3</v>
      </c>
      <c r="C189" s="226">
        <v>2.0420650635239132E-4</v>
      </c>
      <c r="D189" s="226">
        <v>1.5471717978658836E-3</v>
      </c>
      <c r="E189" s="226">
        <v>1.6341902411361769E-4</v>
      </c>
      <c r="F189" s="226">
        <v>0</v>
      </c>
      <c r="G189" s="226">
        <v>0</v>
      </c>
      <c r="H189" s="226">
        <v>0</v>
      </c>
      <c r="I189" s="226">
        <v>1.1322569716412481</v>
      </c>
      <c r="J189" s="226">
        <v>0</v>
      </c>
      <c r="K189" s="226">
        <v>0</v>
      </c>
      <c r="L189" s="226">
        <v>0</v>
      </c>
      <c r="M189" s="226">
        <v>0</v>
      </c>
      <c r="N189" s="226">
        <v>0</v>
      </c>
      <c r="O189" s="227">
        <v>1.1396132769805671</v>
      </c>
    </row>
    <row r="190" spans="1:15" x14ac:dyDescent="0.3">
      <c r="A190" s="220" t="s">
        <v>388</v>
      </c>
      <c r="B190" s="226">
        <v>0.1440449690253876</v>
      </c>
      <c r="C190" s="226">
        <v>4.4082384277501031E-2</v>
      </c>
      <c r="D190" s="226">
        <v>0.13936343981263261</v>
      </c>
      <c r="E190" s="226">
        <v>8.3171702106580175E-2</v>
      </c>
      <c r="F190" s="226">
        <v>4.1297389451306434E-7</v>
      </c>
      <c r="G190" s="226">
        <v>0</v>
      </c>
      <c r="H190" s="226">
        <v>1.730303945577424E-4</v>
      </c>
      <c r="I190" s="226">
        <v>0.40763085185482389</v>
      </c>
      <c r="J190" s="226">
        <v>0.38700114816485848</v>
      </c>
      <c r="K190" s="226">
        <v>0</v>
      </c>
      <c r="L190" s="226">
        <v>0</v>
      </c>
      <c r="M190" s="226">
        <v>0</v>
      </c>
      <c r="N190" s="226">
        <v>0</v>
      </c>
      <c r="O190" s="227">
        <v>1.205467938610236</v>
      </c>
    </row>
    <row r="191" spans="1:15" x14ac:dyDescent="0.3">
      <c r="A191" s="220" t="s">
        <v>389</v>
      </c>
      <c r="B191" s="226">
        <v>1.330665682228997E-5</v>
      </c>
      <c r="C191" s="226">
        <v>3.1933379903173624E-6</v>
      </c>
      <c r="D191" s="226">
        <v>2.889513370164593E-4</v>
      </c>
      <c r="E191" s="226">
        <v>3.5548913180539582E-6</v>
      </c>
      <c r="F191" s="226">
        <v>8.5974054818669635E-4</v>
      </c>
      <c r="G191" s="226">
        <v>5.9472768224713471E-7</v>
      </c>
      <c r="H191" s="226">
        <v>0.35831294544526926</v>
      </c>
      <c r="I191" s="226">
        <v>1.7385115353354815E-5</v>
      </c>
      <c r="J191" s="226">
        <v>1.9511573900093464E-6</v>
      </c>
      <c r="K191" s="226">
        <v>0</v>
      </c>
      <c r="L191" s="226">
        <v>0</v>
      </c>
      <c r="M191" s="226">
        <v>0</v>
      </c>
      <c r="N191" s="226">
        <v>0</v>
      </c>
      <c r="O191" s="227">
        <v>0.35950162321702867</v>
      </c>
    </row>
    <row r="193" spans="1:15" x14ac:dyDescent="0.3">
      <c r="A193" s="301" t="s">
        <v>390</v>
      </c>
      <c r="B193" s="228" t="s">
        <v>376</v>
      </c>
      <c r="C193" s="228" t="s">
        <v>377</v>
      </c>
      <c r="D193" s="228" t="s">
        <v>378</v>
      </c>
      <c r="E193" s="228" t="s">
        <v>379</v>
      </c>
      <c r="F193" s="228" t="s">
        <v>380</v>
      </c>
      <c r="G193" s="228" t="s">
        <v>381</v>
      </c>
      <c r="H193" s="228" t="s">
        <v>382</v>
      </c>
      <c r="I193" s="228" t="s">
        <v>383</v>
      </c>
      <c r="J193" s="228" t="s">
        <v>384</v>
      </c>
      <c r="K193" s="228" t="s">
        <v>385</v>
      </c>
      <c r="L193" s="228" t="s">
        <v>386</v>
      </c>
      <c r="M193" s="228" t="s">
        <v>387</v>
      </c>
      <c r="N193" s="228" t="s">
        <v>388</v>
      </c>
      <c r="O193" s="228" t="s">
        <v>389</v>
      </c>
    </row>
    <row r="194" spans="1:15" x14ac:dyDescent="0.3">
      <c r="A194" s="302"/>
      <c r="B194" s="229" t="s">
        <v>391</v>
      </c>
      <c r="C194" s="229" t="s">
        <v>391</v>
      </c>
      <c r="D194" s="229" t="s">
        <v>391</v>
      </c>
      <c r="E194" s="229" t="s">
        <v>391</v>
      </c>
      <c r="F194" s="229" t="s">
        <v>391</v>
      </c>
      <c r="G194" s="229" t="s">
        <v>391</v>
      </c>
      <c r="H194" s="229" t="s">
        <v>391</v>
      </c>
      <c r="I194" s="229" t="s">
        <v>391</v>
      </c>
      <c r="J194" s="229" t="s">
        <v>391</v>
      </c>
      <c r="K194" s="229" t="s">
        <v>391</v>
      </c>
      <c r="L194" s="229" t="s">
        <v>391</v>
      </c>
      <c r="M194" s="229" t="s">
        <v>391</v>
      </c>
      <c r="N194" s="229" t="s">
        <v>391</v>
      </c>
      <c r="O194" s="229" t="s">
        <v>391</v>
      </c>
    </row>
    <row r="195" spans="1:15" x14ac:dyDescent="0.3">
      <c r="A195" s="179" t="s">
        <v>284</v>
      </c>
      <c r="B195" s="203">
        <v>1</v>
      </c>
      <c r="C195" s="203">
        <v>1</v>
      </c>
      <c r="D195" s="203">
        <v>1</v>
      </c>
      <c r="E195" s="203">
        <v>1</v>
      </c>
      <c r="F195" s="203">
        <v>1</v>
      </c>
      <c r="G195" s="203">
        <v>1</v>
      </c>
      <c r="H195" s="203">
        <v>1</v>
      </c>
      <c r="I195" s="203">
        <v>1</v>
      </c>
      <c r="J195" s="203">
        <v>1</v>
      </c>
      <c r="K195" s="203">
        <v>1</v>
      </c>
      <c r="L195" s="203">
        <v>1</v>
      </c>
      <c r="M195" s="203">
        <v>1</v>
      </c>
      <c r="N195" s="203">
        <v>1</v>
      </c>
      <c r="O195" s="203">
        <v>1</v>
      </c>
    </row>
    <row r="197" spans="1:15" ht="28.8" x14ac:dyDescent="0.3">
      <c r="A197" s="216" t="s">
        <v>392</v>
      </c>
      <c r="B197" s="230" t="s">
        <v>393</v>
      </c>
      <c r="C197" s="216" t="s">
        <v>394</v>
      </c>
      <c r="D197" s="216" t="s">
        <v>395</v>
      </c>
      <c r="E197" s="216" t="s">
        <v>395</v>
      </c>
    </row>
    <row r="198" spans="1:15" x14ac:dyDescent="0.3">
      <c r="A198" s="223" t="s">
        <v>345</v>
      </c>
      <c r="B198" s="219" t="s">
        <v>396</v>
      </c>
      <c r="C198" s="219" t="s">
        <v>396</v>
      </c>
      <c r="D198" s="219" t="s">
        <v>318</v>
      </c>
      <c r="E198" s="219" t="s">
        <v>318</v>
      </c>
    </row>
    <row r="199" spans="1:15" x14ac:dyDescent="0.3">
      <c r="A199" s="220" t="s">
        <v>284</v>
      </c>
      <c r="B199" s="232">
        <v>4663.2</v>
      </c>
      <c r="C199" s="232">
        <v>14313.1</v>
      </c>
      <c r="D199" s="233">
        <v>4.1000000000000002E-2</v>
      </c>
      <c r="E199" s="233">
        <v>0.02</v>
      </c>
      <c r="F199" s="152"/>
    </row>
    <row r="200" spans="1:15" x14ac:dyDescent="0.3">
      <c r="A200" s="231"/>
    </row>
    <row r="201" spans="1:15" x14ac:dyDescent="0.3">
      <c r="A201" s="298" t="s">
        <v>400</v>
      </c>
      <c r="B201" s="298"/>
      <c r="C201" s="298"/>
    </row>
    <row r="203" spans="1:15" x14ac:dyDescent="0.3">
      <c r="A203" s="220" t="s">
        <v>397</v>
      </c>
      <c r="B203" s="216" t="s">
        <v>398</v>
      </c>
    </row>
    <row r="204" spans="1:15" x14ac:dyDescent="0.3">
      <c r="A204" s="234" t="s">
        <v>399</v>
      </c>
      <c r="B204" s="219" t="s">
        <v>318</v>
      </c>
    </row>
    <row r="205" spans="1:15" x14ac:dyDescent="0.3">
      <c r="A205" s="224" t="s">
        <v>349</v>
      </c>
      <c r="B205" s="221">
        <v>0.98905449999999984</v>
      </c>
    </row>
    <row r="206" spans="1:15" x14ac:dyDescent="0.3">
      <c r="A206" s="224" t="s">
        <v>350</v>
      </c>
      <c r="B206" s="221">
        <v>1.1907487499999998</v>
      </c>
    </row>
    <row r="207" spans="1:15" x14ac:dyDescent="0.3">
      <c r="A207" s="224" t="s">
        <v>351</v>
      </c>
      <c r="B207" s="221">
        <v>1.1499399999999997</v>
      </c>
    </row>
    <row r="208" spans="1:15" x14ac:dyDescent="0.3">
      <c r="A208" s="224" t="s">
        <v>352</v>
      </c>
      <c r="B208" s="221">
        <v>1.168149375</v>
      </c>
    </row>
    <row r="209" spans="1:4" x14ac:dyDescent="0.3">
      <c r="A209" s="224" t="s">
        <v>353</v>
      </c>
      <c r="B209" s="221">
        <v>1.2682731249999999</v>
      </c>
    </row>
    <row r="210" spans="1:4" x14ac:dyDescent="0.3">
      <c r="A210" s="224" t="s">
        <v>354</v>
      </c>
      <c r="B210" s="221">
        <v>0.77797174999999985</v>
      </c>
    </row>
    <row r="211" spans="1:4" x14ac:dyDescent="0.3">
      <c r="A211" s="224" t="s">
        <v>355</v>
      </c>
      <c r="B211" s="221">
        <v>2.9036412499999997</v>
      </c>
    </row>
    <row r="212" spans="1:4" x14ac:dyDescent="0.3">
      <c r="A212" s="224" t="s">
        <v>356</v>
      </c>
      <c r="B212" s="221">
        <v>1.9263450000000002</v>
      </c>
    </row>
    <row r="213" spans="1:4" x14ac:dyDescent="0.3">
      <c r="A213" s="224" t="s">
        <v>357</v>
      </c>
      <c r="B213" s="221">
        <v>1.1168931250000003</v>
      </c>
    </row>
    <row r="214" spans="1:4" x14ac:dyDescent="0.3">
      <c r="A214" s="224" t="s">
        <v>358</v>
      </c>
      <c r="B214" s="221">
        <v>0</v>
      </c>
    </row>
    <row r="216" spans="1:4" x14ac:dyDescent="0.3">
      <c r="A216" s="298" t="s">
        <v>413</v>
      </c>
      <c r="B216" s="298"/>
      <c r="C216" s="298"/>
    </row>
    <row r="218" spans="1:4" x14ac:dyDescent="0.3">
      <c r="A218" s="235" t="s">
        <v>401</v>
      </c>
      <c r="B218" s="213"/>
      <c r="C218" s="213"/>
    </row>
    <row r="219" spans="1:4" x14ac:dyDescent="0.3">
      <c r="A219" s="236" t="s">
        <v>402</v>
      </c>
      <c r="B219" s="219" t="s">
        <v>403</v>
      </c>
      <c r="C219" s="216" t="s">
        <v>301</v>
      </c>
    </row>
    <row r="220" spans="1:4" x14ac:dyDescent="0.3">
      <c r="A220" s="220" t="s">
        <v>404</v>
      </c>
      <c r="B220" s="237" t="s">
        <v>405</v>
      </c>
      <c r="C220" s="239">
        <v>1.3</v>
      </c>
      <c r="D220" s="152" t="s">
        <v>340</v>
      </c>
    </row>
    <row r="221" spans="1:4" x14ac:dyDescent="0.3">
      <c r="A221" s="220" t="s">
        <v>406</v>
      </c>
      <c r="B221" s="237" t="s">
        <v>407</v>
      </c>
      <c r="C221" s="238">
        <v>120</v>
      </c>
    </row>
    <row r="222" spans="1:4" x14ac:dyDescent="0.3">
      <c r="A222" s="220" t="s">
        <v>408</v>
      </c>
      <c r="B222" s="237" t="s">
        <v>409</v>
      </c>
      <c r="C222" s="252">
        <v>0.27</v>
      </c>
      <c r="D222" s="152"/>
    </row>
    <row r="223" spans="1:4" x14ac:dyDescent="0.3">
      <c r="A223" s="220" t="s">
        <v>410</v>
      </c>
      <c r="B223" s="237" t="s">
        <v>409</v>
      </c>
      <c r="C223" s="252">
        <v>0.78</v>
      </c>
      <c r="D223" s="152"/>
    </row>
    <row r="224" spans="1:4" x14ac:dyDescent="0.3">
      <c r="A224" s="220" t="s">
        <v>411</v>
      </c>
      <c r="B224" s="237" t="s">
        <v>409</v>
      </c>
      <c r="C224" s="239">
        <v>1.22</v>
      </c>
      <c r="D224" s="152" t="s">
        <v>340</v>
      </c>
    </row>
    <row r="225" spans="1:13" x14ac:dyDescent="0.3">
      <c r="A225" s="220" t="s">
        <v>412</v>
      </c>
      <c r="B225" s="237" t="s">
        <v>409</v>
      </c>
      <c r="C225" s="239">
        <v>2</v>
      </c>
      <c r="D225" s="152" t="s">
        <v>340</v>
      </c>
    </row>
    <row r="227" spans="1:13" s="213" customFormat="1" x14ac:dyDescent="0.3">
      <c r="A227" s="240" t="s">
        <v>414</v>
      </c>
    </row>
    <row r="228" spans="1:13" s="213" customFormat="1" x14ac:dyDescent="0.3">
      <c r="A228" s="220" t="s">
        <v>415</v>
      </c>
    </row>
    <row r="229" spans="1:13" s="213" customFormat="1" x14ac:dyDescent="0.3">
      <c r="A229" s="236" t="s">
        <v>416</v>
      </c>
      <c r="B229" s="216" t="s">
        <v>417</v>
      </c>
      <c r="C229" s="216" t="s">
        <v>418</v>
      </c>
      <c r="D229" s="216" t="s">
        <v>419</v>
      </c>
      <c r="E229" s="216" t="s">
        <v>420</v>
      </c>
      <c r="F229" s="216" t="s">
        <v>421</v>
      </c>
      <c r="G229" s="216" t="s">
        <v>422</v>
      </c>
      <c r="H229" s="216" t="s">
        <v>423</v>
      </c>
      <c r="I229" s="216" t="s">
        <v>424</v>
      </c>
      <c r="J229" s="216" t="s">
        <v>425</v>
      </c>
      <c r="K229" s="216" t="s">
        <v>426</v>
      </c>
      <c r="L229" s="216" t="s">
        <v>427</v>
      </c>
    </row>
    <row r="230" spans="1:13" s="213" customFormat="1" x14ac:dyDescent="0.3">
      <c r="A230" s="241" t="s">
        <v>284</v>
      </c>
      <c r="B230" s="242">
        <v>0</v>
      </c>
      <c r="C230" s="242">
        <v>0.35699999999999998</v>
      </c>
      <c r="D230" s="242">
        <v>0.36799999999999999</v>
      </c>
      <c r="E230" s="242">
        <v>0</v>
      </c>
      <c r="F230" s="242">
        <v>0.2</v>
      </c>
      <c r="G230" s="242">
        <v>7.0000000000000007E-2</v>
      </c>
      <c r="H230" s="242">
        <v>0</v>
      </c>
      <c r="I230" s="242">
        <v>0</v>
      </c>
      <c r="J230" s="221">
        <v>0</v>
      </c>
      <c r="K230" s="221">
        <v>0</v>
      </c>
      <c r="L230" s="242">
        <v>5.0000000000000001E-3</v>
      </c>
      <c r="M230" s="243">
        <f>SUM(SWINE_CATTLE_MANURE_SYSTEM)</f>
        <v>1</v>
      </c>
    </row>
    <row r="232" spans="1:13" x14ac:dyDescent="0.3">
      <c r="A232" s="220" t="s">
        <v>429</v>
      </c>
      <c r="B232" s="213"/>
      <c r="C232" s="213"/>
      <c r="D232" s="213"/>
      <c r="E232" s="213"/>
      <c r="F232" s="213"/>
      <c r="G232" s="213"/>
      <c r="H232" s="213"/>
      <c r="I232" s="213"/>
      <c r="J232" s="213"/>
      <c r="K232" s="213"/>
      <c r="L232" s="213"/>
      <c r="M232" s="213"/>
    </row>
    <row r="233" spans="1:13" x14ac:dyDescent="0.3">
      <c r="A233" s="236" t="s">
        <v>416</v>
      </c>
      <c r="B233" s="216" t="s">
        <v>417</v>
      </c>
      <c r="C233" s="216" t="s">
        <v>418</v>
      </c>
      <c r="D233" s="216" t="s">
        <v>419</v>
      </c>
      <c r="E233" s="216" t="s">
        <v>420</v>
      </c>
      <c r="F233" s="216" t="s">
        <v>421</v>
      </c>
      <c r="G233" s="216" t="s">
        <v>422</v>
      </c>
      <c r="H233" s="216" t="s">
        <v>423</v>
      </c>
      <c r="I233" s="216" t="s">
        <v>424</v>
      </c>
      <c r="J233" s="216" t="s">
        <v>425</v>
      </c>
      <c r="K233" s="216" t="s">
        <v>426</v>
      </c>
      <c r="L233" s="216" t="s">
        <v>427</v>
      </c>
      <c r="M233" s="213"/>
    </row>
    <row r="234" spans="1:13" x14ac:dyDescent="0.3">
      <c r="A234" s="241" t="s">
        <v>284</v>
      </c>
      <c r="B234" s="242">
        <v>0</v>
      </c>
      <c r="C234" s="242">
        <v>0.252</v>
      </c>
      <c r="D234" s="242">
        <v>0.39</v>
      </c>
      <c r="E234" s="242">
        <v>0</v>
      </c>
      <c r="F234" s="242">
        <v>0.32</v>
      </c>
      <c r="G234" s="242">
        <v>1.7999999999999999E-2</v>
      </c>
      <c r="H234" s="242">
        <v>0</v>
      </c>
      <c r="I234" s="242">
        <v>0</v>
      </c>
      <c r="J234" s="221">
        <v>0</v>
      </c>
      <c r="K234" s="221">
        <v>0</v>
      </c>
      <c r="L234" s="242">
        <v>0.02</v>
      </c>
      <c r="M234" s="243">
        <f>SUM(SWINE_CATTLE_MANURE_SYSTEM)</f>
        <v>1</v>
      </c>
    </row>
    <row r="236" spans="1:13" s="213" customFormat="1" x14ac:dyDescent="0.3">
      <c r="A236" s="220" t="s">
        <v>432</v>
      </c>
    </row>
    <row r="237" spans="1:13" s="213" customFormat="1" x14ac:dyDescent="0.3">
      <c r="A237" s="236" t="s">
        <v>416</v>
      </c>
      <c r="B237" s="216" t="s">
        <v>417</v>
      </c>
      <c r="C237" s="216" t="s">
        <v>418</v>
      </c>
      <c r="D237" s="216" t="s">
        <v>419</v>
      </c>
      <c r="E237" s="216" t="s">
        <v>420</v>
      </c>
      <c r="F237" s="216" t="s">
        <v>421</v>
      </c>
      <c r="G237" s="216" t="s">
        <v>422</v>
      </c>
      <c r="H237" s="216" t="s">
        <v>423</v>
      </c>
      <c r="I237" s="216" t="s">
        <v>424</v>
      </c>
      <c r="J237" s="216" t="s">
        <v>425</v>
      </c>
      <c r="K237" s="216" t="s">
        <v>426</v>
      </c>
      <c r="L237" s="216" t="s">
        <v>427</v>
      </c>
    </row>
    <row r="238" spans="1:13" s="213" customFormat="1" x14ac:dyDescent="0.3">
      <c r="A238" s="241" t="s">
        <v>284</v>
      </c>
      <c r="B238" s="242">
        <v>8.6999999999999994E-2</v>
      </c>
      <c r="C238" s="242">
        <v>0</v>
      </c>
      <c r="D238" s="242">
        <v>0.13700000000000001</v>
      </c>
      <c r="E238" s="242">
        <v>0</v>
      </c>
      <c r="F238" s="221">
        <v>0</v>
      </c>
      <c r="G238" s="242">
        <v>2.0000000000000004E-2</v>
      </c>
      <c r="H238" s="242">
        <v>0</v>
      </c>
      <c r="I238" s="221">
        <v>0</v>
      </c>
      <c r="J238" s="242">
        <v>2.8000000000000001E-2</v>
      </c>
      <c r="K238" s="242">
        <v>0.69799999999999995</v>
      </c>
      <c r="L238" s="242">
        <v>0.03</v>
      </c>
      <c r="M238" s="243">
        <f>SUM(SWINE_CATTLE_MANURE_SYSTEM)</f>
        <v>1</v>
      </c>
    </row>
    <row r="240" spans="1:13" x14ac:dyDescent="0.3">
      <c r="A240" s="230" t="s">
        <v>428</v>
      </c>
      <c r="B240" s="217" t="s">
        <v>415</v>
      </c>
      <c r="C240" s="217" t="s">
        <v>429</v>
      </c>
      <c r="D240" s="217" t="s">
        <v>430</v>
      </c>
      <c r="E240" s="217" t="s">
        <v>431</v>
      </c>
      <c r="F240" s="217" t="s">
        <v>432</v>
      </c>
    </row>
    <row r="241" spans="1:7" x14ac:dyDescent="0.3">
      <c r="A241" s="244" t="s">
        <v>433</v>
      </c>
      <c r="B241" s="219"/>
      <c r="C241" s="219"/>
      <c r="D241" s="219"/>
      <c r="E241" s="219"/>
      <c r="F241" s="245"/>
    </row>
    <row r="242" spans="1:7" x14ac:dyDescent="0.3">
      <c r="A242" s="246" t="s">
        <v>284</v>
      </c>
      <c r="B242" s="247">
        <v>21.003929963999997</v>
      </c>
      <c r="C242" s="247">
        <v>6.1869056651999994</v>
      </c>
      <c r="D242" s="247">
        <v>0.13</v>
      </c>
      <c r="E242" s="247">
        <v>0.19</v>
      </c>
      <c r="F242" s="247">
        <v>0.19850000000000001</v>
      </c>
    </row>
    <row r="243" spans="1:7" ht="15" thickBot="1" x14ac:dyDescent="0.35"/>
    <row r="244" spans="1:7" ht="15" thickTop="1" x14ac:dyDescent="0.3">
      <c r="A244" s="299" t="s">
        <v>434</v>
      </c>
      <c r="B244" s="300"/>
      <c r="C244" s="300"/>
      <c r="D244" s="300"/>
      <c r="E244" s="300"/>
      <c r="F244" s="300"/>
    </row>
    <row r="245" spans="1:7" x14ac:dyDescent="0.3">
      <c r="A245" s="230" t="s">
        <v>435</v>
      </c>
      <c r="B245" s="217" t="s">
        <v>415</v>
      </c>
      <c r="C245" s="217" t="s">
        <v>429</v>
      </c>
      <c r="D245" s="217" t="s">
        <v>430</v>
      </c>
      <c r="E245" s="217" t="s">
        <v>431</v>
      </c>
      <c r="F245" s="217" t="s">
        <v>432</v>
      </c>
      <c r="G245" s="231"/>
    </row>
    <row r="246" spans="1:7" x14ac:dyDescent="0.3">
      <c r="A246" s="244" t="s">
        <v>433</v>
      </c>
      <c r="B246" s="219"/>
      <c r="C246" s="219"/>
      <c r="D246" s="219"/>
      <c r="E246" s="219"/>
      <c r="F246" s="245"/>
      <c r="G246" s="213"/>
    </row>
    <row r="247" spans="1:7" x14ac:dyDescent="0.3">
      <c r="A247" s="246" t="s">
        <v>284</v>
      </c>
      <c r="B247" s="248">
        <v>299.32919999999996</v>
      </c>
      <c r="C247" s="248">
        <v>114.4494</v>
      </c>
      <c r="D247" s="247">
        <v>13.2057</v>
      </c>
      <c r="E247" s="247">
        <v>18.585799999999999</v>
      </c>
      <c r="F247" s="247">
        <v>1.1731063500000001</v>
      </c>
      <c r="G247" s="213"/>
    </row>
    <row r="249" spans="1:7" x14ac:dyDescent="0.3">
      <c r="A249" s="230" t="s">
        <v>436</v>
      </c>
      <c r="B249" s="217" t="s">
        <v>415</v>
      </c>
      <c r="C249" s="217" t="s">
        <v>429</v>
      </c>
      <c r="D249" s="217" t="s">
        <v>430</v>
      </c>
      <c r="E249" s="217" t="s">
        <v>431</v>
      </c>
      <c r="F249" s="217" t="s">
        <v>432</v>
      </c>
    </row>
    <row r="250" spans="1:7" x14ac:dyDescent="0.3">
      <c r="A250" s="244" t="s">
        <v>437</v>
      </c>
      <c r="B250" s="219"/>
      <c r="C250" s="219"/>
      <c r="D250" s="219"/>
      <c r="E250" s="219"/>
      <c r="F250" s="245"/>
    </row>
    <row r="251" spans="1:7" x14ac:dyDescent="0.3">
      <c r="A251" s="246" t="s">
        <v>284</v>
      </c>
      <c r="B251" s="249">
        <v>10879</v>
      </c>
      <c r="C251" s="249">
        <v>180721</v>
      </c>
      <c r="D251" s="249">
        <v>28767</v>
      </c>
      <c r="E251" s="249">
        <v>58993</v>
      </c>
      <c r="F251" s="249">
        <v>32373948</v>
      </c>
      <c r="G251" s="188" t="s">
        <v>438</v>
      </c>
    </row>
    <row r="253" spans="1:7" x14ac:dyDescent="0.3">
      <c r="A253" s="235" t="s">
        <v>439</v>
      </c>
    </row>
    <row r="254" spans="1:7" x14ac:dyDescent="0.3">
      <c r="A254" s="216" t="s">
        <v>441</v>
      </c>
      <c r="B254" s="219" t="s">
        <v>403</v>
      </c>
      <c r="C254" s="216" t="s">
        <v>301</v>
      </c>
    </row>
    <row r="255" spans="1:7" x14ac:dyDescent="0.3">
      <c r="B255" s="219" t="s">
        <v>440</v>
      </c>
      <c r="C255" s="221">
        <v>0.01</v>
      </c>
    </row>
    <row r="256" spans="1:7" x14ac:dyDescent="0.3">
      <c r="C256" s="250"/>
    </row>
    <row r="257" spans="1:6" x14ac:dyDescent="0.3">
      <c r="A257" s="230" t="s">
        <v>442</v>
      </c>
      <c r="B257" s="219" t="s">
        <v>403</v>
      </c>
      <c r="C257" s="216" t="s">
        <v>301</v>
      </c>
    </row>
    <row r="258" spans="1:6" x14ac:dyDescent="0.3">
      <c r="A258" s="220" t="s">
        <v>443</v>
      </c>
      <c r="B258" s="219" t="s">
        <v>444</v>
      </c>
      <c r="C258" s="233">
        <v>0.1</v>
      </c>
      <c r="D258" s="152"/>
    </row>
    <row r="259" spans="1:6" x14ac:dyDescent="0.3">
      <c r="A259" s="220" t="s">
        <v>445</v>
      </c>
      <c r="B259" s="219" t="s">
        <v>446</v>
      </c>
      <c r="C259" s="225">
        <v>0.01</v>
      </c>
      <c r="D259" s="152" t="s">
        <v>340</v>
      </c>
    </row>
    <row r="261" spans="1:6" x14ac:dyDescent="0.3">
      <c r="A261" s="235" t="s">
        <v>401</v>
      </c>
      <c r="B261" s="213"/>
      <c r="C261" s="213"/>
    </row>
    <row r="262" spans="1:6" x14ac:dyDescent="0.3">
      <c r="A262" s="236" t="s">
        <v>402</v>
      </c>
      <c r="B262" s="219" t="s">
        <v>403</v>
      </c>
      <c r="C262" s="216" t="s">
        <v>301</v>
      </c>
    </row>
    <row r="263" spans="1:6" x14ac:dyDescent="0.3">
      <c r="A263" s="220" t="s">
        <v>404</v>
      </c>
      <c r="B263" s="237" t="s">
        <v>405</v>
      </c>
      <c r="C263" s="238">
        <v>1.3</v>
      </c>
    </row>
    <row r="264" spans="1:6" x14ac:dyDescent="0.3">
      <c r="A264" s="220" t="s">
        <v>406</v>
      </c>
      <c r="B264" s="237" t="s">
        <v>407</v>
      </c>
      <c r="C264" s="239">
        <v>120</v>
      </c>
      <c r="D264" s="152" t="s">
        <v>340</v>
      </c>
    </row>
    <row r="265" spans="1:6" x14ac:dyDescent="0.3">
      <c r="A265" s="220" t="s">
        <v>408</v>
      </c>
      <c r="B265" s="237" t="s">
        <v>409</v>
      </c>
      <c r="C265" s="239">
        <v>0.27</v>
      </c>
      <c r="D265" s="152" t="s">
        <v>340</v>
      </c>
    </row>
    <row r="266" spans="1:6" x14ac:dyDescent="0.3">
      <c r="A266" s="220" t="s">
        <v>410</v>
      </c>
      <c r="B266" s="237" t="s">
        <v>409</v>
      </c>
      <c r="C266" s="239">
        <v>0.78</v>
      </c>
      <c r="D266" s="152" t="s">
        <v>340</v>
      </c>
    </row>
    <row r="267" spans="1:6" x14ac:dyDescent="0.3">
      <c r="A267" s="220" t="s">
        <v>411</v>
      </c>
      <c r="B267" s="237" t="s">
        <v>409</v>
      </c>
      <c r="C267" s="252">
        <v>1.22</v>
      </c>
      <c r="D267" s="152"/>
    </row>
    <row r="268" spans="1:6" x14ac:dyDescent="0.3">
      <c r="A268" s="220" t="s">
        <v>412</v>
      </c>
      <c r="B268" s="237" t="s">
        <v>409</v>
      </c>
      <c r="C268" s="252">
        <v>2</v>
      </c>
      <c r="D268" s="152"/>
    </row>
    <row r="270" spans="1:6" x14ac:dyDescent="0.3">
      <c r="A270" s="230" t="s">
        <v>447</v>
      </c>
      <c r="B270" s="217" t="s">
        <v>415</v>
      </c>
      <c r="C270" s="217" t="s">
        <v>429</v>
      </c>
      <c r="D270" s="217" t="s">
        <v>430</v>
      </c>
      <c r="E270" s="217" t="s">
        <v>431</v>
      </c>
      <c r="F270" s="217" t="s">
        <v>432</v>
      </c>
    </row>
    <row r="271" spans="1:6" x14ac:dyDescent="0.3">
      <c r="A271" s="244" t="s">
        <v>433</v>
      </c>
      <c r="B271" s="219"/>
      <c r="C271" s="219"/>
      <c r="D271" s="219"/>
      <c r="E271" s="219"/>
      <c r="F271" s="245"/>
    </row>
    <row r="272" spans="1:6" x14ac:dyDescent="0.3">
      <c r="A272" s="246" t="s">
        <v>284</v>
      </c>
      <c r="B272" s="248">
        <v>99.37</v>
      </c>
      <c r="C272" s="248">
        <v>65.12</v>
      </c>
      <c r="D272" s="248">
        <v>8.48</v>
      </c>
      <c r="E272" s="248">
        <v>0</v>
      </c>
      <c r="F272" s="248">
        <v>0</v>
      </c>
    </row>
    <row r="274" spans="1:17" s="213" customFormat="1" x14ac:dyDescent="0.3">
      <c r="A274" s="230" t="s">
        <v>448</v>
      </c>
      <c r="B274" s="251"/>
      <c r="C274" s="251"/>
      <c r="D274" s="251"/>
      <c r="E274" s="251"/>
      <c r="F274" s="251"/>
      <c r="G274" s="251"/>
      <c r="H274" s="251"/>
      <c r="I274" s="251"/>
      <c r="J274" s="251"/>
      <c r="K274" s="251"/>
      <c r="L274" s="251"/>
      <c r="M274" s="251"/>
      <c r="N274" s="251"/>
      <c r="O274" s="251"/>
      <c r="P274" s="251"/>
      <c r="Q274" s="251"/>
    </row>
    <row r="275" spans="1:17" s="213" customFormat="1" x14ac:dyDescent="0.3">
      <c r="A275" s="244" t="s">
        <v>449</v>
      </c>
      <c r="B275" s="216" t="s">
        <v>417</v>
      </c>
      <c r="C275" s="216" t="s">
        <v>418</v>
      </c>
      <c r="D275" s="216" t="s">
        <v>419</v>
      </c>
      <c r="E275" s="216" t="s">
        <v>420</v>
      </c>
      <c r="F275" s="216" t="s">
        <v>421</v>
      </c>
      <c r="G275" s="216" t="s">
        <v>422</v>
      </c>
      <c r="H275" s="216" t="s">
        <v>423</v>
      </c>
      <c r="I275" s="216" t="s">
        <v>424</v>
      </c>
      <c r="J275" s="216" t="s">
        <v>425</v>
      </c>
      <c r="K275" s="216" t="s">
        <v>426</v>
      </c>
      <c r="L275" s="216" t="s">
        <v>427</v>
      </c>
      <c r="N275" s="251"/>
      <c r="O275" s="251"/>
      <c r="P275" s="251"/>
      <c r="Q275" s="251"/>
    </row>
    <row r="276" spans="1:17" s="213" customFormat="1" x14ac:dyDescent="0.3">
      <c r="A276" s="246" t="s">
        <v>284</v>
      </c>
      <c r="B276" s="221">
        <v>0.66</v>
      </c>
      <c r="C276" s="221">
        <v>0.17</v>
      </c>
      <c r="D276" s="221">
        <v>0.02</v>
      </c>
      <c r="E276" s="221">
        <v>0.01</v>
      </c>
      <c r="F276" s="221">
        <v>0.01</v>
      </c>
      <c r="G276" s="221">
        <v>1E-3</v>
      </c>
      <c r="H276" s="221">
        <v>0.1</v>
      </c>
      <c r="I276" s="221">
        <v>0.1</v>
      </c>
      <c r="J276" s="221">
        <v>0.03</v>
      </c>
      <c r="K276" s="221">
        <v>0.17</v>
      </c>
      <c r="L276" s="221">
        <v>0.01</v>
      </c>
    </row>
    <row r="278" spans="1:17" x14ac:dyDescent="0.3">
      <c r="A278" s="244" t="s">
        <v>450</v>
      </c>
      <c r="B278" s="218">
        <v>2015</v>
      </c>
      <c r="C278" s="218">
        <v>2016</v>
      </c>
      <c r="D278" s="218">
        <v>2018</v>
      </c>
      <c r="E278" s="218">
        <v>2019</v>
      </c>
      <c r="F278" s="218">
        <v>2020</v>
      </c>
      <c r="G278" s="217" t="s">
        <v>452</v>
      </c>
    </row>
    <row r="279" spans="1:17" x14ac:dyDescent="0.3">
      <c r="A279" s="246" t="s">
        <v>451</v>
      </c>
      <c r="B279" s="218">
        <v>4.3435246209112523E-2</v>
      </c>
      <c r="C279" s="218">
        <v>4.3509993186028093E-2</v>
      </c>
      <c r="D279" s="218">
        <v>4.4870028628851574E-2</v>
      </c>
      <c r="E279" s="218">
        <v>4.4799989226785054E-2</v>
      </c>
      <c r="F279" s="218">
        <v>4.4915748271293167E-2</v>
      </c>
      <c r="G279" s="253">
        <f>AVERAGE(B279:F279)</f>
        <v>4.4306201104414078E-2</v>
      </c>
    </row>
    <row r="281" spans="1:17" x14ac:dyDescent="0.3">
      <c r="A281" s="254" t="s">
        <v>453</v>
      </c>
    </row>
    <row r="282" spans="1:17" x14ac:dyDescent="0.3">
      <c r="A282" s="244" t="s">
        <v>450</v>
      </c>
    </row>
    <row r="283" spans="1:17" x14ac:dyDescent="0.3">
      <c r="A283" s="216" t="s">
        <v>454</v>
      </c>
      <c r="B283" s="242">
        <v>2.8675778937464372E-2</v>
      </c>
    </row>
    <row r="284" spans="1:17" x14ac:dyDescent="0.3">
      <c r="A284" s="216" t="s">
        <v>455</v>
      </c>
      <c r="B284" s="233">
        <v>4.3999999999999997E-2</v>
      </c>
      <c r="C284" s="152"/>
    </row>
    <row r="286" spans="1:17" x14ac:dyDescent="0.3">
      <c r="A286" s="230" t="s">
        <v>456</v>
      </c>
      <c r="B286" s="216" t="s">
        <v>301</v>
      </c>
    </row>
    <row r="287" spans="1:17" x14ac:dyDescent="0.3">
      <c r="A287" s="244" t="s">
        <v>345</v>
      </c>
      <c r="B287" s="255" t="s">
        <v>318</v>
      </c>
    </row>
    <row r="288" spans="1:17" x14ac:dyDescent="0.3">
      <c r="A288" s="220" t="s">
        <v>284</v>
      </c>
      <c r="B288" s="221">
        <v>0.32</v>
      </c>
    </row>
    <row r="290" spans="1:12" x14ac:dyDescent="0.3">
      <c r="A290" s="298" t="s">
        <v>464</v>
      </c>
      <c r="B290" s="298"/>
      <c r="C290" s="298"/>
    </row>
    <row r="291" spans="1:12" ht="57.6" x14ac:dyDescent="0.3">
      <c r="A291" s="246" t="s">
        <v>461</v>
      </c>
      <c r="B291" s="256">
        <v>1</v>
      </c>
      <c r="C291" s="257" t="s">
        <v>462</v>
      </c>
      <c r="D291" s="258" t="s">
        <v>463</v>
      </c>
    </row>
    <row r="292" spans="1:12" x14ac:dyDescent="0.3">
      <c r="A292" s="216" t="s">
        <v>459</v>
      </c>
      <c r="B292" s="216" t="s">
        <v>295</v>
      </c>
      <c r="C292" s="216" t="s">
        <v>294</v>
      </c>
      <c r="D292" s="216" t="s">
        <v>306</v>
      </c>
      <c r="E292" s="216" t="s">
        <v>305</v>
      </c>
      <c r="F292" s="216" t="s">
        <v>304</v>
      </c>
      <c r="G292" s="216" t="s">
        <v>290</v>
      </c>
      <c r="H292" s="216" t="s">
        <v>289</v>
      </c>
      <c r="I292" s="216" t="s">
        <v>288</v>
      </c>
      <c r="J292" s="216" t="s">
        <v>303</v>
      </c>
      <c r="K292" s="216" t="s">
        <v>286</v>
      </c>
      <c r="L292" s="216" t="s">
        <v>460</v>
      </c>
    </row>
    <row r="293" spans="1:12" x14ac:dyDescent="0.3">
      <c r="A293" s="223" t="s">
        <v>312</v>
      </c>
      <c r="B293" s="219" t="s">
        <v>333</v>
      </c>
      <c r="C293" s="219" t="s">
        <v>333</v>
      </c>
      <c r="D293" s="219" t="s">
        <v>333</v>
      </c>
      <c r="E293" s="219" t="s">
        <v>333</v>
      </c>
      <c r="F293" s="219" t="s">
        <v>333</v>
      </c>
      <c r="G293" s="219" t="s">
        <v>333</v>
      </c>
      <c r="H293" s="219" t="s">
        <v>333</v>
      </c>
      <c r="I293" s="219" t="s">
        <v>333</v>
      </c>
      <c r="J293" s="219" t="s">
        <v>333</v>
      </c>
      <c r="K293" s="219" t="s">
        <v>333</v>
      </c>
      <c r="L293" s="219" t="s">
        <v>333</v>
      </c>
    </row>
    <row r="294" spans="1:12" x14ac:dyDescent="0.3">
      <c r="A294" s="220" t="s">
        <v>284</v>
      </c>
      <c r="B294" s="256">
        <v>600</v>
      </c>
      <c r="C294" s="256">
        <v>500</v>
      </c>
      <c r="D294" s="256">
        <v>400</v>
      </c>
      <c r="E294" s="256">
        <v>500</v>
      </c>
      <c r="F294" s="256">
        <v>625</v>
      </c>
      <c r="G294" s="256">
        <v>60</v>
      </c>
      <c r="H294" s="256">
        <v>40</v>
      </c>
      <c r="I294" s="256">
        <v>20</v>
      </c>
      <c r="J294" s="256">
        <v>12.388571428571399</v>
      </c>
      <c r="K294" s="256">
        <v>10</v>
      </c>
      <c r="L294" s="256">
        <v>20</v>
      </c>
    </row>
    <row r="297" spans="1:12" ht="86.4" x14ac:dyDescent="0.3">
      <c r="A297" s="246" t="s">
        <v>465</v>
      </c>
      <c r="B297" s="256">
        <v>0</v>
      </c>
      <c r="C297" s="260" t="s">
        <v>466</v>
      </c>
      <c r="D297" s="259" t="s">
        <v>463</v>
      </c>
    </row>
    <row r="299" spans="1:12" x14ac:dyDescent="0.3">
      <c r="C299" s="263"/>
      <c r="D299" s="263"/>
      <c r="E299" s="263"/>
      <c r="F299" s="263"/>
      <c r="G299" s="263"/>
      <c r="H299" s="263"/>
    </row>
    <row r="300" spans="1:12" x14ac:dyDescent="0.3">
      <c r="A300" s="156" t="s">
        <v>468</v>
      </c>
      <c r="B300" s="271" t="s">
        <v>471</v>
      </c>
      <c r="C300" s="264"/>
      <c r="D300" s="264"/>
      <c r="E300" s="264"/>
      <c r="F300" s="264"/>
      <c r="G300" s="264"/>
      <c r="H300" s="264"/>
      <c r="I300" s="168"/>
    </row>
    <row r="301" spans="1:12" x14ac:dyDescent="0.3">
      <c r="A301" s="262" t="s">
        <v>469</v>
      </c>
      <c r="B301" s="272" t="s">
        <v>470</v>
      </c>
      <c r="C301" s="265"/>
      <c r="D301" s="265"/>
      <c r="E301" s="265"/>
      <c r="F301" s="265"/>
      <c r="G301" s="265"/>
      <c r="H301" s="265"/>
      <c r="I301" s="261"/>
    </row>
    <row r="302" spans="1:12" x14ac:dyDescent="0.3">
      <c r="A302" s="164" t="s">
        <v>284</v>
      </c>
      <c r="B302" s="273">
        <v>-1429</v>
      </c>
      <c r="C302" s="266"/>
      <c r="D302" s="267"/>
      <c r="E302" s="267"/>
      <c r="F302" s="268"/>
      <c r="G302" s="269"/>
      <c r="H302" s="270"/>
      <c r="I302" s="135"/>
    </row>
  </sheetData>
  <mergeCells count="9">
    <mergeCell ref="A112:A113"/>
    <mergeCell ref="A128:A129"/>
    <mergeCell ref="A142:C142"/>
    <mergeCell ref="A174:C174"/>
    <mergeCell ref="A290:C290"/>
    <mergeCell ref="A244:F244"/>
    <mergeCell ref="A216:C216"/>
    <mergeCell ref="A201:C201"/>
    <mergeCell ref="A193:A194"/>
  </mergeCells>
  <pageMargins left="0.7" right="0.7" top="0.75" bottom="0.75" header="0.3" footer="0.3"/>
  <pageSetup paperSize="9" orientation="portrait" horizontalDpi="1200" verticalDpi="1200"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B020CF43A9D98C4FB79BEEE49CB30B18" ma:contentTypeVersion="13" ma:contentTypeDescription="Crear nuevo documento." ma:contentTypeScope="" ma:versionID="01623b734da758de63b6135b987fa5ce">
  <xsd:schema xmlns:xsd="http://www.w3.org/2001/XMLSchema" xmlns:xs="http://www.w3.org/2001/XMLSchema" xmlns:p="http://schemas.microsoft.com/office/2006/metadata/properties" xmlns:ns2="933d2ef0-105f-43af-8c8c-c788156f1392" xmlns:ns3="640b8f13-66b9-4037-afb7-58aa46104364" targetNamespace="http://schemas.microsoft.com/office/2006/metadata/properties" ma:root="true" ma:fieldsID="788c69d4a324b8fc44e0c332093e0ce6" ns2:_="" ns3:_="">
    <xsd:import namespace="933d2ef0-105f-43af-8c8c-c788156f1392"/>
    <xsd:import namespace="640b8f13-66b9-4037-afb7-58aa46104364"/>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element ref="ns3:SharedWithUsers" minOccurs="0"/>
                <xsd:element ref="ns3:SharedWithDetails" minOccurs="0"/>
                <xsd:element ref="ns2: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33d2ef0-105f-43af-8c8c-c788156f139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2" nillable="true" ma:taxonomy="true" ma:internalName="lcf76f155ced4ddcb4097134ff3c332f" ma:taxonomyFieldName="MediaServiceImageTags" ma:displayName="Etiquetas de imagen" ma:readOnly="false" ma:fieldId="{5cf76f15-5ced-4ddc-b409-7134ff3c332f}" ma:taxonomyMulti="true" ma:sspId="0c61d788-ecdb-4aa4-a0ca-abe49909b67a" ma:termSetId="09814cd3-568e-fe90-9814-8d621ff8fb84" ma:anchorId="fba54fb3-c3e1-fe81-a776-ca4b69148c4d" ma:open="true" ma:isKeyword="false">
      <xsd:complexType>
        <xsd:sequence>
          <xsd:element ref="pc:Terms" minOccurs="0" maxOccurs="1"/>
        </xsd:sequence>
      </xsd:complex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SearchProperties" ma:index="17" nillable="true" ma:displayName="MediaServiceSearchProperties" ma:hidden="true" ma:internalName="MediaServiceSearchProperties" ma:readOnly="true">
      <xsd:simpleType>
        <xsd:restriction base="dms:Note"/>
      </xsd:simpleType>
    </xsd:element>
    <xsd:element name="MediaServiceDateTaken" ma:index="20" nillable="true" ma:displayName="MediaServiceDateTaken" ma:hidden="true" ma:indexed="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40b8f13-66b9-4037-afb7-58aa46104364"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0d4a7d24-d35c-40c7-8846-9f924ddb453f}" ma:internalName="TaxCatchAll" ma:showField="CatchAllData" ma:web="640b8f13-66b9-4037-afb7-58aa46104364">
      <xsd:complexType>
        <xsd:complexContent>
          <xsd:extension base="dms:MultiChoiceLookup">
            <xsd:sequence>
              <xsd:element name="Value" type="dms:Lookup" maxOccurs="unbounded" minOccurs="0" nillable="true"/>
            </xsd:sequence>
          </xsd:extension>
        </xsd:complexContent>
      </xsd:complexType>
    </xsd:element>
    <xsd:element name="SharedWithUsers" ma:index="18"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Detalles de uso compartido"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933d2ef0-105f-43af-8c8c-c788156f1392">
      <Terms xmlns="http://schemas.microsoft.com/office/infopath/2007/PartnerControls"/>
    </lcf76f155ced4ddcb4097134ff3c332f>
    <TaxCatchAll xmlns="640b8f13-66b9-4037-afb7-58aa46104364" xsi:nil="true"/>
  </documentManagement>
</p:properties>
</file>

<file path=customXml/itemProps1.xml><?xml version="1.0" encoding="utf-8"?>
<ds:datastoreItem xmlns:ds="http://schemas.openxmlformats.org/officeDocument/2006/customXml" ds:itemID="{4735A304-6D6B-486C-9302-9AF62CFA4F9D}">
  <ds:schemaRefs>
    <ds:schemaRef ds:uri="http://schemas.microsoft.com/sharepoint/v3/contenttype/forms"/>
  </ds:schemaRefs>
</ds:datastoreItem>
</file>

<file path=customXml/itemProps2.xml><?xml version="1.0" encoding="utf-8"?>
<ds:datastoreItem xmlns:ds="http://schemas.openxmlformats.org/officeDocument/2006/customXml" ds:itemID="{FDC7AD47-85B8-49F1-A716-FA7AE226B84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33d2ef0-105f-43af-8c8c-c788156f1392"/>
    <ds:schemaRef ds:uri="640b8f13-66b9-4037-afb7-58aa4610436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54D3B66B-15C5-40E0-A2EA-1F16760473ED}">
  <ds:schemaRefs>
    <ds:schemaRef ds:uri="933d2ef0-105f-43af-8c8c-c788156f1392"/>
    <ds:schemaRef ds:uri="http://www.w3.org/XML/1998/namespace"/>
    <ds:schemaRef ds:uri="http://purl.org/dc/dcmitype/"/>
    <ds:schemaRef ds:uri="http://schemas.openxmlformats.org/package/2006/metadata/core-properties"/>
    <ds:schemaRef ds:uri="http://schemas.microsoft.com/office/2006/metadata/properties"/>
    <ds:schemaRef ds:uri="http://schemas.microsoft.com/office/2006/documentManagement/types"/>
    <ds:schemaRef ds:uri="http://purl.org/dc/elements/1.1/"/>
    <ds:schemaRef ds:uri="http://purl.org/dc/terms/"/>
    <ds:schemaRef ds:uri="http://schemas.microsoft.com/office/infopath/2007/PartnerControls"/>
    <ds:schemaRef ds:uri="640b8f13-66b9-4037-afb7-58aa46104364"/>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Hojas de cálculo</vt:lpstr>
      </vt:variant>
      <vt:variant>
        <vt:i4>6</vt:i4>
      </vt:variant>
      <vt:variant>
        <vt:lpstr>Rangos con nombre</vt:lpstr>
      </vt:variant>
      <vt:variant>
        <vt:i4>260</vt:i4>
      </vt:variant>
    </vt:vector>
  </HeadingPairs>
  <TitlesOfParts>
    <vt:vector size="266" baseType="lpstr">
      <vt:lpstr>Readme</vt:lpstr>
      <vt:lpstr>constants</vt:lpstr>
      <vt:lpstr>energy</vt:lpstr>
      <vt:lpstr>economy</vt:lpstr>
      <vt:lpstr>population</vt:lpstr>
      <vt:lpstr>land</vt:lpstr>
      <vt:lpstr>AGROFOOD_TRANSFORM_MATRIX</vt:lpstr>
      <vt:lpstr>ANIMALS_DISTRIBUTION_REGIONS</vt:lpstr>
      <vt:lpstr>base_efficiency</vt:lpstr>
      <vt:lpstr>BIRTH_RATIO</vt:lpstr>
      <vt:lpstr>CHEMICAL_FERTILIZERS_PER_CROPLAND_AREA</vt:lpstr>
      <vt:lpstr>CO2_EMISSION_FACTORS</vt:lpstr>
      <vt:lpstr>COMPENSATION_OF_EMPLOYEES_CTE</vt:lpstr>
      <vt:lpstr>CULTIVATION_PERIOD_RICE</vt:lpstr>
      <vt:lpstr>CURRENT_TRENDS_ELECTRICITY_LOSSES</vt:lpstr>
      <vt:lpstr>DAIRY_CATTLE_MANURE_SYSTEM</vt:lpstr>
      <vt:lpstr>DAIRY_GRASSLANDS</vt:lpstr>
      <vt:lpstr>DIETS_INITIAL</vt:lpstr>
      <vt:lpstr>EF_N2O_direct_fertilizers</vt:lpstr>
      <vt:lpstr>EMISSION_FACTOR_ENTERIC_FERMENTATION</vt:lpstr>
      <vt:lpstr>EMISSION_FACTOR_METHANE_MANURE_MANAGEMENT_BY_DEFAULT</vt:lpstr>
      <vt:lpstr>EMISSION_FIRST_FACTOR_METHANE_MANURE_MANAGEMENT</vt:lpstr>
      <vt:lpstr>EXOGENOUS_LAND_USE_DEMANDS</vt:lpstr>
      <vt:lpstr>exponent_for_areas</vt:lpstr>
      <vt:lpstr>exponent_for_volumes</vt:lpstr>
      <vt:lpstr>FACTOR_EMISSIONS_BASELINE_WHEAT</vt:lpstr>
      <vt:lpstr>FE_INTENSITIES_HOUSEHOLDS_CURRENT_TRENDS</vt:lpstr>
      <vt:lpstr>FE_INTENSITIES_HOUSEHOLDS_ELECTRIFICATION</vt:lpstr>
      <vt:lpstr>FE_INTENSITIES_HOUSEHOLDS_LOW_ELECTRIFICATION</vt:lpstr>
      <vt:lpstr>FE_INTENSITIES_HOUSEHOLDS_MEDIUM_ELECTRIFICATION</vt:lpstr>
      <vt:lpstr>FE_INTENSITIES_PRODUCTIVE_SECTORS_CURRENT_TRENDS_AGRICULTURE</vt:lpstr>
      <vt:lpstr>FE_INTENSITIES_PRODUCTIVE_SECTORS_CURRENT_TRENDS_COMMERCIAL</vt:lpstr>
      <vt:lpstr>FE_INTENSITIES_PRODUCTIVE_SECTORS_CURRENT_TRENDS_INDUSTRY</vt:lpstr>
      <vt:lpstr>FE_INTENSITIES_PRODUCTIVE_SECTORS_CURRENT_TRENDS_TRANSPORT</vt:lpstr>
      <vt:lpstr>FE_INTENSITIES_PRODUCTIVE_SECTORS_ELECTRIFICATION_AGRICULTURE</vt:lpstr>
      <vt:lpstr>FE_INTENSITIES_PRODUCTIVE_SECTORS_ELECTRIFICATION_COMMERCIAL</vt:lpstr>
      <vt:lpstr>FE_INTENSITIES_PRODUCTIVE_SECTORS_ELECTRIFICATION_INDUSTRY</vt:lpstr>
      <vt:lpstr>FE_INTENSITIES_PRODUCTIVE_SECTORS_ELECTRIFICATION_TRANSPORT</vt:lpstr>
      <vt:lpstr>FE_INTENSITIES_PRODUCTIVE_SECTORS_LOW_ELECTRIFICATION_AGRICULTURE</vt:lpstr>
      <vt:lpstr>FE_INTENSITIES_PRODUCTIVE_SECTORS_LOW_ELECTRIFICATION_COMMERCIAL</vt:lpstr>
      <vt:lpstr>FE_INTENSITIES_PRODUCTIVE_SECTORS_LOW_ELECTRIFICATION_INDUSTRY</vt:lpstr>
      <vt:lpstr>FE_INTENSITIES_PRODUCTIVE_SECTORS_LOW_ELECTRIFICATION_TRANSPORT</vt:lpstr>
      <vt:lpstr>FE_INTENSITIES_PRODUCTIVE_SECTORS_MEDIUM_ELECTRIFICATION_AGRICULTURE</vt:lpstr>
      <vt:lpstr>FE_INTENSITIES_PRODUCTIVE_SECTORS_MEDIUM_ELECTRIFICATION_COMMERCIAL</vt:lpstr>
      <vt:lpstr>FE_INTENSITIES_PRODUCTIVE_SECTORS_MEDIUM_ELECTRIFICATION_INDUSTRY</vt:lpstr>
      <vt:lpstr>FE_INTENSITIES_PRODUCTIVE_SECTORS_MEDIUM_ELECTRIFICATION_TRANSPORT</vt:lpstr>
      <vt:lpstr>FEMALE_MORTALITY</vt:lpstr>
      <vt:lpstr>FERTILITY_RATE</vt:lpstr>
      <vt:lpstr>fossil_base_efficiency</vt:lpstr>
      <vt:lpstr>FOSSIL_CAPACITY_FACTOR</vt:lpstr>
      <vt:lpstr>fossil_ini_construction</vt:lpstr>
      <vt:lpstr>fossil_ini_construction_coal_pp</vt:lpstr>
      <vt:lpstr>fossil_ini_construction_gas_pp</vt:lpstr>
      <vt:lpstr>fossil_ini_construction_oil</vt:lpstr>
      <vt:lpstr>fossil_ini_installed</vt:lpstr>
      <vt:lpstr>fossil_ini_lifetime</vt:lpstr>
      <vt:lpstr>fossil_ini_planned</vt:lpstr>
      <vt:lpstr>fossil_ini_planned_coal_pp</vt:lpstr>
      <vt:lpstr>fossil_ini_planned_gas_pp</vt:lpstr>
      <vt:lpstr>fossil_ini_planned_oil</vt:lpstr>
      <vt:lpstr>fossil_ini_time_construction</vt:lpstr>
      <vt:lpstr>fossil_ini_time_construction_coal_pp</vt:lpstr>
      <vt:lpstr>fossil_ini_time_construction_gas_pp</vt:lpstr>
      <vt:lpstr>fossil_ini_time_construction_oil</vt:lpstr>
      <vt:lpstr>fossil_ini_time_plan</vt:lpstr>
      <vt:lpstr>fossil_ini_time_plan_coal_pp</vt:lpstr>
      <vt:lpstr>fossil_ini_time_plan_gas_pp</vt:lpstr>
      <vt:lpstr>fossil_ini_time_plan_oil</vt:lpstr>
      <vt:lpstr>fossil_lifetime</vt:lpstr>
      <vt:lpstr>fossil_lifetime_coal_pp</vt:lpstr>
      <vt:lpstr>fossil_lifetime_gas_pp</vt:lpstr>
      <vt:lpstr>fossil_lifetime_oil</vt:lpstr>
      <vt:lpstr>fossil_time_construction</vt:lpstr>
      <vt:lpstr>fossil_time_construction_coal_pp</vt:lpstr>
      <vt:lpstr>fossil_time_construction_gas_pp</vt:lpstr>
      <vt:lpstr>fossil_time_construction_oil</vt:lpstr>
      <vt:lpstr>fossil_time_plan</vt:lpstr>
      <vt:lpstr>fossil_time_plan_coal_pp</vt:lpstr>
      <vt:lpstr>fossil_time_plan_gas_pp</vt:lpstr>
      <vt:lpstr>fossil_time_plan_oil</vt:lpstr>
      <vt:lpstr>FRACTION_VOLATILISES</vt:lpstr>
      <vt:lpstr>GDP_max</vt:lpstr>
      <vt:lpstr>GDP_med</vt:lpstr>
      <vt:lpstr>GDP_min</vt:lpstr>
      <vt:lpstr>GOVERNMENT_EXPENDITURE</vt:lpstr>
      <vt:lpstr>HH_CONSUMPTION</vt:lpstr>
      <vt:lpstr>HIGH_COAL_POWER_PLANTS_PHASE_OUT</vt:lpstr>
      <vt:lpstr>HIGH_DISTRIBUTION_ELECTRICITY_LOSSES</vt:lpstr>
      <vt:lpstr>HISTORICAL_CROPLAND_IRRIGATED_BY_REGION</vt:lpstr>
      <vt:lpstr>HISTORICAL_CROPLAND_IRRIGATED_VARIATION_BY_REGION</vt:lpstr>
      <vt:lpstr>HISTORICAL_CROPLAND_RAINFED_BY_REGION</vt:lpstr>
      <vt:lpstr>HISTORICAL_CROPLAND_RAINFED_VARIATION_BY_REGION</vt:lpstr>
      <vt:lpstr>HISTORICAL_FOREST_MANAGED_BY_REGION</vt:lpstr>
      <vt:lpstr>HISTORICAL_FOREST_MANAGED_VARIATION_BY_REGION</vt:lpstr>
      <vt:lpstr>HISTORICAL_FOREST_PLANTATIONS_BY_REGION</vt:lpstr>
      <vt:lpstr>HISTORICAL_FOREST_PLANTATIONS_VARIATION_BY_REGION</vt:lpstr>
      <vt:lpstr>HISTORICAL_FOREST_PRIMARY_BY_REGION</vt:lpstr>
      <vt:lpstr>HISTORICAL_FOREST_PRIMARY_VARIATION_BY_REGION</vt:lpstr>
      <vt:lpstr>HISTORICAL_GRASSLAND_BY_REGION</vt:lpstr>
      <vt:lpstr>HISTORICAL_GRASSLAND_VARIATION_BY_REGION</vt:lpstr>
      <vt:lpstr>HISTORICAL_OTHER_LAND_BY_REGION</vt:lpstr>
      <vt:lpstr>HISTORICAL_OTHER_LAND_VARIATION_BY_REGION</vt:lpstr>
      <vt:lpstr>HISTORICAL_SHARE_OF_CROPLAND_RAINFED_FROM_OTHERS_BY_REGION</vt:lpstr>
      <vt:lpstr>HISTORICAL_SHARE_OF_GRASSLAND_FROM_OTHERS_BY_REGION</vt:lpstr>
      <vt:lpstr>HISTORICAL_SHRUBLAND_BY_REGION</vt:lpstr>
      <vt:lpstr>HISTORICAL_SHRUBLAND_VARIATION_BY_REGION</vt:lpstr>
      <vt:lpstr>HISTORICAL_TAXES_LESS_SUBSIDIES</vt:lpstr>
      <vt:lpstr>HISTORICAL_TRENDS_OF_LAND_USE_CHANGE_BY_REGION</vt:lpstr>
      <vt:lpstr>HISTORICAL_URBAN_LAND_BY_REGION</vt:lpstr>
      <vt:lpstr>HISTORICAL_URBAN_LAND_VARIATION_BY_REGION</vt:lpstr>
      <vt:lpstr>HISTORICAL_WATERBODIES_BY_REGION</vt:lpstr>
      <vt:lpstr>HISTORICAL_WATERBODIES_VARIATION_BY_REGION</vt:lpstr>
      <vt:lpstr>HISTORICAL_WETLAND_BY_REGION</vt:lpstr>
      <vt:lpstr>HISTORICAL_WETLAND_VARIATION_BY_REGION</vt:lpstr>
      <vt:lpstr>HITORICAL_WETLAND_BY_REGION</vt:lpstr>
      <vt:lpstr>INI_CF_PERIODICAL_BIOMASS</vt:lpstr>
      <vt:lpstr>INI_CF_PERIODICAL_HYDRO</vt:lpstr>
      <vt:lpstr>INI_CF_PERIODICAL_PV</vt:lpstr>
      <vt:lpstr>INI_CF_PERIODICAL_WIND</vt:lpstr>
      <vt:lpstr>ini_construction</vt:lpstr>
      <vt:lpstr>ini_construction_biomass_pp</vt:lpstr>
      <vt:lpstr>ini_construction_hydro</vt:lpstr>
      <vt:lpstr>ini_construction_pv</vt:lpstr>
      <vt:lpstr>ini_construction_wind</vt:lpstr>
      <vt:lpstr>ini_installed</vt:lpstr>
      <vt:lpstr>ini_installed_biomass_pp</vt:lpstr>
      <vt:lpstr>ini_installed_hydro</vt:lpstr>
      <vt:lpstr>ini_installed_pv</vt:lpstr>
      <vt:lpstr>ini_installed_wind</vt:lpstr>
      <vt:lpstr>ini_potential</vt:lpstr>
      <vt:lpstr>INITIAL_COAL_RESERVES</vt:lpstr>
      <vt:lpstr>INITIAL_LAND_BY_REGION_2015</vt:lpstr>
      <vt:lpstr>INITIAL_POPULATION</vt:lpstr>
      <vt:lpstr>INITIAL_SHARE_OF_AFFORESTATION_FROM_OTHERS_BY_REGION</vt:lpstr>
      <vt:lpstr>INITIAL_SHARE_OF_AFFORESTATION_FROM_OTHERS_DOWN</vt:lpstr>
      <vt:lpstr>INITIAL_SHARE_OF_CROPLAND_IRRIGATED_FROM_OTHERS_BY_REGION</vt:lpstr>
      <vt:lpstr>INITIAL_SHARE_OF_CROPLAND_RAINFED_FROM_OTHERS_BY_REGION</vt:lpstr>
      <vt:lpstr>INITIAL_SHARE_OF_CROPLAND_RAINFED_FROM_OTHERS_DOWN</vt:lpstr>
      <vt:lpstr>INITIAL_SHARE_OF_FOREST_PLANTATIONS_FROM_OTHERS_BY_REGION</vt:lpstr>
      <vt:lpstr>INITIAL_SHARE_OF_GRASSLAND_FROM_OTHERS_BY_REGION</vt:lpstr>
      <vt:lpstr>INITIAL_SHARE_OF_URBAN_LAND_FROM_OTHERS_BY_REGION</vt:lpstr>
      <vt:lpstr>INITIAL_SIMULATION_YEAR</vt:lpstr>
      <vt:lpstr>INITIAL_YIELDS_ALL_MANAGEMENTS</vt:lpstr>
      <vt:lpstr>INVESTMENT</vt:lpstr>
      <vt:lpstr>LABOUR_SHARE</vt:lpstr>
      <vt:lpstr>LAND_AREA_ADJUST_COEFFICIENT</vt:lpstr>
      <vt:lpstr>LAND_BY_REGION</vt:lpstr>
      <vt:lpstr>LAND_LOSS_DUE_TO_FLOODING</vt:lpstr>
      <vt:lpstr>LAND_OCCUPATION_FACTOR_BY_POWER_PLANTS</vt:lpstr>
      <vt:lpstr>LIMITS_TO_LAND_USE_CHANGES_INKOMATI</vt:lpstr>
      <vt:lpstr>LOSS_FACTOR_LAND_PRODUCTS</vt:lpstr>
      <vt:lpstr>LOST_CROPLAND</vt:lpstr>
      <vt:lpstr>LOW_COAL_POWER_PLANTS_PHASE_OUT</vt:lpstr>
      <vt:lpstr>LOW_DISTRIBUTION_ELECTRICITY_LOSSES</vt:lpstr>
      <vt:lpstr>MALE_MORTALITY</vt:lpstr>
      <vt:lpstr>mass_heat_cap_water</vt:lpstr>
      <vt:lpstr>MATRIX_UNIT_PREFIXES</vt:lpstr>
      <vt:lpstr>MAX_PERCENTAGE_OF_PV_IN_MIX</vt:lpstr>
      <vt:lpstr>MAX_PERCENTAGE_OF_WIND_IN_MIX</vt:lpstr>
      <vt:lpstr>MAXIMUM_INCREASE_OF_LAND_SOURCE</vt:lpstr>
      <vt:lpstr>MAXIMUM_YIELDS_IRRIGATED_INDUSTRIAL</vt:lpstr>
      <vt:lpstr>MAXIMUM_YIELDS_R_AND_I</vt:lpstr>
      <vt:lpstr>MAXIMUM_YIELDS_RAINFED_INDUSTRIAL</vt:lpstr>
      <vt:lpstr>MEAT_GRASSLANDS</vt:lpstr>
      <vt:lpstr>MEDIUM_DISTRIBUTION_ELECTRICITY_LOSSES</vt:lpstr>
      <vt:lpstr>METHANE_CONVERSION_FACTOR_BY_SYSTEM</vt:lpstr>
      <vt:lpstr>MINIMUM_LAND_USES_BY_REGION</vt:lpstr>
      <vt:lpstr>constants!MW_in_1_year_to_MJ</vt:lpstr>
      <vt:lpstr>NET_EXPORTS</vt:lpstr>
      <vt:lpstr>NO_COAL_POWER_PLANTS_PHASE_OUT</vt:lpstr>
      <vt:lpstr>NUMBER_OF_REGIONS</vt:lpstr>
      <vt:lpstr>OTHER_CATTLE_MANURE_SYSTEM</vt:lpstr>
      <vt:lpstr>PARTIAL_COAL_POWER_PLANTS_PHASE_OUT</vt:lpstr>
      <vt:lpstr>PE_ENERGY_DENSITY_MJ_kg</vt:lpstr>
      <vt:lpstr>POWER_DESIRE_BY_TECH_CURRENT_TRENDS</vt:lpstr>
      <vt:lpstr>POWER_DESIRE_BY_TECH_LOW</vt:lpstr>
      <vt:lpstr>POWER_DESIRE_BY_TECH_MED_RES</vt:lpstr>
      <vt:lpstr>POWER_DESIRE_BY_TECH_RES_EXPANSION</vt:lpstr>
      <vt:lpstr>RADIANS_PER_ARCDEGREE</vt:lpstr>
      <vt:lpstr>renewable_ini_lifetime</vt:lpstr>
      <vt:lpstr>renewable_ini_lifetime_biomass_pp</vt:lpstr>
      <vt:lpstr>renewable_ini_lifetime_hydro</vt:lpstr>
      <vt:lpstr>renewable_ini_lifetime_pv</vt:lpstr>
      <vt:lpstr>renewable_ini_lifetime_wind</vt:lpstr>
      <vt:lpstr>renewable_ini_planned</vt:lpstr>
      <vt:lpstr>renewable_ini_planned_biomass_pp</vt:lpstr>
      <vt:lpstr>renewable_ini_planned_hydro</vt:lpstr>
      <vt:lpstr>renewable_ini_planned_pv</vt:lpstr>
      <vt:lpstr>renewable_ini_planned_wind</vt:lpstr>
      <vt:lpstr>renewable_ini_time_construction</vt:lpstr>
      <vt:lpstr>renewable_ini_time_construction_biomass_pp</vt:lpstr>
      <vt:lpstr>renewable_ini_time_construction_hydro</vt:lpstr>
      <vt:lpstr>renewable_ini_time_construction_pv</vt:lpstr>
      <vt:lpstr>renewable_ini_time_construction_wind</vt:lpstr>
      <vt:lpstr>renewable_ini_time_plan</vt:lpstr>
      <vt:lpstr>renewable_ini_time_plan_biomass_pp</vt:lpstr>
      <vt:lpstr>renewable_ini_time_plan_hydro</vt:lpstr>
      <vt:lpstr>renewable_ini_time_plan_pv</vt:lpstr>
      <vt:lpstr>renewable_ini_time_plan_wind</vt:lpstr>
      <vt:lpstr>renewable_lifetime</vt:lpstr>
      <vt:lpstr>renewable_lifetime_biomass_pp</vt:lpstr>
      <vt:lpstr>renewable_lifetime_hydro</vt:lpstr>
      <vt:lpstr>renewable_lifetime_pv</vt:lpstr>
      <vt:lpstr>renewable_lifetime_wind</vt:lpstr>
      <vt:lpstr>SCALING_FACTOR_ORGANIC_AMENDMENT</vt:lpstr>
      <vt:lpstr>SCALING_FACTOR_WATER_REGIME_PRESEASON</vt:lpstr>
      <vt:lpstr>SCALING_FACTOR_WATER_REGIME_WHEAT_IRRIGATED</vt:lpstr>
      <vt:lpstr>SCALING_FACTOR_WATER_REGIME_WHEAT_RAINFED</vt:lpstr>
      <vt:lpstr>SECTOR_SHARE</vt:lpstr>
      <vt:lpstr>SHARE_OF_SHRUBLAND</vt:lpstr>
      <vt:lpstr>SHARE_REST_CH4_ENTERIC_FERMENTATION_EMISSIONS</vt:lpstr>
      <vt:lpstr>SHARE_REST_CH4_MANURE_MANAGEMENT_EMISSIONS</vt:lpstr>
      <vt:lpstr>SHARE_REST_N2O_MANURE_MANAGEMENT_EMISSIONS</vt:lpstr>
      <vt:lpstr>SHARE_UPLAND_WHEAT_BY_REGION</vt:lpstr>
      <vt:lpstr>SPECIFIC_HEAT_CAPACITY_WATER</vt:lpstr>
      <vt:lpstr>SSP1_POPULATION</vt:lpstr>
      <vt:lpstr>SSP2_POPULATION</vt:lpstr>
      <vt:lpstr>SSP3_POPULATION</vt:lpstr>
      <vt:lpstr>SSP4_POPULATION</vt:lpstr>
      <vt:lpstr>SSP5_POPULATION</vt:lpstr>
      <vt:lpstr>SWINE_CATTLE_MANURE_SYSTEM</vt:lpstr>
      <vt:lpstr>SWITCH_LAW_EXOGENOUS_LAND_USE_DEMANDS</vt:lpstr>
      <vt:lpstr>SWITH_LAW_LIMITS_LAND_BY_SOURCE</vt:lpstr>
      <vt:lpstr>TAXES_LESS_SUBSIDES_SHARE</vt:lpstr>
      <vt:lpstr>time_construction</vt:lpstr>
      <vt:lpstr>time_construction_biomass_pp</vt:lpstr>
      <vt:lpstr>time_construction_hydro</vt:lpstr>
      <vt:lpstr>time_construction_pv</vt:lpstr>
      <vt:lpstr>time_construction_wind</vt:lpstr>
      <vt:lpstr>TIME_ECO</vt:lpstr>
      <vt:lpstr>time_GDP</vt:lpstr>
      <vt:lpstr>TIME_HISTORICAL_DATA_LAND_MODULE</vt:lpstr>
      <vt:lpstr>TIME_LAND_USE</vt:lpstr>
      <vt:lpstr>TIME_PARAMETERS</vt:lpstr>
      <vt:lpstr>time_plan</vt:lpstr>
      <vt:lpstr>time_plan_biomass_pp</vt:lpstr>
      <vt:lpstr>time_plan_hydro</vt:lpstr>
      <vt:lpstr>time_plan_pv</vt:lpstr>
      <vt:lpstr>time_plan_wind</vt:lpstr>
      <vt:lpstr>TIME_POP</vt:lpstr>
      <vt:lpstr>TRENDS_OF_LAND_USE_DEMAND</vt:lpstr>
      <vt:lpstr>TRENDS_OF_YIELD_CHANGE_R_AND_I</vt:lpstr>
      <vt:lpstr>UNIT_CONVERSION_C_CO2</vt:lpstr>
      <vt:lpstr>UNIT_CONVERSION_CH4_C</vt:lpstr>
      <vt:lpstr>UNIT_CONVERSION_DAYS_YEAR</vt:lpstr>
      <vt:lpstr>UNIT_CONVERSION_GtC_ppm</vt:lpstr>
      <vt:lpstr>UNIT_CONVERSION_HOURS_YEAR</vt:lpstr>
      <vt:lpstr>UNIT_CONVERSION_J_boe</vt:lpstr>
      <vt:lpstr>UNIT_CONVERSION_J_m3_nat_gas</vt:lpstr>
      <vt:lpstr>UNIT_CONVERSION_J_toe</vt:lpstr>
      <vt:lpstr>UNIT_CONVERSION_J_Wh</vt:lpstr>
      <vt:lpstr>UNIT_CONVERSION_km2_ha</vt:lpstr>
      <vt:lpstr>UNIT_CONVERSION_kt_URANIUM_EJ</vt:lpstr>
      <vt:lpstr>UNIT_CONVERSION_PERCENT_SHARE</vt:lpstr>
      <vt:lpstr>UNIT_CONVERSION_ppt_MOL</vt:lpstr>
      <vt:lpstr>UNIT_CONVERSION_ppt_ppb</vt:lpstr>
      <vt:lpstr>UNIT_CONVERSION_SECONDS_DAY</vt:lpstr>
      <vt:lpstr>UNIT_CONVERSION_SECONDS_HOUR</vt:lpstr>
      <vt:lpstr>UNIT_CONVERSION_toe_m3</vt:lpstr>
      <vt:lpstr>UNIT_CONVERSION_W_J_s</vt:lpstr>
      <vt:lpstr>UNIT_CONVERSION_Wh_We</vt:lpstr>
      <vt:lpstr>URBAN_LAND_PER_PERSON</vt:lpstr>
      <vt:lpstr>WATER_DENSITY</vt:lpstr>
      <vt:lpstr>WATER_FACTORS</vt:lpstr>
      <vt:lpstr>WATERBODIES</vt:lpstr>
      <vt:lpstr>WETLAND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LAURA BARTOLOME QUEVEDO</dc:creator>
  <cp:lastModifiedBy>Adrián Mateo Martínez - CARTIF</cp:lastModifiedBy>
  <dcterms:created xsi:type="dcterms:W3CDTF">2024-04-30T06:19:38Z</dcterms:created>
  <dcterms:modified xsi:type="dcterms:W3CDTF">2026-02-17T14:53:29Z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0x010100B020CF43A9D98C4FB79BEEE49CB30B18</vt:lpwstr>
  </property>
  <property fmtid="{D5CDD505-2E9C-101B-9397-08002B2CF9AE}" pid="3" name="MediaServiceImageTags">
    <vt:lpwstr/>
  </property>
</Properties>
</file>