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rmat\Translation\Songwe\"/>
    </mc:Choice>
  </mc:AlternateContent>
  <xr:revisionPtr revIDLastSave="0" documentId="13_ncr:1_{A1A38C5D-4472-4854-96A4-2D27A2CFA416}" xr6:coauthVersionLast="36" xr6:coauthVersionMax="47" xr10:uidLastSave="{00000000-0000-0000-0000-000000000000}"/>
  <bookViews>
    <workbookView xWindow="0" yWindow="0" windowWidth="23040" windowHeight="9444" activeTab="2" xr2:uid="{DEB61CFA-533F-4792-910A-BAA35C142FF2}"/>
  </bookViews>
  <sheets>
    <sheet name="Readme" sheetId="3" r:id="rId1"/>
    <sheet name="constants" sheetId="6" r:id="rId2"/>
    <sheet name="energy" sheetId="8" r:id="rId3"/>
    <sheet name="economy" sheetId="9" r:id="rId4"/>
    <sheet name="population" sheetId="10" r:id="rId5"/>
    <sheet name="land" sheetId="7" r:id="rId6"/>
  </sheets>
  <definedNames>
    <definedName name="AGROFOOD_TRANSFORM_MATRIX">land!$B$179:$K$192</definedName>
    <definedName name="ANIMALS_DISTRIBUTION_REGIONS">land!$B$252:$F$252</definedName>
    <definedName name="base_efficiency" localSheetId="2">energy!$A$37:$D$37</definedName>
    <definedName name="BIRTH_RATIO" localSheetId="4">population!$C$326:$H$327</definedName>
    <definedName name="CHEMICAL_FERTILIZERS_PER_CROPLAND_AREA">land!$B$148</definedName>
    <definedName name="CO2_EMISSION_FACTORS" localSheetId="2">energy!$A$90:$H$90</definedName>
    <definedName name="COMPENSATION_OF_EMPLOYEES_CTE" localSheetId="3">economy!$E$37</definedName>
    <definedName name="COMPENSATION_OF_EMPLOYEES_CTE" localSheetId="4">economy!$E$37</definedName>
    <definedName name="CULTIVATION_PERIOD_RICE">land!$C$222</definedName>
    <definedName name="CURRENT_TRENDS_DISTRIBUTION_ELECTRICITY_LOSSES">energy!$B$264:$AK$264</definedName>
    <definedName name="DAIRY_CATTLE_MANURE_SYSTEM">land!$B$231:$L$231</definedName>
    <definedName name="DAIRY_GRASSLANDS">land!$C$200</definedName>
    <definedName name="DIETS_INITIAL">land!$B$196:$O$196</definedName>
    <definedName name="EF_N2O_direct_fertilizers">land!$C$256</definedName>
    <definedName name="EMISSION_FACTOR_ENTERIC_FERMENTATION">land!$B$273:$F$273</definedName>
    <definedName name="EMISSION_FACTOR_METHANE_MANURE_MANAGEMENT_BY_DEFAULT">land!$B$243:$F$243</definedName>
    <definedName name="EMISSION_FIRST_FACTOR_METHANE_MANURE_MANAGEMENT">land!$B$248:$F$248</definedName>
    <definedName name="EXOGENOUS_LAND_USE_DEMANDS">land!$B$310:$L$310</definedName>
    <definedName name="exponent_for_areas">constants!$B$50</definedName>
    <definedName name="exponent_for_volumes">constants!$B$51</definedName>
    <definedName name="FACTOR_EMISSIONS_BASELINE_WHEAT">land!$C$264</definedName>
    <definedName name="FE_INTENSITIES_HOUSEHOLDS_CURRENT_TRENDS" localSheetId="2">energy!$C$190:$AL$194</definedName>
    <definedName name="FE_INTENSITIES_HOUSEHOLDS_ELECTRIFICATION" localSheetId="2">energy!$C$163:$AL$167</definedName>
    <definedName name="FE_INTENSITIES_HOUSEHOLDS_LOW_ELECTRIFICATION" localSheetId="2">energy!$C$244:$AL$248</definedName>
    <definedName name="FE_INTENSITIES_HOUSEHOLDS_MEDIUM_ELECTRIFICATION" localSheetId="2">energy!$C$217:$AL$221</definedName>
    <definedName name="FE_INTENSITIES_PRODUCTIVE_SECTORS_CURRENT_TRENDS_AGRICULTURE" localSheetId="2">energy!$C$200:$AL$204</definedName>
    <definedName name="FE_INTENSITIES_PRODUCTIVE_SECTORS_CURRENT_TRENDS_COMMERCIAL" localSheetId="2">energy!$C$195:$AL$199</definedName>
    <definedName name="FE_INTENSITIES_PRODUCTIVE_SECTORS_CURRENT_TRENDS_INDUSTRY" localSheetId="2">energy!$C$180:$AL$184</definedName>
    <definedName name="FE_INTENSITIES_PRODUCTIVE_SECTORS_CURRENT_TRENDS_TRANSPORT" localSheetId="2">energy!$C$185:$AL$189</definedName>
    <definedName name="FE_INTENSITIES_PRODUCTIVE_SECTORS_ELECTRIFICATION_AGRICULTURE" localSheetId="2">energy!$C$173:$AL$177</definedName>
    <definedName name="FE_INTENSITIES_PRODUCTIVE_SECTORS_ELECTRIFICATION_COMMERCIAL" localSheetId="2">energy!$C$168:$AL$172</definedName>
    <definedName name="FE_INTENSITIES_PRODUCTIVE_SECTORS_ELECTRIFICATION_INDUSTRY" localSheetId="2">energy!$C$153:$AL$157</definedName>
    <definedName name="FE_INTENSITIES_PRODUCTIVE_SECTORS_ELECTRIFICATION_TRANSPORT" localSheetId="2">energy!$C$158:$AL$162</definedName>
    <definedName name="FE_INTENSITIES_PRODUCTIVE_SECTORS_LOW_ELECTRIFICATION_AGRICULTURE" localSheetId="2">energy!$C$254:$AL$258</definedName>
    <definedName name="FE_INTENSITIES_PRODUCTIVE_SECTORS_LOW_ELECTRIFICATION_COMMERCIAL" localSheetId="2">energy!$C$249:$AL$253</definedName>
    <definedName name="FE_INTENSITIES_PRODUCTIVE_SECTORS_LOW_ELECTRIFICATION_INDUSTRY" localSheetId="2">energy!$C$234:$AL$238</definedName>
    <definedName name="FE_INTENSITIES_PRODUCTIVE_SECTORS_LOW_ELECTRIFICATION_TRANSPORT" localSheetId="2">energy!$C$239:$AL$243</definedName>
    <definedName name="FE_INTENSITIES_PRODUCTIVE_SECTORS_MEDIUM_ELECTRIFICATION_AGRICULTURE" localSheetId="2">energy!$C$227:$AL$231</definedName>
    <definedName name="FE_INTENSITIES_PRODUCTIVE_SECTORS_MEDIUM_ELECTRIFICATION_COMMERCIAL" localSheetId="2">energy!$C$222:$AL$226</definedName>
    <definedName name="FE_INTENSITIES_PRODUCTIVE_SECTORS_MEDIUM_ELECTRIFICATION_INDUSTRY" localSheetId="2">energy!$C$207:$AL$211</definedName>
    <definedName name="FE_INTENSITIES_PRODUCTIVE_SECTORS_MEDIUM_ELECTRIFICATION_TRANSPORT" localSheetId="2">energy!$C$212:$AL$216</definedName>
    <definedName name="FEMALE_MORTALITY" localSheetId="4">population!$C$108:$H$208</definedName>
    <definedName name="FERTILITY_RATE" localSheetId="4">population!$C$3:$H$103</definedName>
    <definedName name="fossil_base_efficiency" localSheetId="2">energy!$A$78:$C$78</definedName>
    <definedName name="FOSSIL_CAPACITY_FACTOR" localSheetId="2">energy!$A$81:$C$81</definedName>
    <definedName name="fossil_ini_construction_coal_pp">energy!$A$72</definedName>
    <definedName name="fossil_ini_construction_gas_pp">energy!$B$72</definedName>
    <definedName name="fossil_ini_construction_oil">energy!$C$72</definedName>
    <definedName name="fossil_ini_installed">energy!$A$69:$C$69</definedName>
    <definedName name="fossil_ini_installed_coal_pp">energy!$A$69</definedName>
    <definedName name="fossil_ini_installed_gas_pp">energy!$B$69</definedName>
    <definedName name="fossil_ini_installed_oil">energy!$C$69</definedName>
    <definedName name="fossil_ini_lifetime">energy!$A$59:$C$59</definedName>
    <definedName name="fossil_ini_lifetime_coal_pp">energy!$A$59</definedName>
    <definedName name="fossil_ini_lifetime_gas_pp">energy!$B$59</definedName>
    <definedName name="fossil_ini_lifetime_oil">energy!$C$59</definedName>
    <definedName name="fossil_ini_planned_coal_pp">energy!$A$75</definedName>
    <definedName name="fossil_ini_planned_gas_pp">energy!$B$75</definedName>
    <definedName name="fossil_ini_planned_oil">energy!$C$75</definedName>
    <definedName name="fossil_ini_time_construction_coal_pp">energy!$A$53</definedName>
    <definedName name="fossil_ini_time_construction_gas_pp">energy!$B$53</definedName>
    <definedName name="fossil_ini_time_construction_oil">energy!$C$53</definedName>
    <definedName name="fossil_ini_time_plan_coal_pp">energy!$A$65</definedName>
    <definedName name="fossil_ini_time_plan_gas_pp">energy!$B$65</definedName>
    <definedName name="fossil_ini_time_plan_oil">energy!$C$65</definedName>
    <definedName name="fossil_lifetime_coal_pp">energy!$A$56</definedName>
    <definedName name="fossil_lifetime_gas_pp">energy!$B$56</definedName>
    <definedName name="fossil_lifetime_oil">energy!$C$56</definedName>
    <definedName name="fossil_time_construction_coal_pp">energy!$A$50</definedName>
    <definedName name="fossil_time_construction_gas_pp">energy!$B$50</definedName>
    <definedName name="fossil_time_construction_oil">energy!$C$50</definedName>
    <definedName name="fossil_time_plan_coal_pp">energy!$A$62</definedName>
    <definedName name="fossil_time_plan_gas_pp">energy!$B$62</definedName>
    <definedName name="fossil_time_plan_oil">energy!$C$62</definedName>
    <definedName name="FRACTION_VOLATILISES">land!$C$259</definedName>
    <definedName name="GDP_max">economy!$B$95:$AF$95</definedName>
    <definedName name="GDP_med">economy!$B$97:$AF$97</definedName>
    <definedName name="GDP_min">economy!$B$105:$AF$105</definedName>
    <definedName name="GDP_pc">economy!#REF!</definedName>
    <definedName name="GOVERNMENT_EXPENDITURE" localSheetId="3">economy!$E$27:$J$27</definedName>
    <definedName name="GOVERNMENT_EXPENDITURE" localSheetId="4">economy!$E$27:$J$27</definedName>
    <definedName name="HH_CONSUMPTION" localSheetId="3">economy!$E$28:$J$28</definedName>
    <definedName name="HH_CONSUMPTION" localSheetId="4">economy!$E$28:$J$28</definedName>
    <definedName name="HIGH_COAL_POWER_PLANTS_PHASE_OUT" localSheetId="2">energy!$B$147:$AK$147</definedName>
    <definedName name="HIGH_DISTRIBUTION_ELECTRICITY_LOSSES" localSheetId="2">energy!$B$267:$AK$267</definedName>
    <definedName name="HISTORICAL_CROPLAND_IRRIGATED_BY_REGION">land!$C$115:$H$115</definedName>
    <definedName name="HISTORICAL_CROPLAND_IRRIGATED_VARIATION_BY_REGION">land!$C$131:$H$131</definedName>
    <definedName name="HISTORICAL_CROPLAND_RAINFED_BY_REGION">land!$C$114:$H$114</definedName>
    <definedName name="HISTORICAL_CROPLAND_RAINFED_VARIATION_BY_REGION">land!$C$130:$H$130</definedName>
    <definedName name="HISTORICAL_FOREST_MANAGED_BY_REGION">land!$C$116:$H$116</definedName>
    <definedName name="HISTORICAL_FOREST_MANAGED_VARIATION_BY_REGION">land!$C$132:$H$132</definedName>
    <definedName name="HISTORICAL_FOREST_PLANTATIONS_BY_REGION">land!$C$118:$H$118</definedName>
    <definedName name="HISTORICAL_FOREST_PLANTATIONS_VARIATION_BY_REGION">land!$C$134:$H$134</definedName>
    <definedName name="HISTORICAL_FOREST_PRIMARY_BY_REGION">land!$C$117:$H$117</definedName>
    <definedName name="HISTORICAL_FOREST_PRIMARY_VARIATION_BY_REGION">land!$C$133:$H$133</definedName>
    <definedName name="HISTORICAL_GRASSLAND_BY_REGION">land!$C$120:$H$120</definedName>
    <definedName name="HISTORICAL_GRASSLAND_VARIATION_BY_REGION">land!$C$136:$H$136</definedName>
    <definedName name="HISTORICAL_OTHER_LAND_BY_REGION">land!$C$125:$H$125</definedName>
    <definedName name="HISTORICAL_OTHER_LAND_VARIATION_BY_REGION">land!$C$141:$H$141</definedName>
    <definedName name="HISTORICAL_SHARE_OF_CROPLAND_RAINFED_FROM_OTHERS_BY_REGION">land!$B$91:$L$91</definedName>
    <definedName name="HISTORICAL_SHARE_OF_GRASSLAND_FROM_OTHERS_BY_REGION">land!$B$96:$L$96</definedName>
    <definedName name="HISTORICAL_SHRUBLAND_BY_REGION">land!$C$119:$H$119</definedName>
    <definedName name="HISTORICAL_SHRUBLAND_VARIATION_BY_REGION">land!$C$135:$H$135</definedName>
    <definedName name="HISTORICAL_SOLAR_LAND_VARIATION_BY_REGION">land!$C$140:$H$140</definedName>
    <definedName name="HISTORICAL_TAXES_LESS_SUBSIDIES" localSheetId="3">economy!$E$13:$J$13</definedName>
    <definedName name="HISTORICAL_TAXES_LESS_SUBSIDIES" localSheetId="4">economy!$E$13:$J$13</definedName>
    <definedName name="HISTORICAL_TRENDS_OF_LAND_USE_CHANGE_BY_REGION">land!$B$24:$L$24</definedName>
    <definedName name="HISTORICAL_URBAN_LAND_BY_REGION">land!$C$122:$H$122</definedName>
    <definedName name="HISTORICAL_URBAN_LAND_VARIATION_BY_REGION">land!$C$138:$H$138</definedName>
    <definedName name="HISTORICAL_WATERBODIES_BY_REGION">land!$C$123:$H$123</definedName>
    <definedName name="HISTORICAL_WATERBODIES_VARIATION_BY_REGION">land!$C$139:$H$139</definedName>
    <definedName name="HISTORICAL_WETLAND_BY_REGION">land!$C$121:$H$121</definedName>
    <definedName name="HISTORICAL_WETLAND_VARIATION_BY_REGION">land!$C$137:$H$137</definedName>
    <definedName name="HITORICAL_WETLAND_BY_REGION">land!$C$121:$H$121</definedName>
    <definedName name="INI_CF_PERIODICAL_BIOMASS" localSheetId="2">energy!$D$40</definedName>
    <definedName name="INI_CF_PERIODICAL_HYDRO" localSheetId="2">energy!$C$40</definedName>
    <definedName name="INI_CF_PERIODICAL_PV" localSheetId="2">energy!$A$40</definedName>
    <definedName name="INI_CF_PERIODICAL_WIND" localSheetId="2">energy!$B$40</definedName>
    <definedName name="ini_construction_biomass_pp">energy!$D$28</definedName>
    <definedName name="ini_construction_hydro">energy!$C$28</definedName>
    <definedName name="ini_construction_pv">energy!$A$28</definedName>
    <definedName name="ini_construction_wind">energy!$B$28</definedName>
    <definedName name="ini_installed_biomass_pp">energy!$D$25</definedName>
    <definedName name="ini_installed_hydro">energy!$C$25</definedName>
    <definedName name="ini_installed_pv">energy!$A$25</definedName>
    <definedName name="ini_installed_wind">energy!$B$25</definedName>
    <definedName name="ini_potential">energy!$A$34:$D$34</definedName>
    <definedName name="INITIAL_COAL_RESERVES" localSheetId="2">energy!$A$86</definedName>
    <definedName name="INITIAL_LAND_BY_REGION_2015">land!$B$9:$B$19</definedName>
    <definedName name="INITIAL_POPULATION" localSheetId="4">population!$D$339:$CZ$340</definedName>
    <definedName name="INITIAL_SHARE_OF_AFFORESTATION_FROM_OTHERS_BY_REGION">land!$B$44:$L$44</definedName>
    <definedName name="INITIAL_SHARE_OF_AFFORESTATION_FROM_OTHERS_DOWN">land!$B$73:$L$73</definedName>
    <definedName name="INITIAL_SHARE_OF_CROPLAND_IRRIGATED_FROM_OTHERS_BY_REGION">land!$B$40:$L$40</definedName>
    <definedName name="INITIAL_SHARE_OF_CROPLAND_RAINFED_FROM_OTHERS_BY_REGION">land!$B$36:$L$36</definedName>
    <definedName name="INITIAL_SHARE_OF_CROPLAND_RAINFED_FROM_OTHERS_DOWN">land!$B$69:$L$69</definedName>
    <definedName name="INITIAL_SHARE_OF_FOREST_PLANTATIONS_FROM_OTHERS_BY_REGION">land!$B$48:$L$48</definedName>
    <definedName name="INITIAL_SHARE_OF_GRASSLAND_FROM_OTHERS_BY_REGION">land!$B$52:$L$52</definedName>
    <definedName name="INITIAL_SHARE_OF_URBAN_LAND_FROM_OTHERS_BY_REGION">land!$B$56:$L$56</definedName>
    <definedName name="INITIAL_SIMULATION_YEAR">constants!$B$78</definedName>
    <definedName name="INITIAL_YIELDS_ALL_MANAGEMENTS">land!$B$152:$K$152</definedName>
    <definedName name="INVESTMENT" localSheetId="3">economy!$E$52:$J$52</definedName>
    <definedName name="INVESTMENT" localSheetId="4">economy!$E$52:$J$52</definedName>
    <definedName name="LABOUR_SHARE" localSheetId="3">economy!$E$33:$J$33</definedName>
    <definedName name="LABOUR_SHARE" localSheetId="4">economy!$E$33:$J$33</definedName>
    <definedName name="LAND_AREA_ADJUST_COEFFICIENT">land!$B$156</definedName>
    <definedName name="LAND_BY_REGION">land!$B$20</definedName>
    <definedName name="LAND_OCCUPATION_FACTOR_BY_POWER_PLANTS" localSheetId="2">energy!$A$94:$G$94</definedName>
    <definedName name="LIMITS_TO_LAND_USE_CHANGES_SONGWE">land!$B$77:$L$87</definedName>
    <definedName name="LOSS_FACTOR_LAND_PRODUCTS">land!$B$206:$B$215</definedName>
    <definedName name="LOW_COAL_POWER_PLANTS_PHASE_OUT" localSheetId="2">energy!$B$150:$AK$150</definedName>
    <definedName name="LOW_DISTRIBUTION_ELECTRICITY_LOSSES" localSheetId="2">energy!$B$273:$AK$273</definedName>
    <definedName name="MALE_MORTALITY" localSheetId="4">population!$C$214:$H$314</definedName>
    <definedName name="mass_heat_cap_water">constants!$B$61</definedName>
    <definedName name="MATRIX_UNIT_PREFIXES">constants!$D$10:$S$25</definedName>
    <definedName name="MAX_PERCENTAGE_OF_PV_IN_MIX" localSheetId="2">energy!$A$43</definedName>
    <definedName name="MAX_PERCENTAGE_OF_WIND_IN_MIX" localSheetId="2">energy!$B$43</definedName>
    <definedName name="MAXIMUM_INCREASE_OF_LAND_SOURCE">land!$B$101:$L$101</definedName>
    <definedName name="MAXIMUM_YIELDS_IRRIGATED_INDUSTRIAL">land!$B$160:$K$160</definedName>
    <definedName name="MAXIMUM_YIELDS_R_AND_I">land!$B$172:$K$172</definedName>
    <definedName name="MAXIMUM_YIELDS_RAINFED_INDUSTRIAL">land!$B$164:$K$164</definedName>
    <definedName name="MEAT_GRASSLANDS">land!$B$200</definedName>
    <definedName name="MEDIUM_DISTRIBUTION_ELECTRICITY_LOSSES" localSheetId="2">energy!$B$270:$AK$270</definedName>
    <definedName name="METHANE_CONVERSION_FACTOR_BY_SYSTEM">land!$B$277:$L$277</definedName>
    <definedName name="MINIMUM_LAND_USES_BY_REGION">land!$B$105:$L$105</definedName>
    <definedName name="MW_in_1_year_to_MJ" localSheetId="1">constants!$B$35</definedName>
    <definedName name="NET_EXPORTS" localSheetId="3">economy!$E$76:$J$76</definedName>
    <definedName name="NET_EXPORTS" localSheetId="4">economy!$E$76:$J$76</definedName>
    <definedName name="NO_COAL_POWER_PLANTS_PHASE_OUT" localSheetId="2">energy!$B$141:$AK$141</definedName>
    <definedName name="NUMBER_OF_REGIONS">constants!$B$72</definedName>
    <definedName name="OTHER_CATTLE_MANURE_SYSTEM">land!$B$235:$L$235</definedName>
    <definedName name="PARTIAL_COAL_POWER_PLANTS_PHASE_OUT" localSheetId="2">energy!$B$144:$AK$144</definedName>
    <definedName name="PE_ENERGY_DENSITY_MJ_kg">constants!$F$28:$F$39</definedName>
    <definedName name="POWER_DESIRE_BY_TECH_CURRENT_TRENDS" localSheetId="2">energy!$B$104:$AK$110</definedName>
    <definedName name="POWER_DESIRE_BY_TECH_LOW">energy!$B$113:$AK$119</definedName>
    <definedName name="POWER_DESIRE_BY_TECH_MED">energy!$B$122:$AK$128</definedName>
    <definedName name="POWER_DESIRE_BY_TECH_RES_EXPANSION" localSheetId="2">energy!$B$131:$AK$137</definedName>
    <definedName name="RADIANS_PER_ARCDEGREE">constants!$B$81</definedName>
    <definedName name="renewable_ini_lifetime_biomass_pp">energy!$D$15</definedName>
    <definedName name="renewable_ini_lifetime_hydro">energy!$C$15</definedName>
    <definedName name="renewable_ini_lifetime_pv">energy!$A$15</definedName>
    <definedName name="renewable_ini_lifetime_wind">energy!$B$15</definedName>
    <definedName name="renewable_ini_planned_biomass_pp">energy!$D$31</definedName>
    <definedName name="renewable_ini_planned_hydro">energy!$C$31</definedName>
    <definedName name="renewable_ini_planned_pv">energy!$A$31</definedName>
    <definedName name="renewable_ini_planned_wind">energy!$B$31</definedName>
    <definedName name="renewable_ini_time_construction_biomass_pp">energy!$D$9</definedName>
    <definedName name="renewable_ini_time_construction_hydro">energy!$C$9</definedName>
    <definedName name="renewable_ini_time_construction_pv">energy!$A$9</definedName>
    <definedName name="renewable_ini_time_construction_wind">energy!$B$9</definedName>
    <definedName name="renewable_ini_time_plan_biomass_pp">energy!$D$21</definedName>
    <definedName name="renewable_ini_time_plan_hydro">energy!$C$21</definedName>
    <definedName name="renewable_ini_time_plan_pv">energy!$A$21</definedName>
    <definedName name="renewable_ini_time_plan_wind">energy!$B$21</definedName>
    <definedName name="renewable_lifetime">energy!$A$12:$D$12</definedName>
    <definedName name="renewable_lifetime_biomass_pp">energy!$D$12</definedName>
    <definedName name="renewable_lifetime_hydro">energy!$C$12</definedName>
    <definedName name="renewable_lifetime_pv">energy!$A$12</definedName>
    <definedName name="renewable_lifetime_wind">energy!$B$12</definedName>
    <definedName name="SCALING_FACTOR_ORGANIC_AMENDMENT">land!$C$269</definedName>
    <definedName name="SCALING_FACTOR_WATER_REGIME_PRESEASON">land!$C$268</definedName>
    <definedName name="SCALING_FACTOR_WATER_REGIME_WHEAT_IRRIGATED">land!$C$224</definedName>
    <definedName name="SCALING_FACTOR_WATER_REGIME_WHEAT_RAINFED">land!$C$223</definedName>
    <definedName name="SECTOR_SHARE" localSheetId="3">economy!$E$19:$J$22</definedName>
    <definedName name="SECTOR_SHARE" localSheetId="4">economy!$E$19:$J$22</definedName>
    <definedName name="SHARE_OF_SHRUBLAND">land!$B$109</definedName>
    <definedName name="SHARE_REST_CH4_ENTERIC_FERMENTATION_EMISSIONS">land!$G$280</definedName>
    <definedName name="SHARE_REST_CH4_MANURE_MANAGEMENT_EMISSIONS">land!$B$284</definedName>
    <definedName name="SHARE_REST_N2O_MANURE_MANAGEMENT_EMISSIONS">land!$B$285</definedName>
    <definedName name="SHARE_UPLAND_WHEAT_BY_REGION">land!$B$289</definedName>
    <definedName name="SPECIFIC_HEAT_CAPACITY_WATER">constants!$B$61</definedName>
    <definedName name="SSP1_POPULATION" localSheetId="4">population!$D$348:$AG$348</definedName>
    <definedName name="SSP2_POPULATION" localSheetId="4">population!$D$345:$AG$345</definedName>
    <definedName name="SSP3_POPULATION" localSheetId="4">population!$D$351:$AG$351</definedName>
    <definedName name="SSP4_POPULATION" localSheetId="4">population!$D$354:$AG$354</definedName>
    <definedName name="SSP5_POPULATION" localSheetId="4">population!$D$357:$AG$357</definedName>
    <definedName name="SWINE_CATTLE_MANURE_SYSTEM">land!$B$239:$L$239</definedName>
    <definedName name="SWITCH_LAW_EMISSIONS_FERTILIZERS_DEMANDED">land!$B$300</definedName>
    <definedName name="SWITCH_LAW_EXOGENOUS_LAND_USE_DEMANDS">land!$B$307</definedName>
    <definedName name="SWITCH_SOLAR_LAND_FROM_OTHERS_SP">land!$B$305</definedName>
    <definedName name="SWITH_LAW_LIMITS_LAND_BY_SOURCE">land!$B$313</definedName>
    <definedName name="TAXES_LESS_SUBSIDES_SHARE" localSheetId="3">economy!$E$71:$J$71</definedName>
    <definedName name="TAXES_LESS_SUBSIDES_SHARE" localSheetId="4">economy!$E$71:$J$71</definedName>
    <definedName name="time_construction_biomass_pp">energy!$D$6</definedName>
    <definedName name="time_construction_hydro">energy!$C$6</definedName>
    <definedName name="time_construction_pv">energy!$A$6</definedName>
    <definedName name="time_construction_wind">energy!$B$6</definedName>
    <definedName name="TIME_ECO" localSheetId="3">economy!$E$51:$J$51</definedName>
    <definedName name="TIME_ECO" localSheetId="4">economy!$E$51:$J$51</definedName>
    <definedName name="time_GDP">economy!$B$94:$AF$94</definedName>
    <definedName name="TIME_HISTORICAL_DATA_LAND_MODULE">land!$B$5</definedName>
    <definedName name="TIME_LAND_USE">land!$C$112:$H$112</definedName>
    <definedName name="TIME_PARAMETERS" localSheetId="2">energy!$B$103:$AK$103</definedName>
    <definedName name="time_plan_biomass_pp">energy!$D$18</definedName>
    <definedName name="time_plan_hydro">energy!$C$18</definedName>
    <definedName name="time_plan_pv">energy!$A$18</definedName>
    <definedName name="time_plan_wind">energy!$B$18</definedName>
    <definedName name="TIME_POP" localSheetId="4">population!$C$213:$H$213</definedName>
    <definedName name="TRENDS_OF_LAND_USE_DEMAND">land!$B$28:$L$28</definedName>
    <definedName name="TRENDS_OF_YIELD_CHANGE_R_AND_I">land!$B$168:$K$168</definedName>
    <definedName name="UNIT_CONVERSION_C_CO2">constants!$B$62</definedName>
    <definedName name="UNIT_CONVERSION_CH4_C">constants!$B$63</definedName>
    <definedName name="UNIT_CONVERSION_DAYS_YEAR">constants!$B$44</definedName>
    <definedName name="UNIT_CONVERSION_GtC_ppm">constants!$B$67</definedName>
    <definedName name="UNIT_CONVERSION_HOURS_YEAR">constants!$B$47</definedName>
    <definedName name="UNIT_CONVERSION_J_boe">constants!$B$32</definedName>
    <definedName name="UNIT_CONVERSION_J_m3_nat_gas">constants!$B$36</definedName>
    <definedName name="UNIT_CONVERSION_J_toe">constants!$B$30</definedName>
    <definedName name="UNIT_CONVERSION_J_Wh">constants!$B$29</definedName>
    <definedName name="UNIT_CONVERSION_km2_ha">constants!$B$42</definedName>
    <definedName name="UNIT_CONVERSION_kt_URANIUM_EJ">constants!$B$34</definedName>
    <definedName name="UNIT_CONVERSION_PERCENT_SHARE">constants!$B$74</definedName>
    <definedName name="UNIT_CONVERSION_ppt_MOL">constants!$B$69</definedName>
    <definedName name="UNIT_CONVERSION_ppt_ppb">constants!$B$68</definedName>
    <definedName name="UNIT_CONVERSION_SECONDS_DAY">constants!$B$45</definedName>
    <definedName name="UNIT_CONVERSION_SECONDS_HOUR">constants!$B$46</definedName>
    <definedName name="UNIT_CONVERSION_toe_m3">constants!$B$37</definedName>
    <definedName name="UNIT_CONVERSION_W_J_s">constants!$B$33</definedName>
    <definedName name="UNIT_CONVERSION_Wh_We">constants!$B$31</definedName>
    <definedName name="URBAN_LAND_PER_PERSON">land!$B$31</definedName>
    <definedName name="WATER_DENSITY">constants!$B$60</definedName>
    <definedName name="WATER_FACTORS" localSheetId="2">energy!$A$98:$H$98</definedName>
    <definedName name="WATERBODIES">land!$C$123</definedName>
    <definedName name="WETLAND">land!$C$121</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64" i="8" l="1"/>
  <c r="T264" i="8"/>
  <c r="U264" i="8"/>
  <c r="V264" i="8"/>
  <c r="W264" i="8" s="1"/>
  <c r="X264" i="8" s="1"/>
  <c r="Y264" i="8" s="1"/>
  <c r="Z264" i="8" s="1"/>
  <c r="AA264" i="8" s="1"/>
  <c r="AB264" i="8" s="1"/>
  <c r="AC264" i="8" s="1"/>
  <c r="AD264" i="8" s="1"/>
  <c r="AE264" i="8" s="1"/>
  <c r="AF264" i="8" s="1"/>
  <c r="AG264" i="8" s="1"/>
  <c r="AH264" i="8" s="1"/>
  <c r="AI264" i="8" s="1"/>
  <c r="AJ264" i="8" s="1"/>
  <c r="AK264" i="8" s="1"/>
  <c r="R264" i="8"/>
  <c r="AB121" i="8" l="1"/>
  <c r="AC121" i="8" s="1"/>
  <c r="AD121" i="8" s="1"/>
  <c r="AE121" i="8" s="1"/>
  <c r="AF121" i="8" s="1"/>
  <c r="AG121" i="8" s="1"/>
  <c r="AH121" i="8" s="1"/>
  <c r="AI121" i="8" s="1"/>
  <c r="AJ121" i="8" s="1"/>
  <c r="AK121" i="8" s="1"/>
  <c r="AB112" i="8"/>
  <c r="AC112" i="8" s="1"/>
  <c r="AD112" i="8" s="1"/>
  <c r="AE112" i="8" s="1"/>
  <c r="AF112" i="8" s="1"/>
  <c r="AG112" i="8" s="1"/>
  <c r="AH112" i="8" s="1"/>
  <c r="AI112" i="8" s="1"/>
  <c r="AJ112" i="8" s="1"/>
  <c r="AK112" i="8" s="1"/>
  <c r="M231" i="7" l="1"/>
  <c r="M235" i="7"/>
  <c r="E3" i="9" l="1"/>
  <c r="E22" i="9" s="1"/>
  <c r="F3" i="9"/>
  <c r="F21" i="9" s="1"/>
  <c r="G3" i="9"/>
  <c r="G21" i="9" s="1"/>
  <c r="H3" i="9"/>
  <c r="H20" i="9" s="1"/>
  <c r="I3" i="9"/>
  <c r="I22" i="9" s="1"/>
  <c r="J3" i="9"/>
  <c r="J22" i="9" s="1"/>
  <c r="K3" i="9"/>
  <c r="K21" i="9" s="1"/>
  <c r="L3" i="9"/>
  <c r="L19" i="9" s="1"/>
  <c r="E14" i="9"/>
  <c r="F14" i="9"/>
  <c r="G14" i="9"/>
  <c r="G37" i="9" s="1"/>
  <c r="H14" i="9"/>
  <c r="H37" i="9" s="1"/>
  <c r="I14" i="9"/>
  <c r="I37" i="9" s="1"/>
  <c r="J14" i="9"/>
  <c r="J37" i="9" s="1"/>
  <c r="K14" i="9"/>
  <c r="K37" i="9" s="1"/>
  <c r="L14" i="9"/>
  <c r="L37" i="9" s="1"/>
  <c r="H19" i="9"/>
  <c r="J19" i="9"/>
  <c r="I20" i="9"/>
  <c r="L20" i="9"/>
  <c r="L21" i="9"/>
  <c r="L22" i="9"/>
  <c r="E37" i="9"/>
  <c r="E42" i="9"/>
  <c r="F42" i="9"/>
  <c r="G42" i="9"/>
  <c r="H42" i="9"/>
  <c r="I42" i="9"/>
  <c r="I47" i="9" s="1"/>
  <c r="J42" i="9"/>
  <c r="K42" i="9"/>
  <c r="L42" i="9"/>
  <c r="L47" i="9" s="1"/>
  <c r="E47" i="9" l="1"/>
  <c r="J21" i="9"/>
  <c r="H21" i="9"/>
  <c r="J47" i="9"/>
  <c r="J20" i="9"/>
  <c r="H47" i="9"/>
  <c r="G47" i="9"/>
  <c r="F47" i="9"/>
  <c r="I21" i="9"/>
  <c r="I19" i="9"/>
  <c r="K47" i="9"/>
  <c r="G19" i="9"/>
  <c r="E19" i="9"/>
  <c r="K22" i="9"/>
  <c r="H22" i="9"/>
  <c r="G22" i="9"/>
  <c r="G20" i="9"/>
  <c r="F19" i="9"/>
  <c r="E20" i="9"/>
  <c r="E21" i="9"/>
  <c r="K20" i="9"/>
  <c r="F22" i="9"/>
  <c r="F20" i="9"/>
  <c r="F37" i="9"/>
  <c r="K19" i="9"/>
  <c r="A69" i="8" l="1"/>
  <c r="A94" i="8"/>
  <c r="B94" i="8"/>
  <c r="C94" i="8"/>
  <c r="D94" i="8"/>
  <c r="AB103" i="8"/>
  <c r="AC103" i="8" s="1"/>
  <c r="AD103" i="8" s="1"/>
  <c r="AE103" i="8" s="1"/>
  <c r="AF103" i="8" s="1"/>
  <c r="AG103" i="8" s="1"/>
  <c r="AH103" i="8" s="1"/>
  <c r="AI103" i="8" s="1"/>
  <c r="AJ103" i="8" s="1"/>
  <c r="AK103" i="8" s="1"/>
  <c r="AB130" i="8"/>
  <c r="AC130" i="8" s="1"/>
  <c r="AD130" i="8" s="1"/>
  <c r="AE130" i="8" s="1"/>
  <c r="AF130" i="8" s="1"/>
  <c r="AG130" i="8" s="1"/>
  <c r="AH130" i="8" s="1"/>
  <c r="AI130" i="8" s="1"/>
  <c r="AJ130" i="8" s="1"/>
  <c r="AK130" i="8" s="1"/>
  <c r="AB140" i="8"/>
  <c r="AC140" i="8" s="1"/>
  <c r="AD140" i="8" s="1"/>
  <c r="AE140" i="8" s="1"/>
  <c r="AF140" i="8" s="1"/>
  <c r="AG140" i="8" s="1"/>
  <c r="AH140" i="8" s="1"/>
  <c r="AI140" i="8" s="1"/>
  <c r="AJ140" i="8" s="1"/>
  <c r="AK140" i="8" s="1"/>
  <c r="AB143" i="8"/>
  <c r="AC143" i="8"/>
  <c r="AD143" i="8" s="1"/>
  <c r="AE143" i="8" s="1"/>
  <c r="AF143" i="8" s="1"/>
  <c r="AG143" i="8" s="1"/>
  <c r="AH143" i="8" s="1"/>
  <c r="AI143" i="8" s="1"/>
  <c r="AJ143" i="8" s="1"/>
  <c r="AK143" i="8" s="1"/>
  <c r="AB146" i="8"/>
  <c r="AC146" i="8" s="1"/>
  <c r="AD146" i="8" s="1"/>
  <c r="AE146" i="8" s="1"/>
  <c r="AF146" i="8" s="1"/>
  <c r="AG146" i="8" s="1"/>
  <c r="AH146" i="8" s="1"/>
  <c r="AI146" i="8" s="1"/>
  <c r="AJ146" i="8" s="1"/>
  <c r="AK146" i="8" s="1"/>
  <c r="AB149" i="8"/>
  <c r="AC149" i="8"/>
  <c r="AD149" i="8"/>
  <c r="AE149" i="8"/>
  <c r="AF149" i="8" s="1"/>
  <c r="AG149" i="8" s="1"/>
  <c r="AH149" i="8" s="1"/>
  <c r="AI149" i="8" s="1"/>
  <c r="AJ149" i="8" s="1"/>
  <c r="AK149" i="8" s="1"/>
  <c r="AK270" i="8"/>
  <c r="R270" i="8" s="1"/>
  <c r="R273" i="8"/>
  <c r="S273" i="8" s="1"/>
  <c r="T273" i="8" s="1"/>
  <c r="U273" i="8" s="1"/>
  <c r="V273" i="8" s="1"/>
  <c r="W273" i="8" s="1"/>
  <c r="X273" i="8" s="1"/>
  <c r="Y273" i="8" s="1"/>
  <c r="Z273" i="8" s="1"/>
  <c r="AA273" i="8" s="1"/>
  <c r="AB273" i="8" s="1"/>
  <c r="AC273" i="8" s="1"/>
  <c r="AD273" i="8" s="1"/>
  <c r="AE273" i="8" s="1"/>
  <c r="AF273" i="8" s="1"/>
  <c r="AG273" i="8" s="1"/>
  <c r="AH273" i="8" s="1"/>
  <c r="AI273" i="8" s="1"/>
  <c r="AJ273" i="8" s="1"/>
  <c r="M239" i="7"/>
  <c r="S270" i="8" l="1"/>
  <c r="T270" i="8" s="1"/>
  <c r="U270" i="8" s="1"/>
  <c r="V270" i="8" s="1"/>
  <c r="W270" i="8" s="1"/>
  <c r="X270" i="8" s="1"/>
  <c r="Y270" i="8" s="1"/>
  <c r="Z270" i="8" s="1"/>
  <c r="AA270" i="8" s="1"/>
  <c r="AB270" i="8" s="1"/>
  <c r="AC270" i="8" s="1"/>
  <c r="AD270" i="8" s="1"/>
  <c r="AE270" i="8" s="1"/>
  <c r="AF270" i="8" s="1"/>
  <c r="AG270" i="8" s="1"/>
  <c r="AH270" i="8" s="1"/>
  <c r="AI270" i="8" s="1"/>
  <c r="AJ270" i="8" s="1"/>
  <c r="N36" i="7"/>
  <c r="N40" i="7"/>
  <c r="N44" i="7"/>
  <c r="N48" i="7"/>
  <c r="N52" i="7"/>
  <c r="N56" i="7"/>
  <c r="N60" i="7"/>
  <c r="N64" i="7"/>
  <c r="N67" i="7"/>
  <c r="N68" i="7"/>
  <c r="N69" i="7"/>
  <c r="N73" i="7"/>
  <c r="D10" i="6"/>
  <c r="E10" i="6"/>
  <c r="F10" i="6"/>
  <c r="G10" i="6"/>
  <c r="H10" i="6"/>
  <c r="I10" i="6"/>
  <c r="K10" i="6"/>
  <c r="L10" i="6"/>
  <c r="M10" i="6"/>
  <c r="N10" i="6"/>
  <c r="O10" i="6"/>
  <c r="P10" i="6"/>
  <c r="Q10" i="6"/>
  <c r="R10" i="6"/>
  <c r="S10" i="6"/>
  <c r="D11" i="6"/>
  <c r="E11" i="6"/>
  <c r="F11" i="6"/>
  <c r="G11" i="6"/>
  <c r="H11" i="6"/>
  <c r="I11" i="6"/>
  <c r="K11" i="6"/>
  <c r="L11" i="6"/>
  <c r="M11" i="6"/>
  <c r="N11" i="6"/>
  <c r="O11" i="6"/>
  <c r="P11" i="6"/>
  <c r="Q11" i="6"/>
  <c r="R11" i="6"/>
  <c r="S11" i="6"/>
  <c r="D12" i="6"/>
  <c r="E12" i="6"/>
  <c r="F12" i="6"/>
  <c r="G12" i="6"/>
  <c r="H12" i="6"/>
  <c r="I12" i="6"/>
  <c r="K12" i="6"/>
  <c r="L12" i="6"/>
  <c r="M12" i="6"/>
  <c r="N12" i="6"/>
  <c r="O12" i="6"/>
  <c r="P12" i="6"/>
  <c r="Q12" i="6"/>
  <c r="R12" i="6"/>
  <c r="S12" i="6"/>
  <c r="D13" i="6"/>
  <c r="E13" i="6"/>
  <c r="F13" i="6"/>
  <c r="G13" i="6"/>
  <c r="H13" i="6"/>
  <c r="I13" i="6"/>
  <c r="K13" i="6"/>
  <c r="L13" i="6"/>
  <c r="M13" i="6"/>
  <c r="N13" i="6"/>
  <c r="O13" i="6"/>
  <c r="P13" i="6"/>
  <c r="Q13" i="6"/>
  <c r="R13" i="6"/>
  <c r="S13" i="6"/>
  <c r="D14" i="6"/>
  <c r="E14" i="6"/>
  <c r="F14" i="6"/>
  <c r="G14" i="6"/>
  <c r="H14" i="6"/>
  <c r="I14" i="6"/>
  <c r="K14" i="6"/>
  <c r="L14" i="6"/>
  <c r="M14" i="6"/>
  <c r="N14" i="6"/>
  <c r="O14" i="6"/>
  <c r="P14" i="6"/>
  <c r="Q14" i="6"/>
  <c r="R14" i="6"/>
  <c r="S14" i="6"/>
  <c r="D15" i="6"/>
  <c r="E15" i="6"/>
  <c r="F15" i="6"/>
  <c r="G15" i="6"/>
  <c r="H15" i="6"/>
  <c r="I15" i="6"/>
  <c r="K15" i="6"/>
  <c r="L15" i="6"/>
  <c r="M15" i="6"/>
  <c r="N15" i="6"/>
  <c r="O15" i="6"/>
  <c r="P15" i="6"/>
  <c r="Q15" i="6"/>
  <c r="R15" i="6"/>
  <c r="S15" i="6"/>
  <c r="D16" i="6"/>
  <c r="E16" i="6"/>
  <c r="F16" i="6"/>
  <c r="G16" i="6"/>
  <c r="H16" i="6"/>
  <c r="I16" i="6"/>
  <c r="K16" i="6"/>
  <c r="L16" i="6"/>
  <c r="M16" i="6"/>
  <c r="N16" i="6"/>
  <c r="O16" i="6"/>
  <c r="P16" i="6"/>
  <c r="Q16" i="6"/>
  <c r="R16" i="6"/>
  <c r="S16" i="6"/>
  <c r="D17" i="6"/>
  <c r="E17" i="6"/>
  <c r="F17" i="6"/>
  <c r="G17" i="6"/>
  <c r="H17" i="6"/>
  <c r="I17" i="6"/>
  <c r="K17" i="6"/>
  <c r="L17" i="6"/>
  <c r="M17" i="6"/>
  <c r="N17" i="6"/>
  <c r="O17" i="6"/>
  <c r="P17" i="6"/>
  <c r="Q17" i="6"/>
  <c r="R17" i="6"/>
  <c r="S17" i="6"/>
  <c r="D18" i="6"/>
  <c r="E18" i="6"/>
  <c r="F18" i="6"/>
  <c r="G18" i="6"/>
  <c r="H18" i="6"/>
  <c r="I18" i="6"/>
  <c r="K18" i="6"/>
  <c r="L18" i="6"/>
  <c r="M18" i="6"/>
  <c r="N18" i="6"/>
  <c r="O18" i="6"/>
  <c r="P18" i="6"/>
  <c r="Q18" i="6"/>
  <c r="R18" i="6"/>
  <c r="S18" i="6"/>
  <c r="D19" i="6"/>
  <c r="E19" i="6"/>
  <c r="F19" i="6"/>
  <c r="G19" i="6"/>
  <c r="H19" i="6"/>
  <c r="I19" i="6"/>
  <c r="K19" i="6"/>
  <c r="L19" i="6"/>
  <c r="M19" i="6"/>
  <c r="N19" i="6"/>
  <c r="O19" i="6"/>
  <c r="P19" i="6"/>
  <c r="Q19" i="6"/>
  <c r="R19" i="6"/>
  <c r="S19" i="6"/>
  <c r="D20" i="6"/>
  <c r="E20" i="6"/>
  <c r="F20" i="6"/>
  <c r="G20" i="6"/>
  <c r="H20" i="6"/>
  <c r="I20" i="6"/>
  <c r="K20" i="6"/>
  <c r="L20" i="6"/>
  <c r="M20" i="6"/>
  <c r="N20" i="6"/>
  <c r="O20" i="6"/>
  <c r="P20" i="6"/>
  <c r="Q20" i="6"/>
  <c r="R20" i="6"/>
  <c r="S20" i="6"/>
  <c r="D21" i="6"/>
  <c r="E21" i="6"/>
  <c r="F21" i="6"/>
  <c r="G21" i="6"/>
  <c r="H21" i="6"/>
  <c r="I21" i="6"/>
  <c r="K21" i="6"/>
  <c r="L21" i="6"/>
  <c r="M21" i="6"/>
  <c r="N21" i="6"/>
  <c r="O21" i="6"/>
  <c r="P21" i="6"/>
  <c r="Q21" i="6"/>
  <c r="R21" i="6"/>
  <c r="S21" i="6"/>
  <c r="D22" i="6"/>
  <c r="E22" i="6"/>
  <c r="F22" i="6"/>
  <c r="G22" i="6"/>
  <c r="H22" i="6"/>
  <c r="I22" i="6"/>
  <c r="K22" i="6"/>
  <c r="L22" i="6"/>
  <c r="M22" i="6"/>
  <c r="N22" i="6"/>
  <c r="O22" i="6"/>
  <c r="P22" i="6"/>
  <c r="Q22" i="6"/>
  <c r="R22" i="6"/>
  <c r="S22" i="6"/>
  <c r="D23" i="6"/>
  <c r="E23" i="6"/>
  <c r="F23" i="6"/>
  <c r="G23" i="6"/>
  <c r="H23" i="6"/>
  <c r="I23" i="6"/>
  <c r="K23" i="6"/>
  <c r="L23" i="6"/>
  <c r="M23" i="6"/>
  <c r="N23" i="6"/>
  <c r="O23" i="6"/>
  <c r="P23" i="6"/>
  <c r="Q23" i="6"/>
  <c r="R23" i="6"/>
  <c r="S23" i="6"/>
  <c r="D24" i="6"/>
  <c r="E24" i="6"/>
  <c r="F24" i="6"/>
  <c r="G24" i="6"/>
  <c r="H24" i="6"/>
  <c r="I24" i="6"/>
  <c r="K24" i="6"/>
  <c r="L24" i="6"/>
  <c r="M24" i="6"/>
  <c r="N24" i="6"/>
  <c r="O24" i="6"/>
  <c r="P24" i="6"/>
  <c r="Q24" i="6"/>
  <c r="R24" i="6"/>
  <c r="S24" i="6"/>
  <c r="D25" i="6"/>
  <c r="E25" i="6"/>
  <c r="F25" i="6"/>
  <c r="G25" i="6"/>
  <c r="H25" i="6"/>
  <c r="I25" i="6"/>
  <c r="K25" i="6"/>
  <c r="L25" i="6"/>
  <c r="M25" i="6"/>
  <c r="N25" i="6"/>
  <c r="O25" i="6"/>
  <c r="P25" i="6"/>
  <c r="Q25" i="6"/>
  <c r="R25" i="6"/>
  <c r="S25" i="6"/>
  <c r="B35" i="6"/>
  <c r="B45" i="6"/>
  <c r="B46" i="6"/>
  <c r="B63" i="6"/>
  <c r="B8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Iñigo</author>
  </authors>
  <commentList>
    <comment ref="B30" authorId="0" shapeId="0" xr:uid="{00000000-0006-0000-0000-000001000000}">
      <text>
        <r>
          <rPr>
            <b/>
            <sz val="9"/>
            <color indexed="81"/>
            <rFont val="Tahoma"/>
            <family val="2"/>
          </rPr>
          <t>Iñigo:</t>
        </r>
        <r>
          <rPr>
            <sz val="9"/>
            <color indexed="81"/>
            <rFont val="Tahoma"/>
            <family val="2"/>
          </rPr>
          <t xml:space="preserve">
IEA 
https://www.iea.org/reports/unit-converter-and-glossary#unit-converter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Adrián Mateo Martínez</author>
    <author>Public Link User</author>
  </authors>
  <commentList>
    <comment ref="A339" authorId="0" shapeId="0" xr:uid="{DA728EB1-53A5-49F0-9D94-DB02E777715C}">
      <text>
        <r>
          <rPr>
            <b/>
            <sz val="9"/>
            <color indexed="81"/>
            <rFont val="Tahoma"/>
            <family val="2"/>
          </rPr>
          <t>Adrián Mateo Martínez:</t>
        </r>
        <r>
          <rPr>
            <sz val="9"/>
            <color indexed="81"/>
            <rFont val="Tahoma"/>
            <family val="2"/>
          </rPr>
          <t xml:space="preserve">
</t>
        </r>
        <r>
          <rPr>
            <sz val="12"/>
            <color indexed="81"/>
            <rFont val="Tahoma"/>
            <family val="2"/>
          </rPr>
          <t>Based on national male-female ratio population by single age. The same ratios have been extrapolated to 2015 IUWMA total population.</t>
        </r>
      </text>
    </comment>
    <comment ref="A345" authorId="1" shapeId="0" xr:uid="{9158874D-1709-4925-8B3C-078917593EAA}">
      <text>
        <r>
          <rPr>
            <sz val="10"/>
            <rFont val="Calibri"/>
            <family val="2"/>
          </rPr>
          <t>We have downscaled SSP population projections to IUWMA level, adjusting the data to match 2020 values (initial point)</t>
        </r>
      </text>
    </comment>
    <comment ref="A348" authorId="1" shapeId="0" xr:uid="{0D67A18E-153C-4C0F-B1F1-E48A0D620479}">
      <text>
        <r>
          <rPr>
            <sz val="10"/>
            <rFont val="Calibri"/>
            <family val="2"/>
          </rPr>
          <t>We have downscaled SSP population projections to IUWMA level, adjusting the data to match 2020 values (initial point)</t>
        </r>
      </text>
    </comment>
    <comment ref="A351" authorId="1" shapeId="0" xr:uid="{4A55A6DC-0A35-48A2-9174-B09A0DD9FBCB}">
      <text>
        <r>
          <rPr>
            <sz val="10"/>
            <rFont val="Calibri"/>
            <family val="2"/>
          </rPr>
          <t>We have downscaled SSP population projections to IUWMA level, adjusting the data to match 2020 values (initial point)</t>
        </r>
      </text>
    </comment>
    <comment ref="A354" authorId="1" shapeId="0" xr:uid="{32D715AC-8DC0-41F0-9EF7-DCB602924EAC}">
      <text>
        <r>
          <rPr>
            <sz val="10"/>
            <rFont val="Calibri"/>
            <family val="2"/>
          </rPr>
          <t>We have downscaled SSP population projections to IUWMA level, adjusting the data to match 2020 values (initial point)</t>
        </r>
      </text>
    </comment>
    <comment ref="A357" authorId="1" shapeId="0" xr:uid="{3B694451-5A76-4491-934D-559F6344FD4E}">
      <text>
        <r>
          <rPr>
            <sz val="10"/>
            <rFont val="Calibri"/>
            <family val="2"/>
          </rPr>
          <t>We have downscaled SSP population projections to IUWMA level, adjusting the data to match 2020 values (initial point)</t>
        </r>
      </text>
    </comment>
  </commentList>
</comments>
</file>

<file path=xl/sharedStrings.xml><?xml version="1.0" encoding="utf-8"?>
<sst xmlns="http://schemas.openxmlformats.org/spreadsheetml/2006/main" count="1807" uniqueCount="514">
  <si>
    <t>PV</t>
  </si>
  <si>
    <t>WIND</t>
  </si>
  <si>
    <t>HYDRO</t>
  </si>
  <si>
    <t>TIME CONSTRUCTION [yr]</t>
  </si>
  <si>
    <t>LIFETIME [yr]</t>
  </si>
  <si>
    <t>TIME PLAN [yr]</t>
  </si>
  <si>
    <t>INITIAL INSTALLED [MW]</t>
  </si>
  <si>
    <t>INITIAL CONSTRUCTION [MW]</t>
  </si>
  <si>
    <t>INITIAL POTENTIAL [MW]</t>
  </si>
  <si>
    <t>BASE EFFICIENCY [dmnl]</t>
  </si>
  <si>
    <t>RENEWABLES TECHS</t>
  </si>
  <si>
    <t>FOSSIL TECHS</t>
  </si>
  <si>
    <t>COAL PP</t>
  </si>
  <si>
    <t>BIOMASS PP</t>
  </si>
  <si>
    <t>GAS PP</t>
  </si>
  <si>
    <t>TECNICAL PARAMETERS OF POWER STAGES</t>
  </si>
  <si>
    <t>INDUSTRY</t>
  </si>
  <si>
    <t>TRANSPORT</t>
  </si>
  <si>
    <t>HOUSEHOLDS</t>
  </si>
  <si>
    <t>COMMERCIAL</t>
  </si>
  <si>
    <t>AGRICULTURE</t>
  </si>
  <si>
    <t>ELEC</t>
  </si>
  <si>
    <t>LIQUIDS</t>
  </si>
  <si>
    <t>SOLIDS</t>
  </si>
  <si>
    <t>GAS</t>
  </si>
  <si>
    <t>BIOMASS</t>
  </si>
  <si>
    <t>IMPORTS</t>
  </si>
  <si>
    <t>CAPACITY FACTOR [dmnl]</t>
  </si>
  <si>
    <t>MW/yr</t>
  </si>
  <si>
    <t xml:space="preserve">TIME CONSTRUCTION [yr] for the initial value of the "construction stock" </t>
  </si>
  <si>
    <t>TIME PLAN[yr] for the initial value of the "plan stock"</t>
  </si>
  <si>
    <t>LIFETIME [yr] for the initial value of the "instalation stock"</t>
  </si>
  <si>
    <t>TIME CONSTRUCTION [yr] for the initial value of the "construction stock"</t>
  </si>
  <si>
    <t>INITIAL PLANNED [MW]</t>
  </si>
  <si>
    <t>INITIAL STOCK VALUES</t>
  </si>
  <si>
    <t>COAL_PP</t>
  </si>
  <si>
    <t>BIOMASS_PP</t>
  </si>
  <si>
    <t>GAS_PP</t>
  </si>
  <si>
    <t>OIL</t>
  </si>
  <si>
    <t>INKOMATI-USUTHU BASIN</t>
  </si>
  <si>
    <t>Technical limit for PV and Wind participation in the generation mix [per unit/yr] (number from 0 to 1)</t>
  </si>
  <si>
    <t>Initial coal reserves [MWh]</t>
  </si>
  <si>
    <t>CO2 emissions factors [kg/GJ]</t>
  </si>
  <si>
    <t>land occupation factor [km2/MW]</t>
  </si>
  <si>
    <t>water consumed by power plants [m3/MWh]</t>
  </si>
  <si>
    <t>📞 Contact</t>
  </si>
  <si>
    <r>
      <t xml:space="preserve">For more information please contact the </t>
    </r>
    <r>
      <rPr>
        <b/>
        <sz val="11"/>
        <color theme="1"/>
        <rFont val="Calibri"/>
        <family val="2"/>
        <scheme val="minor"/>
      </rPr>
      <t>Energy, Economy, and Systems Dynamics Group</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t>
    </r>
  </si>
  <si>
    <t>🏗 Development</t>
  </si>
  <si>
    <t xml:space="preserve">https://geeds.es/en/ </t>
  </si>
  <si>
    <t>Email:</t>
  </si>
  <si>
    <t>GEEDS website:</t>
  </si>
  <si>
    <t xml:space="preserve">ONEPLanET project website: </t>
  </si>
  <si>
    <t>https://oneplanetproject.eu/</t>
  </si>
  <si>
    <t>gir.geeds@uva.es</t>
  </si>
  <si>
    <t>Energy Module of the ONEPLanET's WEF Nexus Model</t>
  </si>
  <si>
    <t>📂 Contents</t>
  </si>
  <si>
    <t>This Excel includes:</t>
  </si>
  <si>
    <r>
      <t>Scenario configurations</t>
    </r>
    <r>
      <rPr>
        <sz val="11"/>
        <color theme="1"/>
        <rFont val="Calibri"/>
        <family val="2"/>
        <scheme val="minor"/>
      </rPr>
      <t xml:space="preserve"> applicable to different case studies.</t>
    </r>
  </si>
  <si>
    <r>
      <t>Characterization for the Inkomati-Usuthu Basin</t>
    </r>
    <r>
      <rPr>
        <sz val="11"/>
        <color theme="1"/>
        <rFont val="Calibri"/>
        <family val="2"/>
        <scheme val="minor"/>
      </rPr>
      <t>, South Africa.</t>
    </r>
  </si>
  <si>
    <t>🎯 Project Task Description</t>
  </si>
  <si>
    <r>
      <rPr>
        <b/>
        <sz val="11"/>
        <color theme="1"/>
        <rFont val="Calibri"/>
        <family val="2"/>
        <scheme val="minor"/>
      </rPr>
      <t>Subtask 3.1.1 Energy system</t>
    </r>
    <r>
      <rPr>
        <sz val="11"/>
        <color theme="1"/>
        <rFont val="Calibri"/>
        <family val="2"/>
        <scheme val="minor"/>
      </rPr>
      <t xml:space="preserve"> </t>
    </r>
    <r>
      <rPr>
        <i/>
        <sz val="11"/>
        <color theme="1"/>
        <rFont val="Calibri"/>
        <family val="2"/>
        <scheme val="minor"/>
      </rPr>
      <t>(UVa. Other partners: CARTIF, ECREEE, RINA-C)</t>
    </r>
    <r>
      <rPr>
        <sz val="11"/>
        <color theme="1"/>
        <rFont val="Calibri"/>
        <family val="2"/>
        <scheme val="minor"/>
      </rPr>
      <t xml:space="preserve"> This sub-task will develop the energy module. Main modelling tasks are related to non-renewable resources stocks and flows limitations (such as the available resources in the ground as well as their extraction rate), renewable sources for the generation of electricity and biofuels and energy technologies infrastructure of production and transportation. The approach will consist of estimating and allocating the energy production to the energy demand of different economic sectors. This allows to calculate energy availability and security. </t>
    </r>
  </si>
  <si>
    <r>
      <t xml:space="preserve">This energy model has been developed by the </t>
    </r>
    <r>
      <rPr>
        <b/>
        <sz val="11"/>
        <color theme="1"/>
        <rFont val="Calibri"/>
        <family val="2"/>
        <scheme val="minor"/>
      </rPr>
      <t xml:space="preserve"> Research Group of Energy, Economy, and Systems Dynamics (GEEDS)</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 xml:space="preserve">, as part of </t>
    </r>
    <r>
      <rPr>
        <b/>
        <sz val="11"/>
        <color theme="1"/>
        <rFont val="Calibri"/>
        <family val="2"/>
        <scheme val="minor"/>
      </rPr>
      <t>Work Package 3</t>
    </r>
    <r>
      <rPr>
        <sz val="11"/>
        <color theme="1"/>
        <rFont val="Calibri"/>
        <family val="2"/>
        <scheme val="minor"/>
      </rPr>
      <t xml:space="preserve"> of the ONEPLanET project.</t>
    </r>
  </si>
  <si>
    <t>*Coal reserves of the province</t>
  </si>
  <si>
    <r>
      <t xml:space="preserve">   Technical parameters</t>
    </r>
    <r>
      <rPr>
        <sz val="11"/>
        <color theme="1"/>
        <rFont val="Calibri"/>
        <family val="2"/>
        <scheme val="minor"/>
      </rPr>
      <t xml:space="preserve"> that the model reads from </t>
    </r>
    <r>
      <rPr>
        <b/>
        <sz val="11"/>
        <color theme="1"/>
        <rFont val="Calibri"/>
        <family val="2"/>
        <scheme val="minor"/>
      </rPr>
      <t>VENSIM DSS</t>
    </r>
    <r>
      <rPr>
        <sz val="11"/>
        <color theme="1"/>
        <rFont val="Calibri"/>
        <family val="2"/>
        <scheme val="minor"/>
      </rPr>
      <t xml:space="preserve">, the software in which the model has been programmed
</t>
    </r>
    <r>
      <rPr>
        <i/>
        <sz val="9"/>
        <color theme="1"/>
        <rFont val="Calibri"/>
        <family val="2"/>
        <scheme val="minor"/>
      </rPr>
      <t xml:space="preserve">    Acquisition of data from WP2 (Task 2.5 Database development to understand synergies, co-benefits and trade-offs.  Task leader: CARTIF.)</t>
    </r>
  </si>
  <si>
    <t>PREDEFINED SCENARIOS</t>
  </si>
  <si>
    <t>POWER_DESIRE_BY_TECH_RES_EXPANSION</t>
  </si>
  <si>
    <t>PARTIAL_COAL_POWER_PLANTS_PHASE_OUT</t>
  </si>
  <si>
    <t>HIGH_COAL_POWER_PLANTS_PHASE_OUT</t>
  </si>
  <si>
    <t>NO_COAL_POWER_PLANTS_PHASE_OUT</t>
  </si>
  <si>
    <t>FE_INTENSITIES_SECTORS_CURRENT_TRENDS</t>
  </si>
  <si>
    <t>FE_INTENSITIES_SECTORS_HIGH_ELECTRIFICATION</t>
  </si>
  <si>
    <t>FE_INTENSITIES_SECTORS_MEDIUM_ELECTRIFICATION</t>
  </si>
  <si>
    <t>FE_INTENSITIES_SECTORS_LOW_ELECTRIFICATION</t>
  </si>
  <si>
    <t>LOW_COAL_POWER_PLANTS_PHASE_OUT</t>
  </si>
  <si>
    <t>POWER_DESIRE_BY_TECH_LOW_RES</t>
  </si>
  <si>
    <t>ELECTRICITY DISTRIBUTION AND TRASMSSION LOSSES</t>
  </si>
  <si>
    <t>HIGH_ELECTRICITY_DISTRIBUTION_AND_TRASMSSION_LOSSES</t>
  </si>
  <si>
    <t>MEDIUM_ELECTRICITY_DISTRIBUTION_AND_TRASMSSION_LOSSES</t>
  </si>
  <si>
    <t>LOW_ELECTRICITY_DISTRIBUTION_AND_TRASMSSION_LOSSES</t>
  </si>
  <si>
    <t>dmnl/yr</t>
  </si>
  <si>
    <t>*Electricity imports are assigned an emission factor relative to that of the area from which the electricity comes. Its parameters can be modified in the ‘scenario’ sheet.</t>
  </si>
  <si>
    <t>IMPORTS *</t>
  </si>
  <si>
    <t>*There is no data on biomass potential, so unlimited potential is assumed, assigning a very high value.</t>
  </si>
  <si>
    <t>BIOMASS PP*</t>
  </si>
  <si>
    <t>* If the value for electricity losses in the tables below is for example 0.8, this means that there is a 20% loss in the grids.</t>
  </si>
  <si>
    <t>dmnl</t>
  </si>
  <si>
    <t>IMF Investment and Capital Stock Dataset, 1960-2019</t>
  </si>
  <si>
    <t>DEPRECIATION RATE</t>
  </si>
  <si>
    <t>Units</t>
  </si>
  <si>
    <t>Description</t>
  </si>
  <si>
    <t>Sources</t>
  </si>
  <si>
    <t>depreciation rate</t>
  </si>
  <si>
    <t>milion dólar</t>
  </si>
  <si>
    <t>GROSS OPERATIONAL SURPLUS</t>
  </si>
  <si>
    <t>Capital STOCK GROWTH RATE</t>
  </si>
  <si>
    <t>The United Republic of Tanzania NATIONAL BUREAU OF STATISTICS TANZANIA.</t>
  </si>
  <si>
    <t>NET EXPORTS</t>
  </si>
  <si>
    <t>World Bank Taxes less subsidies on products (constant LCU) - Tanzania</t>
  </si>
  <si>
    <t>TAXES LESS SUBSIDIES ON PRODUCT SHARE</t>
  </si>
  <si>
    <t>million dólar</t>
  </si>
  <si>
    <t xml:space="preserve">TAXES LESS SUBSIDIES ON PRODUCT </t>
  </si>
  <si>
    <t>TAXES LESS SUBSIDIES ON PRODUCT</t>
  </si>
  <si>
    <t>This data represents the depreciation rate of capital stock in Tanzania. It was sourced from the IMF Investment and Capital Stock Dataset, covering the period from 1960 to 2019.</t>
  </si>
  <si>
    <t>CAPITAL STOCK</t>
  </si>
  <si>
    <t>The investment data, originally in USD constant 2017 from the International Monetary Fund (IMF), was converted to USD constant 2015 by applying a conversion factor of 0.843137255. This conversion factor was derived from Tanzania's cumulative inflation rate between 2015 and 2017, obtained from the World Bank. This adjusted data now provides a consistent measure of investment across the years, enabling meaningful comparisons and analysis.</t>
  </si>
  <si>
    <t>CAPITAL FORMATION (INVESTMENT)</t>
  </si>
  <si>
    <t>This data represents the share of GDP allocated to capital compensation. It was calculated by subtracting the labour share of GDP (as defined in the previous column) from the total GDP.</t>
  </si>
  <si>
    <t>ILO - Modelled Estimates</t>
  </si>
  <si>
    <t>CAPITAL COMPENSATION</t>
  </si>
  <si>
    <t>This data represents the labour share of GDP, measured as the percentage of GDP attributable to labour income. The data was sourced from SDG indicator 10.4.1 - Labour income share as a percent of GDP (%) from the ILO's Modelled Estimates.</t>
  </si>
  <si>
    <t>Compensation of Employees</t>
  </si>
  <si>
    <t>LABOUR SHARE</t>
  </si>
  <si>
    <t>Household final consumption</t>
  </si>
  <si>
    <t>This data represents consumption figures for Tanzania, sourced and converted using the same methods as the GDP by sector data. Originally in millions of Tanzanian Shillings (TZS) and expressed in constant 2015 prices, the data was converted to US dollars using the average annual exchange rate from the International Financial Statistics website.</t>
  </si>
  <si>
    <t>Government final consumption</t>
  </si>
  <si>
    <t>CONSUMPTION DATA</t>
  </si>
  <si>
    <t>AGRICULTURE FORESTRY FISHING</t>
  </si>
  <si>
    <t>See downscaling data</t>
  </si>
  <si>
    <t>SECTOR SHARES</t>
  </si>
  <si>
    <t>GDP</t>
  </si>
  <si>
    <t>TAXES LESS SUBSIDES ON PRODUCTS</t>
  </si>
  <si>
    <t>Desecalado cartif (commercial excluido transporte</t>
  </si>
  <si>
    <t>Basin Real RVA by sector
IUWMA (rough proxy)</t>
  </si>
  <si>
    <t>RVA BY ECONOMIC ACTIVITIES</t>
  </si>
  <si>
    <t>People</t>
  </si>
  <si>
    <t>SSP5 Population</t>
  </si>
  <si>
    <t>Variable</t>
  </si>
  <si>
    <t>SSP4 Population</t>
  </si>
  <si>
    <t>SSP3 Population</t>
  </si>
  <si>
    <t>SSP1 Population</t>
  </si>
  <si>
    <t xml:space="preserve">Wang et al.2022 </t>
  </si>
  <si>
    <t>SSP2 Population</t>
  </si>
  <si>
    <t>https://figshare.com/articles/dataset/Projecting_1_km-grid_population_distributions_from_2020_to_2100_globally_under_shared_socioeconomic_pathways/19608594/2</t>
  </si>
  <si>
    <t>Female population</t>
  </si>
  <si>
    <t>Male population</t>
  </si>
  <si>
    <t>Initial Population (2015) by sex and single age</t>
  </si>
  <si>
    <t>IUWMA Population</t>
  </si>
  <si>
    <t>female</t>
  </si>
  <si>
    <t>male</t>
  </si>
  <si>
    <t>Sex ratio at Birth</t>
  </si>
  <si>
    <t>National Male Mortality Rate single age
People per 1000 population</t>
  </si>
  <si>
    <t>National Female Mortality Rate single age
People per 1000 population</t>
  </si>
  <si>
    <t>Age-specific fertility rates by single age
 (births per 1,000 women)</t>
  </si>
  <si>
    <t>model_parameters.xlsx</t>
  </si>
  <si>
    <t>radians/arcdegree</t>
  </si>
  <si>
    <t>RADIANS_PER_ARCDEGREE</t>
  </si>
  <si>
    <t>Geometry</t>
  </si>
  <si>
    <t>year</t>
  </si>
  <si>
    <t>Initial simulation year</t>
  </si>
  <si>
    <t>Dmnl</t>
  </si>
  <si>
    <t>percent to share</t>
  </si>
  <si>
    <t>to be deleted before releasing WILIAM</t>
  </si>
  <si>
    <t>number or regions</t>
  </si>
  <si>
    <t>ppt/mol</t>
  </si>
  <si>
    <t>ppt per mol</t>
  </si>
  <si>
    <t>ppt/ppb</t>
  </si>
  <si>
    <t>ppt per ppb</t>
  </si>
  <si>
    <t>GtC/ppm</t>
  </si>
  <si>
    <t>GtC per ppm</t>
  </si>
  <si>
    <t>Concentrations</t>
  </si>
  <si>
    <t>gCH4/gtC</t>
  </si>
  <si>
    <t>CH4 per C</t>
  </si>
  <si>
    <t>gC/gCO2</t>
  </si>
  <si>
    <t>C PER CO2</t>
  </si>
  <si>
    <t>J/kg/DegreesC</t>
  </si>
  <si>
    <t>specific_heat_capacity_water</t>
  </si>
  <si>
    <t>kg/m3</t>
  </si>
  <si>
    <t>water density</t>
  </si>
  <si>
    <t>Properties of compounds</t>
  </si>
  <si>
    <t>g/ton</t>
  </si>
  <si>
    <t>g per ton</t>
  </si>
  <si>
    <t>Mass</t>
  </si>
  <si>
    <t>exponent for volumes</t>
  </si>
  <si>
    <t>exponent for areas</t>
  </si>
  <si>
    <t>Convert to areas and volumes</t>
  </si>
  <si>
    <t>h/year</t>
  </si>
  <si>
    <t>HOURS_PER_YEAR</t>
  </si>
  <si>
    <t>s/h</t>
  </si>
  <si>
    <t>seconds per hour</t>
  </si>
  <si>
    <t>s/d</t>
  </si>
  <si>
    <t>seconds per day</t>
  </si>
  <si>
    <t>days/year</t>
  </si>
  <si>
    <t>days per year</t>
  </si>
  <si>
    <t>Time</t>
  </si>
  <si>
    <t>km2/ha</t>
  </si>
  <si>
    <t>Km2 per ha</t>
  </si>
  <si>
    <t>m2/ha</t>
  </si>
  <si>
    <t>m2 per ha</t>
  </si>
  <si>
    <t>areas</t>
  </si>
  <si>
    <t>Not found</t>
  </si>
  <si>
    <t>PE_wind</t>
  </si>
  <si>
    <t>https://www.scirp.org/journal/paperinformation.aspx?paperid=46450 --&gt; David E. Dirkse. https://davdata.nl/math/energy.html</t>
  </si>
  <si>
    <t>PE_waste</t>
  </si>
  <si>
    <t>PE_solar</t>
  </si>
  <si>
    <t>toe/m3</t>
  </si>
  <si>
    <t>toe per m3 oil</t>
  </si>
  <si>
    <t>PE_oceanic</t>
  </si>
  <si>
    <t>J/m3</t>
  </si>
  <si>
    <t>J per m3 nat gas</t>
  </si>
  <si>
    <t>https://www.google.com/url?sa=t&amp;rct=j&amp;q=&amp;esrc=s&amp;source=web&amp;cd=&amp;cad=rja&amp;uact=8&amp;ved=2ahUKEwiAvri1lej_AhXOUaQEHe6EBN0QFnoECBUQAw&amp;url=https%3A%2F%2Fenergyeducation.ca%2Fencyclopedia%2FEnergy_density&amp;usg=AOvVaw0YxA8ppwyKRXMXikbRCSHn&amp;opi=89978449</t>
  </si>
  <si>
    <t>PE_nuclear</t>
  </si>
  <si>
    <t>MW/year/MJ</t>
  </si>
  <si>
    <t>MW in 1 year to MJ</t>
  </si>
  <si>
    <t>https://energyeducation.ca/encyclopedia/Energy_density</t>
  </si>
  <si>
    <t>PE_natural_gas</t>
  </si>
  <si>
    <t>kt/EJ</t>
  </si>
  <si>
    <t>kt uranium per EJ</t>
  </si>
  <si>
    <t>PE_hydropower</t>
  </si>
  <si>
    <t>watt/(J/s)</t>
  </si>
  <si>
    <t>watt per J s</t>
  </si>
  <si>
    <t>PE_geothermal</t>
  </si>
  <si>
    <t>J/boe</t>
  </si>
  <si>
    <t>J per boe</t>
  </si>
  <si>
    <t>Value of Wood Pellets (10% of moisture content) in https://wood-energy.extension.org/energy-basics/</t>
  </si>
  <si>
    <t>PE_forestry_products</t>
  </si>
  <si>
    <t>Wh/We</t>
  </si>
  <si>
    <t>Wh per We</t>
  </si>
  <si>
    <t>PE_oil</t>
  </si>
  <si>
    <t>J/toe</t>
  </si>
  <si>
    <t>J per toe</t>
  </si>
  <si>
    <t>Fisher, Juliya (2003). "Energy Density of Coal". The Physics Factbook. Archived from the original on 7 November 2006. Retrieved 25 August 2006. https://hypertextbook.com/facts/2003/JuliyaFisher.shtml</t>
  </si>
  <si>
    <t>PE_coal</t>
  </si>
  <si>
    <t>J/Wh</t>
  </si>
  <si>
    <t>J per Wh</t>
  </si>
  <si>
    <t>table 2 of Conijn, S. , Corré, W. , Langeveld, H. and Davies, J. (2014) Evaluation of the Effect of Agricultural Management on Energy Yield and Greenhouse Gas Emission Reduction of Bioenergy Production Chains. Natural Resources, 5, 322-335. doi: 10.4236/nr.2014.57030.</t>
  </si>
  <si>
    <t>PE_agriculture_products</t>
  </si>
  <si>
    <t>Energy</t>
  </si>
  <si>
    <t>Source</t>
  </si>
  <si>
    <t>[MJ/kg]</t>
  </si>
  <si>
    <t>PE_Energy densities</t>
  </si>
  <si>
    <t>Base units</t>
  </si>
  <si>
    <t>zetta</t>
  </si>
  <si>
    <t>Z</t>
  </si>
  <si>
    <r>
      <t>10</t>
    </r>
    <r>
      <rPr>
        <b/>
        <vertAlign val="superscript"/>
        <sz val="11"/>
        <rFont val="Calibri"/>
        <family val="2"/>
        <scheme val="minor"/>
      </rPr>
      <t>21</t>
    </r>
  </si>
  <si>
    <t>exa</t>
  </si>
  <si>
    <t>E</t>
  </si>
  <si>
    <r>
      <t>10</t>
    </r>
    <r>
      <rPr>
        <b/>
        <vertAlign val="superscript"/>
        <sz val="11"/>
        <rFont val="Calibri"/>
        <family val="2"/>
        <scheme val="minor"/>
      </rPr>
      <t>18</t>
    </r>
  </si>
  <si>
    <t>peta</t>
  </si>
  <si>
    <t>P</t>
  </si>
  <si>
    <r>
      <t>10</t>
    </r>
    <r>
      <rPr>
        <b/>
        <vertAlign val="superscript"/>
        <sz val="11"/>
        <rFont val="Calibri"/>
        <family val="2"/>
        <scheme val="minor"/>
      </rPr>
      <t>15</t>
    </r>
  </si>
  <si>
    <t>tera</t>
  </si>
  <si>
    <t>T</t>
  </si>
  <si>
    <r>
      <t>10</t>
    </r>
    <r>
      <rPr>
        <b/>
        <vertAlign val="superscript"/>
        <sz val="11"/>
        <rFont val="Calibri"/>
        <family val="2"/>
        <scheme val="minor"/>
      </rPr>
      <t>12</t>
    </r>
  </si>
  <si>
    <t>giga</t>
  </si>
  <si>
    <t>G</t>
  </si>
  <si>
    <r>
      <t>10</t>
    </r>
    <r>
      <rPr>
        <b/>
        <vertAlign val="superscript"/>
        <sz val="11"/>
        <rFont val="Calibri"/>
        <family val="2"/>
        <scheme val="minor"/>
      </rPr>
      <t>9</t>
    </r>
  </si>
  <si>
    <t>mega, million</t>
  </si>
  <si>
    <t>M</t>
  </si>
  <si>
    <r>
      <t>10</t>
    </r>
    <r>
      <rPr>
        <b/>
        <vertAlign val="superscript"/>
        <sz val="11"/>
        <rFont val="Calibri"/>
        <family val="2"/>
        <scheme val="minor"/>
      </rPr>
      <t>6</t>
    </r>
  </si>
  <si>
    <t>kilo</t>
  </si>
  <si>
    <t>k</t>
  </si>
  <si>
    <r>
      <t>10</t>
    </r>
    <r>
      <rPr>
        <b/>
        <vertAlign val="superscript"/>
        <sz val="11"/>
        <rFont val="Calibri"/>
        <family val="2"/>
        <scheme val="minor"/>
      </rPr>
      <t>3</t>
    </r>
  </si>
  <si>
    <t>hecto</t>
  </si>
  <si>
    <t>h</t>
  </si>
  <si>
    <r>
      <t>10</t>
    </r>
    <r>
      <rPr>
        <b/>
        <vertAlign val="superscript"/>
        <sz val="11"/>
        <rFont val="Calibri"/>
        <family val="2"/>
        <scheme val="minor"/>
      </rPr>
      <t>2</t>
    </r>
  </si>
  <si>
    <t>deca</t>
  </si>
  <si>
    <t>da</t>
  </si>
  <si>
    <r>
      <t>10</t>
    </r>
    <r>
      <rPr>
        <b/>
        <vertAlign val="superscript"/>
        <sz val="11"/>
        <rFont val="Calibri"/>
        <family val="2"/>
        <scheme val="minor"/>
      </rPr>
      <t>1</t>
    </r>
  </si>
  <si>
    <t>deci</t>
  </si>
  <si>
    <t>d</t>
  </si>
  <si>
    <r>
      <t>10</t>
    </r>
    <r>
      <rPr>
        <b/>
        <vertAlign val="superscript"/>
        <sz val="11"/>
        <rFont val="Calibri"/>
        <family val="2"/>
        <scheme val="minor"/>
      </rPr>
      <t>−1</t>
    </r>
  </si>
  <si>
    <t>centi</t>
  </si>
  <si>
    <t>c</t>
  </si>
  <si>
    <r>
      <t>10</t>
    </r>
    <r>
      <rPr>
        <b/>
        <vertAlign val="superscript"/>
        <sz val="11"/>
        <rFont val="Calibri"/>
        <family val="2"/>
        <scheme val="minor"/>
      </rPr>
      <t>−2</t>
    </r>
  </si>
  <si>
    <t>mili</t>
  </si>
  <si>
    <t>m</t>
  </si>
  <si>
    <r>
      <t>10</t>
    </r>
    <r>
      <rPr>
        <b/>
        <vertAlign val="superscript"/>
        <sz val="11"/>
        <rFont val="Calibri"/>
        <family val="2"/>
        <scheme val="minor"/>
      </rPr>
      <t>−3</t>
    </r>
  </si>
  <si>
    <t>micro</t>
  </si>
  <si>
    <t>µ</t>
  </si>
  <si>
    <r>
      <t>10</t>
    </r>
    <r>
      <rPr>
        <b/>
        <vertAlign val="superscript"/>
        <sz val="11"/>
        <rFont val="Calibri"/>
        <family val="2"/>
        <scheme val="minor"/>
      </rPr>
      <t>−6</t>
    </r>
  </si>
  <si>
    <t>nano</t>
  </si>
  <si>
    <t>n</t>
  </si>
  <si>
    <r>
      <t>10</t>
    </r>
    <r>
      <rPr>
        <b/>
        <vertAlign val="superscript"/>
        <sz val="11"/>
        <rFont val="Calibri"/>
        <family val="2"/>
        <scheme val="minor"/>
      </rPr>
      <t>−9</t>
    </r>
  </si>
  <si>
    <t>pico</t>
  </si>
  <si>
    <t>p</t>
  </si>
  <si>
    <r>
      <t>10</t>
    </r>
    <r>
      <rPr>
        <b/>
        <vertAlign val="superscript"/>
        <sz val="11"/>
        <rFont val="Calibri"/>
        <family val="2"/>
        <scheme val="minor"/>
      </rPr>
      <t>−12</t>
    </r>
  </si>
  <si>
    <r>
      <t>For areas and volumes, elevate to potencial 2 and 3 respectively; e.g., 1 km</t>
    </r>
    <r>
      <rPr>
        <i/>
        <vertAlign val="superscript"/>
        <sz val="11"/>
        <color theme="1"/>
        <rFont val="Calibri"/>
        <family val="2"/>
        <scheme val="minor"/>
      </rPr>
      <t>2</t>
    </r>
    <r>
      <rPr>
        <i/>
        <sz val="11"/>
        <color theme="1"/>
        <rFont val="Calibri"/>
        <family val="2"/>
        <scheme val="minor"/>
      </rPr>
      <t xml:space="preserve"> = (1000)</t>
    </r>
    <r>
      <rPr>
        <i/>
        <vertAlign val="superscript"/>
        <sz val="11"/>
        <color theme="1"/>
        <rFont val="Calibri"/>
        <family val="2"/>
        <scheme val="minor"/>
      </rPr>
      <t>2</t>
    </r>
    <r>
      <rPr>
        <i/>
        <sz val="11"/>
        <color theme="1"/>
        <rFont val="Calibri"/>
        <family val="2"/>
        <scheme val="minor"/>
      </rPr>
      <t xml:space="preserve"> m</t>
    </r>
    <r>
      <rPr>
        <i/>
        <vertAlign val="superscript"/>
        <sz val="11"/>
        <color theme="1"/>
        <rFont val="Calibri"/>
        <family val="2"/>
        <scheme val="minor"/>
      </rPr>
      <t>2</t>
    </r>
    <r>
      <rPr>
        <i/>
        <sz val="11"/>
        <color theme="1"/>
        <rFont val="Calibri"/>
        <family val="2"/>
        <scheme val="minor"/>
      </rPr>
      <t>; 1 km</t>
    </r>
    <r>
      <rPr>
        <i/>
        <vertAlign val="superscript"/>
        <sz val="11"/>
        <color theme="1"/>
        <rFont val="Calibri"/>
        <family val="2"/>
        <scheme val="minor"/>
      </rPr>
      <t>3</t>
    </r>
    <r>
      <rPr>
        <i/>
        <sz val="11"/>
        <color theme="1"/>
        <rFont val="Calibri"/>
        <family val="2"/>
        <scheme val="minor"/>
      </rPr>
      <t xml:space="preserve"> = (1000)</t>
    </r>
    <r>
      <rPr>
        <i/>
        <vertAlign val="superscript"/>
        <sz val="11"/>
        <color theme="1"/>
        <rFont val="Calibri"/>
        <family val="2"/>
        <scheme val="minor"/>
      </rPr>
      <t>3</t>
    </r>
    <r>
      <rPr>
        <i/>
        <sz val="11"/>
        <color theme="1"/>
        <rFont val="Calibri"/>
        <family val="2"/>
        <scheme val="minor"/>
      </rPr>
      <t xml:space="preserve"> m</t>
    </r>
    <r>
      <rPr>
        <i/>
        <vertAlign val="superscript"/>
        <sz val="11"/>
        <color theme="1"/>
        <rFont val="Calibri"/>
        <family val="2"/>
        <scheme val="minor"/>
      </rPr>
      <t>3</t>
    </r>
    <r>
      <rPr>
        <i/>
        <sz val="11"/>
        <color theme="1"/>
        <rFont val="Calibri"/>
        <family val="2"/>
        <scheme val="minor"/>
      </rPr>
      <t>.</t>
    </r>
  </si>
  <si>
    <t>Read by lines: e.g., 1 kg = 1000 gr</t>
  </si>
  <si>
    <t>Prefix units</t>
  </si>
  <si>
    <t>Favourite units in SI.</t>
  </si>
  <si>
    <t>Constants and units change.</t>
  </si>
  <si>
    <t>CONSTANTS</t>
  </si>
  <si>
    <t>OTHER_LAND</t>
  </si>
  <si>
    <t>WATERBODIES</t>
  </si>
  <si>
    <t>URBAN LAND</t>
  </si>
  <si>
    <t>WETLAND</t>
  </si>
  <si>
    <t>GRASSLAND</t>
  </si>
  <si>
    <t>SHRUBLAND</t>
  </si>
  <si>
    <t>PLANTANTIONS</t>
  </si>
  <si>
    <t>FOREST PRIMARY</t>
  </si>
  <si>
    <t>FOREST MANAGED</t>
  </si>
  <si>
    <t>IRRIGATED</t>
  </si>
  <si>
    <t>RAINFED</t>
  </si>
  <si>
    <t>[ha/year]</t>
  </si>
  <si>
    <t xml:space="preserve">REGIONS_I </t>
  </si>
  <si>
    <t>Year</t>
  </si>
  <si>
    <t>LANDS_I</t>
  </si>
  <si>
    <t>[ha]</t>
  </si>
  <si>
    <t>_VALUE</t>
  </si>
  <si>
    <t>SOLAR</t>
  </si>
  <si>
    <t>URBAN</t>
  </si>
  <si>
    <t>FOREST_PLANTATIONS</t>
  </si>
  <si>
    <t>FOREST_PRIMARY</t>
  </si>
  <si>
    <t>FOREST_MANAGED</t>
  </si>
  <si>
    <t>TIME_HISTORICAL_DATA_LAND_MODULE [YEAR]</t>
  </si>
  <si>
    <t>REGION_I|[DMNL]</t>
  </si>
  <si>
    <t>SHARE OF SHRUBLAND FROM OTHER+SHRUBLAND</t>
  </si>
  <si>
    <t>LANDS_I  (from use )|LANDS_I (to use --&gt;)</t>
  </si>
  <si>
    <t>[Km2]</t>
  </si>
  <si>
    <t>REGIONS_I|LANDS_I</t>
  </si>
  <si>
    <t xml:space="preserve">MINIMUM_LAND_USES_BY_REGION </t>
  </si>
  <si>
    <t>MAXIMUM INCREASE_LAND_USES_BY_REGION (LIMITS PROPORTIONAL TO DEMAND LAND USE)</t>
  </si>
  <si>
    <t>[%]</t>
  </si>
  <si>
    <t xml:space="preserve">HISTORICAL_SHARE_OF_GRASSLAND_FORM_OTHER_LANDS_BY_REGION </t>
  </si>
  <si>
    <t xml:space="preserve"> HISTORICAL_SHARE_OF_CROPLAND_RAINFED_FORM_OTHER_LANDS_BY_REGION </t>
  </si>
  <si>
    <t>[DMNL]</t>
  </si>
  <si>
    <t>GOTLAND1</t>
  </si>
  <si>
    <t>SHARE_OF_AFFORESTATION_FROM_OTHER_LANDS_BY_REGION</t>
  </si>
  <si>
    <t>SHARE_OF_CROPLAND_RAINFED_LOSS TO_OTHER_LANDS</t>
  </si>
  <si>
    <t xml:space="preserve">SHARE_OF_NEW_LAND_FORM_OTHER_LANDS_BY_REGION </t>
  </si>
  <si>
    <t>SHARE_OF_NEW_SOLAR_FORM_OTHER_LANDS_BY_REGION (REGIONS_I,LANDS_I)</t>
  </si>
  <si>
    <t>SHARE_OF_NEW_URBAN_FORM_OTHER_LANDS_BY_REGION (REGIONS_I,LANDS_I)</t>
  </si>
  <si>
    <t>SHARE_OF_GRASSLAND_FORM_OTHER_LANDS_BY_REGION (REGIONS_I,LANDS_I)</t>
  </si>
  <si>
    <t>SHARE_OF_FOREST_PLANTATIONS_FORM_OTHER_LANDS_BY_REGION</t>
  </si>
  <si>
    <t>SHARE_OF_AFFORESTATION_FROM_OTHER_LANDS_BY_REGION (REGIONS_I,LANDS_I)</t>
  </si>
  <si>
    <t>SHARE_OF_CROPLAND_IRRIGATED_FROM_OTHER_LANDS_BY_REGION</t>
  </si>
  <si>
    <t>SHARE_OF_CROPLAND_RAINFED_FORM_OTHER_LANDS_BY_REGION</t>
  </si>
  <si>
    <t>URBAN LAND PER PERSON</t>
  </si>
  <si>
    <t>[ha/Year]</t>
  </si>
  <si>
    <t xml:space="preserve">TRENDS OF FUTURE LAND DEMAND BY REGION </t>
  </si>
  <si>
    <t xml:space="preserve">TRENDS OF HISTORICAL LAND USE DEMAND BY REGION </t>
  </si>
  <si>
    <t>total</t>
  </si>
  <si>
    <t>CROPLAND IRRIGATED</t>
  </si>
  <si>
    <t>CROPLAND RAINFED</t>
  </si>
  <si>
    <t>INITIAL_LAND_BY_REGION (2015)</t>
  </si>
  <si>
    <t>[ha/person]</t>
  </si>
  <si>
    <t>Not used</t>
  </si>
  <si>
    <t>References</t>
  </si>
  <si>
    <t> Enteric methane emission</t>
  </si>
  <si>
    <t>https://www.mdpi.com/2073-4433/8/5/69#:~:text=Dairy%20cattle%20data%20was%20collected,categories%20%5B8%2C27%5D.</t>
  </si>
  <si>
    <t>CHEMICAL_FERTILIZERS_PER_CROPLAND_AREA</t>
  </si>
  <si>
    <t>REGIONS_I</t>
  </si>
  <si>
    <t>[ton/ha]</t>
  </si>
  <si>
    <t>CROPLANDS</t>
  </si>
  <si>
    <t>INITIAL_YIELDS_ALL MANAGEMENT</t>
  </si>
  <si>
    <t>CORN</t>
  </si>
  <si>
    <t>WHEAT</t>
  </si>
  <si>
    <t>SORGHUM</t>
  </si>
  <si>
    <t>TUBERS</t>
  </si>
  <si>
    <t>SOY</t>
  </si>
  <si>
    <t>LEGUMES</t>
  </si>
  <si>
    <t>SUNFLOWER</t>
  </si>
  <si>
    <t>FRUITS_VEGETABLES</t>
  </si>
  <si>
    <t>SUGAR_CROPS</t>
  </si>
  <si>
    <t>MACADAMIA</t>
  </si>
  <si>
    <t>REGIONS_I|LAND_PRODUCTS_I</t>
  </si>
  <si>
    <t>[t/ha/year]</t>
  </si>
  <si>
    <t>LAND AREA ADJUST COEFFICIENT</t>
  </si>
  <si>
    <t>MAXIMUM_YIELDS_RAINFED_INDUSTRIAL (2015)</t>
  </si>
  <si>
    <t>[ton/ha/year]</t>
  </si>
  <si>
    <t>MAXIMUM_YIELDS_IRRIGATED_INDUSTRIAL (2015)</t>
  </si>
  <si>
    <t>TRENDS OF YIELD CHANGE RAINFED AND IRRIGATED</t>
  </si>
  <si>
    <t>[ton/ha/year/year]</t>
  </si>
  <si>
    <t>MAXIMUM_YIELDS_RAINFED_AND_IRRIGATED_INDUSTRIAL</t>
  </si>
  <si>
    <t>Review, what is this?</t>
  </si>
  <si>
    <t>DIETS</t>
  </si>
  <si>
    <t>AGROFOOD_TRANSFORM_MATRIX</t>
  </si>
  <si>
    <t>OTHER_CROPS</t>
  </si>
  <si>
    <t>Total</t>
  </si>
  <si>
    <t>DIET  PRODUCTS|LAND_PRODUCTS</t>
  </si>
  <si>
    <t>CEREALS_DIET</t>
  </si>
  <si>
    <t>TUBERS_DIET</t>
  </si>
  <si>
    <t>PULSES_LEGUMES_NUTS</t>
  </si>
  <si>
    <t>FRUITS_VEGETABLES_DIET</t>
  </si>
  <si>
    <t>FATS_VEGETAL</t>
  </si>
  <si>
    <t>FATS_ANIMAL</t>
  </si>
  <si>
    <t>DAIRY</t>
  </si>
  <si>
    <t>EGGS</t>
  </si>
  <si>
    <t>MEAT_RUMINANTS</t>
  </si>
  <si>
    <t>MEAT_MONOGASTRIC</t>
  </si>
  <si>
    <t>FISH</t>
  </si>
  <si>
    <t>SUGARS</t>
  </si>
  <si>
    <t>BEVERAGES</t>
  </si>
  <si>
    <t>STIMULANTS</t>
  </si>
  <si>
    <t>DIETS_INITIAL</t>
  </si>
  <si>
    <t>[kg/(Year*person)]</t>
  </si>
  <si>
    <t>MEAT AND DAIRY PRODUCTION FROM GRASSLANDS</t>
  </si>
  <si>
    <t xml:space="preserve">meat_obtained_from_grasslands </t>
  </si>
  <si>
    <t xml:space="preserve">dairy_obtained_from_grasslands </t>
  </si>
  <si>
    <t xml:space="preserve">Percentages </t>
  </si>
  <si>
    <t>[ton/Year]</t>
  </si>
  <si>
    <t>INTERMODULE</t>
  </si>
  <si>
    <t>RICE CULTIVATION</t>
  </si>
  <si>
    <t>PARAMETERS_I</t>
  </si>
  <si>
    <t>_UNIT</t>
  </si>
  <si>
    <t>FACTOR_EMISSIONS_BASELINE_WHEAT</t>
  </si>
  <si>
    <t>[kgCH4/(ha*day)]</t>
  </si>
  <si>
    <t>CULTIVATION_PERIOD_WHEAT</t>
  </si>
  <si>
    <t>days/Year</t>
  </si>
  <si>
    <t>SCALING_FACTOR_WATER_REGIME_WHEAT_RAINFED</t>
  </si>
  <si>
    <t>Dnml</t>
  </si>
  <si>
    <t>SCALING_FACTOR_WATER_REGIME_WHEAT_IRRIGATED</t>
  </si>
  <si>
    <t>SCALING_FACTOR_WATER_REGIME_PRESEASON</t>
  </si>
  <si>
    <t>SCALING_FACTOR_ORGANIC_AMENDMENT</t>
  </si>
  <si>
    <t>EMISSIONS</t>
  </si>
  <si>
    <t>MANURE MANAGEMENT SYSTEM_BY_DEFAULT</t>
  </si>
  <si>
    <t>DAIRY CATTLE</t>
  </si>
  <si>
    <t>REGIONS_I│Dmnl</t>
  </si>
  <si>
    <t>Lagoon</t>
  </si>
  <si>
    <t xml:space="preserve">Liquid/Slurry </t>
  </si>
  <si>
    <t>Solid storage</t>
  </si>
  <si>
    <t xml:space="preserve">Dry lot </t>
  </si>
  <si>
    <t xml:space="preserve">Pasture/Range/ Paddock </t>
  </si>
  <si>
    <t xml:space="preserve">Daily spread </t>
  </si>
  <si>
    <t>Digester</t>
  </si>
  <si>
    <t>Burned for fuel</t>
  </si>
  <si>
    <t>PIT &lt; 1 month</t>
  </si>
  <si>
    <t>PIT &gt; 1 month</t>
  </si>
  <si>
    <t>other</t>
  </si>
  <si>
    <t>EMISSION_FACTOR_METHANE_MANURE_MANAGEMENT_BY_DEFAULT</t>
  </si>
  <si>
    <t>OTHER CATTLE</t>
  </si>
  <si>
    <t>SHEEP</t>
  </si>
  <si>
    <t>CHICKEN</t>
  </si>
  <si>
    <t>SWINE</t>
  </si>
  <si>
    <t>REGIONS_I|ANIMALS_TYPE_I|kgCH4/(number_animals*year)</t>
  </si>
  <si>
    <t xml:space="preserve">MANURE_MANAGEMENT_EMISSIONS </t>
  </si>
  <si>
    <t>EMISSION_FIRST_FACTOR_METHANE_MANURE_MANAGEMENT</t>
  </si>
  <si>
    <t>NUMBER OF ANIMALS</t>
  </si>
  <si>
    <t>REGIONS_I|ANIMALS_TYPE_I|number_animals</t>
  </si>
  <si>
    <t>Review, repeated in scenario_parameters.xlsx/water?</t>
  </si>
  <si>
    <t>SYNTHETIC FERTILIZERS</t>
  </si>
  <si>
    <t>[kgN2O-N/kgN]</t>
  </si>
  <si>
    <t>DIRECT EMISSION FACTORS</t>
  </si>
  <si>
    <t>INDIRECT EMISSION FACTORS</t>
  </si>
  <si>
    <t>FRACTION THAT VOLATILISES</t>
  </si>
  <si>
    <t>[(kg NH3–N + NOx–N) (kg N applied) ]</t>
  </si>
  <si>
    <t>INDIRECT EMISSION FACTOR</t>
  </si>
  <si>
    <t>[kg_N2ON/kg NH3–N + NOX–N volatilised]</t>
  </si>
  <si>
    <t>EMISSION_FACTOR_ENTERIC_FERMENTATION</t>
  </si>
  <si>
    <t>METHANE_CONVERSION_FACTOR_BY_SYSTEM (MFC)</t>
  </si>
  <si>
    <t>REGIONS_I|ANIMALS_TYPE_I|%</t>
  </si>
  <si>
    <t>% RESPECT TO THE TOTAL</t>
  </si>
  <si>
    <t>SHARE_REST_CH4_ENTERIC_FERMENTATION_EMISSIONS</t>
  </si>
  <si>
    <t>Average</t>
  </si>
  <si>
    <t xml:space="preserve">REST_MANURE_MANAGEMENT_EMISSIONS </t>
  </si>
  <si>
    <t xml:space="preserve">REST_METHANE_MANURE_MANAGEMENT_EMISSIONS </t>
  </si>
  <si>
    <t xml:space="preserve">REST_N2O_MANURE_MANAGEMENT_EMISSIONS </t>
  </si>
  <si>
    <t>SHARE_UPLAND_WHEAT_BY_REGION</t>
  </si>
  <si>
    <t>HISTORICAL_LAND_USE</t>
  </si>
  <si>
    <t>HISTORICAL_LAND_USE_CHANGE</t>
  </si>
  <si>
    <t>EXOGENOUS_LAND_USE_DEMANDS</t>
  </si>
  <si>
    <t>OTHER</t>
  </si>
  <si>
    <t>SWITCH_LAW_EXOGENOUS_LAND_USE_DEMANDS</t>
  </si>
  <si>
    <t>=0: demand exogenous
=1: demand endogenous</t>
  </si>
  <si>
    <t>operational</t>
  </si>
  <si>
    <t>EXOGENOUS CHECKS / SWITCHES</t>
  </si>
  <si>
    <t>SWITH_LAW_LIMITS_LAND_BY_SOURCE</t>
  </si>
  <si>
    <t>=1 The limits to expansion drive by the land type that gives the land
=0 limites give by the land use that receives</t>
  </si>
  <si>
    <t>LIMITS_TO_LAND_USE_CHANGES_SONGWE</t>
  </si>
  <si>
    <t>SONGWE</t>
  </si>
  <si>
    <t>PLANTATIONS</t>
  </si>
  <si>
    <t xml:space="preserve">SHARE_OF_OTHER_LAND_FROM_FOREST_DESTRUCTION_SONGWE </t>
  </si>
  <si>
    <t>SOLAR_LAND</t>
  </si>
  <si>
    <t>RICE</t>
  </si>
  <si>
    <t>COFFEE</t>
  </si>
  <si>
    <t>CASSAVA</t>
  </si>
  <si>
    <t>GROUNDNUTS</t>
  </si>
  <si>
    <t>SESAME</t>
  </si>
  <si>
    <t>SWEETPOT</t>
  </si>
  <si>
    <t>BEAN</t>
  </si>
  <si>
    <t>[Dmnl]</t>
  </si>
  <si>
    <t>LOSS_FACTOR_FOR_LAND_PRODUCTS</t>
  </si>
  <si>
    <t>Factors</t>
  </si>
  <si>
    <t>LAND_PRODUCTS_I</t>
  </si>
  <si>
    <t>FACTOR_EMISSIONS_BASELINE_RICE</t>
  </si>
  <si>
    <t>CULTIVATION_PERIOD_RICE</t>
  </si>
  <si>
    <t>SCALING_FACTOR_WATER_REGIME_RICE_RAINFED</t>
  </si>
  <si>
    <t>SCALING_FACTOR_WATER_REGIME_RICE_IRRIGATED</t>
  </si>
  <si>
    <t>GOATS</t>
  </si>
  <si>
    <t>SWITCH_LAW_EMISSIONS</t>
  </si>
  <si>
    <t>submodule SWITCH for emissions of land-use</t>
  </si>
  <si>
    <t>SWITCH_LANDWATER=1 to get inputs from other modules</t>
  </si>
  <si>
    <t xml:space="preserve">operational </t>
  </si>
  <si>
    <t>SWITCH_LAW_EMISSIONS_SHARE_MANAGEMENT_AGRICULTURE</t>
  </si>
  <si>
    <t>the "shares" of the type of management applied to cropland (coming from lan&amp;water.crop yields view) that influence emissions</t>
  </si>
  <si>
    <t>SWITCH_LAW_EMISSIONS=1</t>
  </si>
  <si>
    <t>SWITCH_LAW_EMISSIONS_LAND_USE_PRODUCTIVE_AREA</t>
  </si>
  <si>
    <t>stock of land uses area productive uses by region that influence emissions (used in several parts of LULUCF calculations)</t>
  </si>
  <si>
    <t>SWITCH_LAW_EMISSIONS_IRRIGATED_CROP_AREA</t>
  </si>
  <si>
    <t>Area of rice with water regime irrigated and with regime rainfed (used infor caluclating rice emissions  --&gt; join Land&amp;water_yields with Land&amp;water_GHG_agriculture_emissions</t>
  </si>
  <si>
    <t>The links are validated/worked with Marga. And "land uses" area evolution in principle is  calibrated (to be checked by Marga), , but emissions still not calibrated</t>
  </si>
  <si>
    <t>SWITCH_SEPARATE_IRRIGATED_RAINFED</t>
  </si>
  <si>
    <t>Crops production and yields are calculated NOT separating irrigated and rainfed crops</t>
  </si>
  <si>
    <t>-</t>
  </si>
  <si>
    <t>SWITCH_LAW_EMISSIONS_MATRIX_OF_LAND_USE_CHANGES</t>
  </si>
  <si>
    <t xml:space="preserve">Connects Land&amp;water. Land_uses with Land&amp;water (LULUCF emissions). In particular it influeces the LULUCF emissions due to the land use changes ocurring. </t>
  </si>
  <si>
    <t>SWITCH_LAW_EMISSIONS_FERTILIZERS_DEMANDED</t>
  </si>
  <si>
    <t xml:space="preserve"> Connects Land&amp;Water.crop_yields with  GHG_emssions_agriculture . In particular it influece the LULUCF emissions due to  synthetic fertilizers (N) applied to cropland (based on the different type of manageent/shares-management of cropland). </t>
  </si>
  <si>
    <t>SOLAR_LAND_FROM_OTHERS_SP</t>
  </si>
  <si>
    <t>POLICY SCENARIO PARAMETERS</t>
  </si>
  <si>
    <t>SWITCH_SOLAR_LAND_FROM_OTHERS_SP</t>
  </si>
  <si>
    <t>YEAR_INITIAL_SOLAR_LAND_FROM_OTHERS_SP</t>
  </si>
  <si>
    <t>YEAR_FINAL_SOLAR_LAND_FROM_OTHERS_SP</t>
  </si>
  <si>
    <t>DMNL</t>
  </si>
  <si>
    <t>YEAR</t>
  </si>
  <si>
    <t>REGIONS_I│_DMNL</t>
  </si>
  <si>
    <t>POWER_DESIRE_BY_TECH_CUR_TRE_RES</t>
  </si>
  <si>
    <t>POWER_DESIRE_BY_TECH_MED_RES</t>
  </si>
  <si>
    <t>CURRENT_TRENDS_ELECTRICITY_DISTRIBUTION_AND_TRASMSSION_LOSSES</t>
  </si>
  <si>
    <t>Time (Year)</t>
  </si>
  <si>
    <t>GDP per capita : 3</t>
  </si>
  <si>
    <t>GDP per capita min : current2</t>
  </si>
  <si>
    <t>GDP per capita max : current2</t>
  </si>
  <si>
    <t>GDP MEDIO : current2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</si>
</sst>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000"/>
    <numFmt numFmtId="166" formatCode="0.000"/>
    <numFmt numFmtId="167" formatCode="_-* #,##0.00\ _X_D_R_-;\-* #,##0.00\ _X_D_R_-;_-* &quot;-&quot;??\ _X_D_R_-;_-@_-"/>
    <numFmt numFmtId="168" formatCode="0.000000"/>
    <numFmt numFmtId="169" formatCode="0.E+00"/>
    <numFmt numFmtId="170" formatCode="0.0000000"/>
    <numFmt numFmtId="171" formatCode="#,##0.00\ _€"/>
    <numFmt numFmtId="172" formatCode="0.0"/>
    <numFmt numFmtId="173" formatCode="#,##0.00;\-#,##0.00;\-"/>
    <numFmt numFmtId="174" formatCode="#,##0.0000"/>
  </numFmts>
  <fonts count="38"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u/>
      <sz val="26"/>
      <color theme="9" tint="-0.249977111117893"/>
      <name val="Calibri"/>
      <family val="2"/>
      <scheme val="minor"/>
    </font>
    <font>
      <b/>
      <u/>
      <sz val="26"/>
      <color rgb="FF0070C0"/>
      <name val="Calibri"/>
      <family val="2"/>
      <scheme val="minor"/>
    </font>
    <font>
      <sz val="11"/>
      <color rgb="FF000000"/>
      <name val="Calibri"/>
      <family val="2"/>
    </font>
    <font>
      <sz val="11"/>
      <color rgb="FFFF0000"/>
      <name val="Calibri"/>
      <family val="2"/>
      <scheme val="minor"/>
    </font>
    <font>
      <u/>
      <sz val="11"/>
      <color theme="10"/>
      <name val="Calibri"/>
      <family val="2"/>
      <scheme val="minor"/>
    </font>
    <font>
      <i/>
      <sz val="11"/>
      <color theme="1"/>
      <name val="Calibri"/>
      <family val="2"/>
      <scheme val="minor"/>
    </font>
    <font>
      <b/>
      <sz val="18"/>
      <color theme="4"/>
      <name val="Calibri"/>
      <family val="2"/>
      <scheme val="minor"/>
    </font>
    <font>
      <i/>
      <sz val="9"/>
      <color theme="1"/>
      <name val="Calibri"/>
      <family val="2"/>
      <scheme val="minor"/>
    </font>
    <font>
      <b/>
      <u/>
      <sz val="18"/>
      <color theme="1"/>
      <name val="Calibri"/>
      <family val="2"/>
      <scheme val="minor"/>
    </font>
    <font>
      <b/>
      <sz val="11"/>
      <name val="Calibri"/>
      <family val="2"/>
      <scheme val="minor"/>
    </font>
    <font>
      <b/>
      <sz val="11"/>
      <color theme="9" tint="-0.499984740745262"/>
      <name val="Calibri"/>
      <family val="2"/>
      <scheme val="minor"/>
    </font>
    <font>
      <sz val="11"/>
      <name val="Calibri"/>
      <family val="2"/>
    </font>
    <font>
      <sz val="11"/>
      <color theme="0"/>
      <name val="Calibri"/>
      <family val="2"/>
      <scheme val="minor"/>
    </font>
    <font>
      <sz val="11"/>
      <color rgb="FF000000"/>
      <name val="Calibri"/>
      <family val="2"/>
      <charset val="1"/>
    </font>
    <font>
      <sz val="11"/>
      <color rgb="FF000000"/>
      <name val="Calibri"/>
      <family val="2"/>
      <scheme val="minor"/>
    </font>
    <font>
      <b/>
      <sz val="9"/>
      <color theme="1"/>
      <name val="Arial"/>
      <family val="2"/>
    </font>
    <font>
      <sz val="9"/>
      <color theme="1"/>
      <name val="Arial"/>
      <family val="2"/>
    </font>
    <font>
      <sz val="10"/>
      <name val="Calibri"/>
      <family val="2"/>
    </font>
    <font>
      <b/>
      <sz val="9"/>
      <color indexed="81"/>
      <name val="Tahoma"/>
      <family val="2"/>
    </font>
    <font>
      <sz val="9"/>
      <color indexed="81"/>
      <name val="Tahoma"/>
      <family val="2"/>
    </font>
    <font>
      <sz val="12"/>
      <color indexed="81"/>
      <name val="Tahoma"/>
      <family val="2"/>
    </font>
    <font>
      <sz val="11"/>
      <color theme="1"/>
      <name val="Calibri"/>
      <family val="2"/>
      <scheme val="minor"/>
    </font>
    <font>
      <sz val="10"/>
      <name val="Arial"/>
      <family val="2"/>
    </font>
    <font>
      <b/>
      <vertAlign val="superscript"/>
      <sz val="11"/>
      <name val="Calibri"/>
      <family val="2"/>
      <scheme val="minor"/>
    </font>
    <font>
      <i/>
      <vertAlign val="superscript"/>
      <sz val="11"/>
      <color theme="1"/>
      <name val="Calibri"/>
      <family val="2"/>
      <scheme val="minor"/>
    </font>
    <font>
      <sz val="24"/>
      <color theme="1"/>
      <name val="Calibri"/>
      <family val="2"/>
      <scheme val="minor"/>
    </font>
    <font>
      <b/>
      <sz val="10"/>
      <color theme="0"/>
      <name val="Calibri"/>
      <family val="2"/>
      <scheme val="minor"/>
    </font>
    <font>
      <sz val="11"/>
      <color theme="1"/>
      <name val="Calibri"/>
      <family val="2"/>
    </font>
    <font>
      <sz val="11"/>
      <color rgb="FFFF0000"/>
      <name val="Calibri"/>
      <family val="2"/>
    </font>
    <font>
      <sz val="10"/>
      <color rgb="FF000000"/>
      <name val="Calibri"/>
      <family val="2"/>
    </font>
    <font>
      <sz val="9"/>
      <color rgb="FF000000"/>
      <name val="Calibri"/>
      <family val="2"/>
    </font>
    <font>
      <b/>
      <sz val="11"/>
      <color rgb="FFFF0000"/>
      <name val="Calibri"/>
      <family val="2"/>
      <scheme val="minor"/>
    </font>
    <font>
      <sz val="11"/>
      <color theme="1"/>
      <name val="Calibri"/>
      <family val="2"/>
      <scheme val="minor"/>
    </font>
    <font>
      <sz val="9"/>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FF00FF"/>
        <bgColor indexed="64"/>
      </patternFill>
    </fill>
    <fill>
      <patternFill patternType="solid">
        <fgColor theme="9" tint="0.79998168889431442"/>
        <bgColor indexed="64"/>
      </patternFill>
    </fill>
    <fill>
      <patternFill patternType="solid">
        <fgColor rgb="FF00CC99"/>
        <bgColor indexed="64"/>
      </patternFill>
    </fill>
    <fill>
      <patternFill patternType="solid">
        <fgColor rgb="FF0070C0"/>
        <bgColor indexed="64"/>
      </patternFill>
    </fill>
    <fill>
      <patternFill patternType="solid">
        <fgColor rgb="FF66FF33"/>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E699"/>
        <bgColor rgb="FFFFFF99"/>
      </patternFill>
    </fill>
    <fill>
      <patternFill patternType="solid">
        <fgColor indexed="44"/>
        <bgColor indexed="64"/>
      </patternFill>
    </fill>
    <fill>
      <patternFill patternType="solid">
        <fgColor rgb="FFFFE699"/>
        <bgColor indexed="64"/>
      </patternFill>
    </fill>
    <fill>
      <patternFill patternType="solid">
        <fgColor rgb="FF00B0F0"/>
        <bgColor indexed="64"/>
      </patternFill>
    </fill>
    <fill>
      <patternFill patternType="solid">
        <fgColor rgb="FF99FF99"/>
        <bgColor indexed="64"/>
      </patternFill>
    </fill>
    <fill>
      <patternFill patternType="solid">
        <fgColor rgb="FF00B050"/>
        <bgColor indexed="64"/>
      </patternFill>
    </fill>
    <fill>
      <patternFill patternType="solid">
        <fgColor theme="7" tint="0.59999389629810485"/>
        <bgColor indexed="64"/>
      </patternFill>
    </fill>
    <fill>
      <patternFill patternType="solid">
        <fgColor rgb="FF00FF00"/>
        <bgColor indexed="64"/>
      </patternFill>
    </fill>
    <fill>
      <patternFill patternType="solid">
        <fgColor theme="1"/>
        <bgColor indexed="64"/>
      </patternFill>
    </fill>
    <fill>
      <patternFill patternType="solid">
        <fgColor rgb="FFFFFF00"/>
        <bgColor rgb="FF000000"/>
      </patternFill>
    </fill>
    <fill>
      <patternFill patternType="solid">
        <fgColor rgb="FFC6E0B4"/>
        <bgColor rgb="FF000000"/>
      </patternFill>
    </fill>
    <fill>
      <patternFill patternType="solid">
        <fgColor rgb="FF92D050"/>
        <bgColor rgb="FF000000"/>
      </patternFill>
    </fill>
    <fill>
      <patternFill patternType="solid">
        <fgColor rgb="FF009999"/>
        <bgColor indexed="64"/>
      </patternFill>
    </fill>
    <fill>
      <patternFill patternType="solid">
        <fgColor rgb="FF66FF33"/>
        <bgColor rgb="FF000000"/>
      </patternFill>
    </fill>
    <fill>
      <patternFill patternType="solid">
        <fgColor rgb="FF00FF00"/>
        <bgColor rgb="FF000000"/>
      </patternFill>
    </fill>
    <fill>
      <patternFill patternType="solid">
        <fgColor rgb="FFFFE699"/>
        <bgColor rgb="FF000000"/>
      </patternFill>
    </fill>
    <fill>
      <patternFill patternType="solid">
        <fgColor rgb="FF00B050"/>
        <bgColor rgb="FF000000"/>
      </patternFill>
    </fill>
    <fill>
      <patternFill patternType="solid">
        <fgColor rgb="FF00DE64"/>
        <bgColor rgb="FF000000"/>
      </patternFill>
    </fill>
    <fill>
      <patternFill patternType="solid">
        <fgColor rgb="FFFF0000"/>
        <bgColor indexed="64"/>
      </patternFill>
    </fill>
    <fill>
      <patternFill patternType="solid">
        <fgColor rgb="FFFFC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auto="1"/>
      </left>
      <right style="thin">
        <color auto="1"/>
      </right>
      <top/>
      <bottom style="thin">
        <color auto="1"/>
      </bottom>
      <diagonal/>
    </border>
    <border>
      <left style="thin">
        <color indexed="64"/>
      </left>
      <right style="thin">
        <color indexed="64"/>
      </right>
      <top/>
      <bottom/>
      <diagonal/>
    </border>
    <border>
      <left style="hair">
        <color auto="1"/>
      </left>
      <right style="hair">
        <color auto="1"/>
      </right>
      <top style="hair">
        <color auto="1"/>
      </top>
      <bottom style="hair">
        <color auto="1"/>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diagonal/>
    </border>
    <border>
      <left style="thin">
        <color indexed="64"/>
      </left>
      <right/>
      <top style="double">
        <color rgb="FF3F3F3F"/>
      </top>
      <bottom style="thin">
        <color indexed="64"/>
      </bottom>
      <diagonal/>
    </border>
    <border>
      <left/>
      <right/>
      <top style="double">
        <color rgb="FF3F3F3F"/>
      </top>
      <bottom style="thin">
        <color indexed="64"/>
      </bottom>
      <diagonal/>
    </border>
  </borders>
  <cellStyleXfs count="7">
    <xf numFmtId="0" fontId="0" fillId="0" borderId="0"/>
    <xf numFmtId="0" fontId="6" fillId="0" borderId="0" applyNumberFormat="0" applyBorder="0" applyAlignment="0"/>
    <xf numFmtId="0" fontId="8" fillId="0" borderId="0" applyNumberFormat="0" applyFill="0" applyBorder="0" applyAlignment="0" applyProtection="0"/>
    <xf numFmtId="0" fontId="26" fillId="0" borderId="0"/>
    <xf numFmtId="167" fontId="25" fillId="0" borderId="0" applyFont="0" applyFill="0" applyBorder="0" applyAlignment="0" applyProtection="0"/>
    <xf numFmtId="9" fontId="25" fillId="0" borderId="0" applyFont="0" applyFill="0" applyBorder="0" applyAlignment="0" applyProtection="0"/>
    <xf numFmtId="0" fontId="30" fillId="19" borderId="1" applyNumberFormat="0">
      <alignment horizontal="center" vertical="center"/>
    </xf>
  </cellStyleXfs>
  <cellXfs count="312">
    <xf numFmtId="0" fontId="0" fillId="0" borderId="0" xfId="0"/>
    <xf numFmtId="0" fontId="0" fillId="2" borderId="0" xfId="0" applyFill="1"/>
    <xf numFmtId="0" fontId="0" fillId="3" borderId="0" xfId="0" applyFill="1"/>
    <xf numFmtId="0" fontId="0" fillId="2" borderId="1" xfId="0" applyFill="1" applyBorder="1" applyAlignment="1">
      <alignment horizontal="center"/>
    </xf>
    <xf numFmtId="0" fontId="0" fillId="4" borderId="0" xfId="0" applyFill="1"/>
    <xf numFmtId="0" fontId="2" fillId="4" borderId="0" xfId="0" applyFont="1" applyFill="1"/>
    <xf numFmtId="0" fontId="0" fillId="0" borderId="1" xfId="0" applyBorder="1" applyAlignment="1">
      <alignment horizontal="center"/>
    </xf>
    <xf numFmtId="0" fontId="3" fillId="0" borderId="1" xfId="0" applyFont="1" applyBorder="1" applyAlignment="1">
      <alignment horizontal="center"/>
    </xf>
    <xf numFmtId="0" fontId="0" fillId="2" borderId="0" xfId="0" applyFill="1" applyAlignment="1">
      <alignment horizontal="center"/>
    </xf>
    <xf numFmtId="0" fontId="1" fillId="5" borderId="0" xfId="0" applyFont="1" applyFill="1" applyAlignment="1">
      <alignment horizontal="left"/>
    </xf>
    <xf numFmtId="0" fontId="1" fillId="5" borderId="0" xfId="0" applyFont="1" applyFill="1" applyAlignment="1">
      <alignment horizontal="center"/>
    </xf>
    <xf numFmtId="0" fontId="1" fillId="5" borderId="0" xfId="0" applyFont="1" applyFill="1"/>
    <xf numFmtId="0" fontId="0" fillId="5" borderId="0" xfId="0" applyFill="1"/>
    <xf numFmtId="0" fontId="0" fillId="5" borderId="0" xfId="0" applyFill="1" applyAlignment="1">
      <alignment horizontal="center"/>
    </xf>
    <xf numFmtId="0" fontId="0" fillId="5" borderId="0" xfId="0" applyFill="1" applyAlignment="1">
      <alignment horizontal="left"/>
    </xf>
    <xf numFmtId="0" fontId="2" fillId="3" borderId="0" xfId="0" applyFont="1" applyFill="1"/>
    <xf numFmtId="0" fontId="1" fillId="6" borderId="1" xfId="0" applyFont="1" applyFill="1" applyBorder="1" applyAlignment="1">
      <alignment horizontal="center"/>
    </xf>
    <xf numFmtId="0" fontId="2" fillId="7" borderId="0" xfId="0" applyFont="1" applyFill="1" applyAlignment="1">
      <alignment horizontal="left"/>
    </xf>
    <xf numFmtId="0" fontId="0" fillId="7" borderId="0" xfId="0" applyFill="1" applyAlignment="1">
      <alignment horizontal="center"/>
    </xf>
    <xf numFmtId="0" fontId="0" fillId="7" borderId="0" xfId="0" applyFill="1"/>
    <xf numFmtId="0" fontId="1" fillId="6" borderId="1" xfId="0" applyFont="1" applyFill="1" applyBorder="1"/>
    <xf numFmtId="0" fontId="1" fillId="6" borderId="1" xfId="0" applyFont="1" applyFill="1" applyBorder="1" applyAlignment="1">
      <alignment horizontal="center" wrapText="1"/>
    </xf>
    <xf numFmtId="0" fontId="0" fillId="6" borderId="3" xfId="0" applyFill="1" applyBorder="1"/>
    <xf numFmtId="0" fontId="1" fillId="6" borderId="1" xfId="0" applyFont="1" applyFill="1" applyBorder="1" applyAlignment="1">
      <alignment horizontal="left"/>
    </xf>
    <xf numFmtId="0" fontId="1" fillId="6" borderId="6" xfId="0" applyFont="1" applyFill="1" applyBorder="1" applyAlignment="1">
      <alignment horizontal="center"/>
    </xf>
    <xf numFmtId="0" fontId="1" fillId="2" borderId="0" xfId="0" applyFont="1" applyFill="1" applyAlignment="1">
      <alignment horizontal="center"/>
    </xf>
    <xf numFmtId="0" fontId="1" fillId="6" borderId="7" xfId="0" applyFont="1" applyFill="1" applyBorder="1" applyAlignment="1">
      <alignment horizontal="center"/>
    </xf>
    <xf numFmtId="0" fontId="2" fillId="2" borderId="0" xfId="0" applyFont="1" applyFill="1"/>
    <xf numFmtId="0" fontId="1" fillId="8" borderId="0" xfId="0" applyFont="1" applyFill="1" applyAlignment="1">
      <alignment horizontal="left"/>
    </xf>
    <xf numFmtId="0" fontId="0" fillId="8" borderId="0" xfId="0" applyFill="1" applyAlignment="1">
      <alignment horizontal="center"/>
    </xf>
    <xf numFmtId="0" fontId="0" fillId="8" borderId="0" xfId="0" applyFill="1"/>
    <xf numFmtId="0" fontId="0" fillId="0" borderId="0" xfId="0" applyAlignment="1">
      <alignment horizontal="left"/>
    </xf>
    <xf numFmtId="0" fontId="8" fillId="2" borderId="0" xfId="2" applyFill="1"/>
    <xf numFmtId="0" fontId="8" fillId="0" borderId="0" xfId="2"/>
    <xf numFmtId="0" fontId="1" fillId="2" borderId="0" xfId="0" applyFont="1" applyFill="1" applyAlignment="1">
      <alignment horizontal="left" vertical="center" indent="1"/>
    </xf>
    <xf numFmtId="0" fontId="7" fillId="2" borderId="0" xfId="0" applyFont="1" applyFill="1"/>
    <xf numFmtId="0" fontId="10" fillId="2" borderId="0" xfId="0" applyFont="1" applyFill="1" applyAlignment="1">
      <alignment vertical="center"/>
    </xf>
    <xf numFmtId="0" fontId="12" fillId="2" borderId="0" xfId="0" applyFont="1" applyFill="1" applyAlignment="1">
      <alignment vertical="center"/>
    </xf>
    <xf numFmtId="3" fontId="0" fillId="2" borderId="0" xfId="0" applyNumberFormat="1" applyFill="1"/>
    <xf numFmtId="0" fontId="3" fillId="0" borderId="0" xfId="0" applyFont="1" applyAlignment="1">
      <alignment horizontal="left"/>
    </xf>
    <xf numFmtId="0" fontId="15" fillId="0" borderId="0" xfId="1" applyFont="1" applyAlignment="1">
      <alignment horizontal="left"/>
    </xf>
    <xf numFmtId="11" fontId="3" fillId="0" borderId="0" xfId="0" applyNumberFormat="1" applyFont="1" applyAlignment="1">
      <alignment horizontal="left"/>
    </xf>
    <xf numFmtId="0" fontId="13" fillId="0" borderId="1" xfId="0" applyFont="1" applyBorder="1" applyAlignment="1">
      <alignment horizontal="center"/>
    </xf>
    <xf numFmtId="0" fontId="1" fillId="4" borderId="0" xfId="0" applyFont="1" applyFill="1"/>
    <xf numFmtId="0" fontId="1" fillId="4" borderId="0" xfId="0" applyFont="1" applyFill="1" applyAlignment="1">
      <alignment horizontal="center"/>
    </xf>
    <xf numFmtId="1" fontId="3" fillId="0" borderId="0" xfId="0" applyNumberFormat="1" applyFont="1" applyAlignment="1">
      <alignment horizontal="left"/>
    </xf>
    <xf numFmtId="0" fontId="3" fillId="9" borderId="0" xfId="0" applyFont="1" applyFill="1" applyAlignment="1">
      <alignment horizontal="left"/>
    </xf>
    <xf numFmtId="1" fontId="6" fillId="0" borderId="0" xfId="1" applyNumberFormat="1" applyAlignment="1">
      <alignment horizontal="left"/>
    </xf>
    <xf numFmtId="0" fontId="14" fillId="2" borderId="0" xfId="0" applyFont="1" applyFill="1"/>
    <xf numFmtId="0" fontId="3" fillId="2" borderId="1" xfId="0" applyFont="1" applyFill="1" applyBorder="1" applyAlignment="1">
      <alignment horizontal="center"/>
    </xf>
    <xf numFmtId="0" fontId="16" fillId="4" borderId="0" xfId="0" applyFont="1" applyFill="1" applyAlignment="1">
      <alignment horizontal="left"/>
    </xf>
    <xf numFmtId="0" fontId="0" fillId="9" borderId="1" xfId="0" applyFill="1" applyBorder="1" applyAlignment="1">
      <alignment horizontal="center"/>
    </xf>
    <xf numFmtId="0" fontId="0" fillId="2" borderId="0" xfId="0" applyFill="1" applyAlignment="1">
      <alignment vertical="center" wrapText="1"/>
    </xf>
    <xf numFmtId="164" fontId="0" fillId="2" borderId="1" xfId="0" applyNumberFormat="1" applyFill="1" applyBorder="1"/>
    <xf numFmtId="4" fontId="0" fillId="2" borderId="1" xfId="0" applyNumberFormat="1" applyFill="1" applyBorder="1"/>
    <xf numFmtId="0" fontId="0" fillId="2" borderId="1" xfId="0" applyFill="1" applyBorder="1" applyAlignment="1">
      <alignment horizontal="center" vertical="center"/>
    </xf>
    <xf numFmtId="0" fontId="0" fillId="2" borderId="1" xfId="0" applyFill="1" applyBorder="1" applyAlignment="1">
      <alignment vertical="center" wrapText="1"/>
    </xf>
    <xf numFmtId="0" fontId="1" fillId="2" borderId="1" xfId="0" applyFont="1" applyFill="1" applyBorder="1" applyAlignment="1">
      <alignment vertical="center" wrapText="1"/>
    </xf>
    <xf numFmtId="0" fontId="1" fillId="10" borderId="8"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10"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xf>
    <xf numFmtId="0" fontId="1" fillId="0" borderId="1" xfId="0" applyFont="1" applyBorder="1"/>
    <xf numFmtId="0" fontId="1" fillId="0" borderId="0" xfId="0" applyFont="1"/>
    <xf numFmtId="0" fontId="0" fillId="2" borderId="0" xfId="0" applyFill="1" applyAlignment="1">
      <alignment horizontal="center" vertical="center"/>
    </xf>
    <xf numFmtId="0" fontId="1" fillId="2" borderId="0" xfId="0" applyFont="1" applyFill="1" applyAlignment="1">
      <alignment vertical="center"/>
    </xf>
    <xf numFmtId="0" fontId="1" fillId="2" borderId="0" xfId="0" applyFont="1" applyFill="1"/>
    <xf numFmtId="0" fontId="0" fillId="2" borderId="11" xfId="0" applyFill="1" applyBorder="1" applyAlignment="1">
      <alignment horizontal="center" vertical="center"/>
    </xf>
    <xf numFmtId="0" fontId="1" fillId="2" borderId="11" xfId="0" applyFont="1" applyFill="1" applyBorder="1" applyAlignment="1">
      <alignment vertical="center" wrapText="1"/>
    </xf>
    <xf numFmtId="0" fontId="1" fillId="2" borderId="11" xfId="0" applyFont="1" applyFill="1" applyBorder="1" applyAlignment="1">
      <alignment vertical="center"/>
    </xf>
    <xf numFmtId="0" fontId="0" fillId="2" borderId="4" xfId="0" applyFill="1" applyBorder="1"/>
    <xf numFmtId="0" fontId="0" fillId="0" borderId="4" xfId="0" applyBorder="1"/>
    <xf numFmtId="4" fontId="0" fillId="0" borderId="0" xfId="0" applyNumberFormat="1"/>
    <xf numFmtId="0" fontId="0" fillId="2" borderId="1" xfId="0" applyFill="1" applyBorder="1" applyAlignment="1">
      <alignment horizontal="center" vertical="center" wrapText="1"/>
    </xf>
    <xf numFmtId="0" fontId="0" fillId="0" borderId="0" xfId="0" applyAlignment="1">
      <alignment wrapText="1"/>
    </xf>
    <xf numFmtId="0" fontId="0" fillId="0" borderId="13" xfId="0" applyBorder="1" applyAlignment="1">
      <alignment horizontal="center"/>
    </xf>
    <xf numFmtId="0" fontId="17" fillId="11" borderId="13" xfId="0" applyFont="1" applyFill="1" applyBorder="1" applyAlignment="1">
      <alignment horizontal="center"/>
    </xf>
    <xf numFmtId="166" fontId="0" fillId="0" borderId="0" xfId="0" applyNumberFormat="1"/>
    <xf numFmtId="0" fontId="18" fillId="0" borderId="1" xfId="0" applyFont="1" applyBorder="1" applyAlignment="1">
      <alignment horizontal="center" wrapText="1"/>
    </xf>
    <xf numFmtId="0" fontId="0" fillId="0" borderId="1" xfId="0" applyBorder="1" applyAlignment="1">
      <alignment horizontal="center" vertical="center"/>
    </xf>
    <xf numFmtId="0" fontId="19" fillId="12" borderId="1" xfId="0" applyFont="1" applyFill="1" applyBorder="1" applyAlignment="1">
      <alignment horizontal="center" vertical="center" wrapText="1"/>
    </xf>
    <xf numFmtId="0" fontId="0" fillId="0" borderId="1" xfId="0" applyBorder="1"/>
    <xf numFmtId="0" fontId="18" fillId="13" borderId="7" xfId="0" applyFont="1" applyFill="1" applyBorder="1" applyAlignment="1">
      <alignment horizontal="center" wrapText="1"/>
    </xf>
    <xf numFmtId="0" fontId="17" fillId="11" borderId="7" xfId="0" applyFont="1" applyFill="1" applyBorder="1" applyAlignment="1">
      <alignment horizontal="center"/>
    </xf>
    <xf numFmtId="0" fontId="17" fillId="0" borderId="4" xfId="0" applyFont="1" applyBorder="1" applyAlignment="1">
      <alignment horizontal="center" vertical="center"/>
    </xf>
    <xf numFmtId="0" fontId="17" fillId="11" borderId="6" xfId="0" applyFont="1" applyFill="1" applyBorder="1" applyAlignment="1">
      <alignment horizontal="center"/>
    </xf>
    <xf numFmtId="0" fontId="17" fillId="11" borderId="1" xfId="0" applyFont="1" applyFill="1" applyBorder="1" applyAlignment="1">
      <alignment horizontal="center"/>
    </xf>
    <xf numFmtId="0" fontId="20"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0" fontId="3" fillId="0" borderId="1" xfId="0" applyFont="1" applyBorder="1"/>
    <xf numFmtId="0" fontId="3" fillId="0" borderId="1" xfId="0" applyFont="1" applyBorder="1" applyAlignment="1">
      <alignment horizontal="left"/>
    </xf>
    <xf numFmtId="0" fontId="1" fillId="14" borderId="0" xfId="0" applyFont="1" applyFill="1"/>
    <xf numFmtId="0" fontId="26" fillId="10" borderId="1" xfId="3" applyFill="1" applyBorder="1" applyAlignment="1">
      <alignment horizontal="left"/>
    </xf>
    <xf numFmtId="11" fontId="3" fillId="0" borderId="1" xfId="0" applyNumberFormat="1" applyFont="1" applyBorder="1" applyAlignment="1">
      <alignment horizontal="center"/>
    </xf>
    <xf numFmtId="0" fontId="3" fillId="0" borderId="15" xfId="0" applyFont="1" applyBorder="1" applyAlignment="1">
      <alignment horizontal="left"/>
    </xf>
    <xf numFmtId="0" fontId="3" fillId="0" borderId="0" xfId="0" applyFont="1"/>
    <xf numFmtId="0" fontId="7" fillId="0" borderId="0" xfId="0" applyFont="1"/>
    <xf numFmtId="11" fontId="3" fillId="0" borderId="1" xfId="4" applyNumberFormat="1" applyFont="1" applyFill="1" applyBorder="1" applyAlignment="1">
      <alignment horizontal="center"/>
    </xf>
    <xf numFmtId="3" fontId="3" fillId="0" borderId="1" xfId="4" applyNumberFormat="1" applyFont="1" applyFill="1" applyBorder="1" applyAlignment="1">
      <alignment horizontal="center"/>
    </xf>
    <xf numFmtId="168" fontId="3" fillId="0" borderId="1" xfId="0" applyNumberFormat="1" applyFont="1" applyBorder="1" applyAlignment="1">
      <alignment horizontal="center"/>
    </xf>
    <xf numFmtId="0" fontId="3" fillId="0" borderId="0" xfId="0" applyFont="1" applyAlignment="1">
      <alignment horizontal="center"/>
    </xf>
    <xf numFmtId="2" fontId="0" fillId="0" borderId="1" xfId="0" applyNumberFormat="1" applyBorder="1"/>
    <xf numFmtId="0" fontId="3" fillId="0" borderId="16" xfId="0" applyFont="1" applyBorder="1"/>
    <xf numFmtId="0" fontId="0" fillId="0" borderId="16" xfId="0" applyBorder="1"/>
    <xf numFmtId="1" fontId="3" fillId="0" borderId="1" xfId="0" applyNumberFormat="1" applyFont="1" applyBorder="1" applyAlignment="1">
      <alignment horizontal="right"/>
    </xf>
    <xf numFmtId="0" fontId="0" fillId="0" borderId="17" xfId="0" applyBorder="1"/>
    <xf numFmtId="0" fontId="0" fillId="0" borderId="18" xfId="0" applyBorder="1"/>
    <xf numFmtId="0" fontId="0" fillId="0" borderId="19" xfId="0" applyBorder="1"/>
    <xf numFmtId="0" fontId="3" fillId="0" borderId="20" xfId="0" applyFont="1" applyBorder="1" applyAlignment="1">
      <alignment horizontal="left"/>
    </xf>
    <xf numFmtId="0" fontId="3" fillId="0" borderId="21" xfId="0" applyFont="1" applyBorder="1" applyAlignment="1">
      <alignment horizontal="center"/>
    </xf>
    <xf numFmtId="0" fontId="0" fillId="0" borderId="21" xfId="0" applyBorder="1"/>
    <xf numFmtId="11" fontId="0" fillId="0" borderId="1" xfId="0" applyNumberFormat="1" applyBorder="1"/>
    <xf numFmtId="0" fontId="0" fillId="0" borderId="15" xfId="0" applyBorder="1"/>
    <xf numFmtId="1" fontId="0" fillId="0" borderId="0" xfId="0" applyNumberFormat="1"/>
    <xf numFmtId="0" fontId="0" fillId="0" borderId="22" xfId="0" applyBorder="1"/>
    <xf numFmtId="0" fontId="0" fillId="0" borderId="23" xfId="0" applyBorder="1"/>
    <xf numFmtId="0" fontId="0" fillId="0" borderId="24" xfId="0" applyBorder="1"/>
    <xf numFmtId="0" fontId="13" fillId="14" borderId="0" xfId="0" applyFont="1" applyFill="1"/>
    <xf numFmtId="0" fontId="13" fillId="9" borderId="0" xfId="0" applyFont="1" applyFill="1"/>
    <xf numFmtId="0" fontId="7" fillId="0" borderId="0" xfId="0" quotePrefix="1" applyFont="1"/>
    <xf numFmtId="169" fontId="3" fillId="0" borderId="1" xfId="0" applyNumberFormat="1" applyFont="1" applyBorder="1"/>
    <xf numFmtId="169" fontId="1" fillId="0" borderId="1" xfId="0" applyNumberFormat="1" applyFont="1" applyBorder="1"/>
    <xf numFmtId="0" fontId="13" fillId="0" borderId="6" xfId="0" applyFont="1" applyBorder="1"/>
    <xf numFmtId="0" fontId="13" fillId="0" borderId="1" xfId="0" quotePrefix="1" applyFont="1" applyBorder="1"/>
    <xf numFmtId="168" fontId="0" fillId="0" borderId="0" xfId="0" applyNumberFormat="1" applyAlignment="1">
      <alignment horizontal="center"/>
    </xf>
    <xf numFmtId="0" fontId="0" fillId="0" borderId="0" xfId="0" quotePrefix="1" applyAlignment="1">
      <alignment horizontal="center"/>
    </xf>
    <xf numFmtId="0" fontId="1" fillId="0" borderId="0" xfId="0" applyFont="1" applyAlignment="1">
      <alignment horizontal="center"/>
    </xf>
    <xf numFmtId="168" fontId="1" fillId="0" borderId="0" xfId="0" applyNumberFormat="1" applyFont="1" applyAlignment="1">
      <alignment horizontal="center"/>
    </xf>
    <xf numFmtId="169" fontId="13" fillId="0" borderId="1" xfId="0" applyNumberFormat="1" applyFont="1" applyBorder="1"/>
    <xf numFmtId="0" fontId="13" fillId="0" borderId="6" xfId="0" applyFont="1" applyBorder="1" applyAlignment="1">
      <alignment horizontal="left"/>
    </xf>
    <xf numFmtId="0" fontId="13" fillId="0" borderId="1" xfId="0" applyFont="1" applyBorder="1"/>
    <xf numFmtId="0" fontId="13" fillId="0" borderId="1" xfId="0" quotePrefix="1" applyFont="1" applyBorder="1" applyAlignment="1">
      <alignment horizontal="center"/>
    </xf>
    <xf numFmtId="0" fontId="13" fillId="0" borderId="0" xfId="0" applyFont="1" applyAlignment="1">
      <alignment horizontal="center"/>
    </xf>
    <xf numFmtId="0" fontId="9" fillId="0" borderId="0" xfId="0" applyFont="1"/>
    <xf numFmtId="0" fontId="1" fillId="9" borderId="0" xfId="0" applyFont="1" applyFill="1"/>
    <xf numFmtId="0" fontId="0" fillId="15" borderId="0" xfId="0" applyFill="1"/>
    <xf numFmtId="0" fontId="0" fillId="16" borderId="0" xfId="0" applyFill="1"/>
    <xf numFmtId="0" fontId="29" fillId="16" borderId="0" xfId="0" applyFont="1" applyFill="1"/>
    <xf numFmtId="0" fontId="3" fillId="0" borderId="0" xfId="0" quotePrefix="1" applyFont="1" applyAlignment="1">
      <alignment horizontal="center" vertical="center" wrapText="1"/>
    </xf>
    <xf numFmtId="0" fontId="7" fillId="0" borderId="0" xfId="0" applyFont="1" applyAlignment="1">
      <alignment horizontal="center" vertical="center"/>
    </xf>
    <xf numFmtId="170" fontId="0" fillId="0" borderId="0" xfId="0" applyNumberFormat="1"/>
    <xf numFmtId="2" fontId="7" fillId="0" borderId="0" xfId="0" applyNumberFormat="1" applyFont="1" applyAlignment="1">
      <alignment horizontal="center" vertical="center"/>
    </xf>
    <xf numFmtId="4" fontId="0" fillId="0" borderId="0" xfId="0" applyNumberFormat="1" applyAlignment="1">
      <alignment horizontal="center" vertical="center"/>
    </xf>
    <xf numFmtId="171" fontId="7" fillId="0" borderId="0" xfId="0" applyNumberFormat="1" applyFont="1" applyAlignment="1">
      <alignment horizontal="center"/>
    </xf>
    <xf numFmtId="4" fontId="7" fillId="0" borderId="0" xfId="0" applyNumberFormat="1" applyFont="1" applyAlignment="1">
      <alignment horizontal="center" vertical="center"/>
    </xf>
    <xf numFmtId="0" fontId="3" fillId="8" borderId="1" xfId="0" quotePrefix="1" applyFont="1" applyFill="1" applyBorder="1" applyAlignment="1">
      <alignment horizontal="center" vertical="center" wrapText="1"/>
    </xf>
    <xf numFmtId="2" fontId="0" fillId="0" borderId="0" xfId="0" applyNumberFormat="1"/>
    <xf numFmtId="2" fontId="3" fillId="0" borderId="0" xfId="0" quotePrefix="1" applyNumberFormat="1" applyFont="1" applyAlignment="1">
      <alignment horizontal="center" vertical="center" wrapText="1"/>
    </xf>
    <xf numFmtId="0" fontId="3" fillId="8" borderId="7" xfId="0" quotePrefix="1" applyFont="1" applyFill="1" applyBorder="1" applyAlignment="1">
      <alignment horizontal="center" vertical="center" wrapText="1"/>
    </xf>
    <xf numFmtId="2" fontId="0" fillId="0" borderId="0" xfId="0" applyNumberFormat="1" applyAlignment="1">
      <alignment horizontal="center"/>
    </xf>
    <xf numFmtId="2" fontId="0" fillId="0" borderId="0" xfId="0" applyNumberFormat="1" applyAlignment="1">
      <alignment horizontal="center" vertical="center"/>
    </xf>
    <xf numFmtId="2" fontId="7" fillId="0" borderId="0" xfId="0" applyNumberFormat="1" applyFont="1" applyAlignment="1">
      <alignment horizontal="center"/>
    </xf>
    <xf numFmtId="2" fontId="7" fillId="17" borderId="1" xfId="0" applyNumberFormat="1" applyFont="1" applyFill="1" applyBorder="1" applyAlignment="1">
      <alignment horizontal="center" vertical="center"/>
    </xf>
    <xf numFmtId="0" fontId="3" fillId="8" borderId="1" xfId="0" quotePrefix="1" applyFont="1" applyFill="1" applyBorder="1" applyAlignment="1">
      <alignment horizontal="left" vertical="center" wrapText="1"/>
    </xf>
    <xf numFmtId="0" fontId="0" fillId="0" borderId="1" xfId="0" applyBorder="1" applyAlignment="1">
      <alignment horizontal="left" vertical="center"/>
    </xf>
    <xf numFmtId="0" fontId="0" fillId="8" borderId="1" xfId="0" quotePrefix="1" applyFill="1" applyBorder="1" applyAlignment="1">
      <alignment horizontal="center" vertical="center" wrapText="1"/>
    </xf>
    <xf numFmtId="0" fontId="0" fillId="17" borderId="1" xfId="0" applyFill="1" applyBorder="1" applyAlignment="1">
      <alignment horizontal="center"/>
    </xf>
    <xf numFmtId="10" fontId="0" fillId="0" borderId="0" xfId="0" applyNumberFormat="1" applyAlignment="1">
      <alignment horizontal="center" vertical="center"/>
    </xf>
    <xf numFmtId="1" fontId="0" fillId="13" borderId="1" xfId="0" applyNumberFormat="1" applyFill="1" applyBorder="1" applyAlignment="1">
      <alignment horizontal="center" vertical="center"/>
    </xf>
    <xf numFmtId="0" fontId="3" fillId="18" borderId="1" xfId="0" quotePrefix="1" applyFont="1" applyFill="1" applyBorder="1" applyAlignment="1">
      <alignment horizontal="center" vertical="center" wrapText="1"/>
    </xf>
    <xf numFmtId="2" fontId="0" fillId="17" borderId="1" xfId="0" applyNumberFormat="1" applyFill="1" applyBorder="1" applyAlignment="1">
      <alignment horizontal="center" vertical="center"/>
    </xf>
    <xf numFmtId="10" fontId="0" fillId="0" borderId="0" xfId="5" applyNumberFormat="1" applyFont="1" applyFill="1" applyBorder="1" applyAlignment="1">
      <alignment horizontal="center" vertical="center"/>
    </xf>
    <xf numFmtId="4" fontId="0" fillId="0" borderId="1" xfId="0" applyNumberFormat="1" applyBorder="1" applyAlignment="1">
      <alignment horizontal="left" vertical="center"/>
    </xf>
    <xf numFmtId="0" fontId="3" fillId="8" borderId="6" xfId="0" quotePrefix="1" applyFont="1" applyFill="1" applyBorder="1" applyAlignment="1">
      <alignment horizontal="center" vertical="center" wrapText="1"/>
    </xf>
    <xf numFmtId="0" fontId="0" fillId="0" borderId="14" xfId="0" applyBorder="1"/>
    <xf numFmtId="10" fontId="0" fillId="0" borderId="1" xfId="0" applyNumberFormat="1" applyBorder="1" applyAlignment="1">
      <alignment horizontal="center" vertical="center"/>
    </xf>
    <xf numFmtId="2" fontId="0" fillId="0" borderId="14" xfId="0" applyNumberFormat="1" applyBorder="1" applyAlignment="1">
      <alignment horizontal="center" vertical="center"/>
    </xf>
    <xf numFmtId="0" fontId="3" fillId="0" borderId="25" xfId="0" quotePrefix="1" applyFont="1" applyBorder="1" applyAlignment="1">
      <alignment horizontal="left" vertical="center" wrapText="1"/>
    </xf>
    <xf numFmtId="0" fontId="3" fillId="18" borderId="1" xfId="0" quotePrefix="1" applyFont="1" applyFill="1" applyBorder="1" applyAlignment="1">
      <alignment horizontal="left" vertical="center" wrapText="1"/>
    </xf>
    <xf numFmtId="0" fontId="3" fillId="18" borderId="6" xfId="0" quotePrefix="1" applyFont="1" applyFill="1" applyBorder="1" applyAlignment="1">
      <alignment horizontal="center" vertical="center" wrapText="1"/>
    </xf>
    <xf numFmtId="4" fontId="0" fillId="17" borderId="6" xfId="0" applyNumberFormat="1" applyFill="1" applyBorder="1" applyAlignment="1">
      <alignment horizontal="center" vertical="center"/>
    </xf>
    <xf numFmtId="173" fontId="30" fillId="19" borderId="1" xfId="6" applyNumberFormat="1" applyAlignment="1">
      <alignment horizontal="center" vertical="center" wrapText="1"/>
    </xf>
    <xf numFmtId="4" fontId="0" fillId="17" borderId="1" xfId="0" applyNumberFormat="1" applyFill="1" applyBorder="1" applyAlignment="1">
      <alignment horizontal="center" vertical="center"/>
    </xf>
    <xf numFmtId="0" fontId="0" fillId="0" borderId="6" xfId="0" applyBorder="1" applyAlignment="1">
      <alignment horizontal="center" vertical="center"/>
    </xf>
    <xf numFmtId="2" fontId="7" fillId="17" borderId="6" xfId="0" applyNumberFormat="1" applyFont="1" applyFill="1" applyBorder="1" applyAlignment="1">
      <alignment horizontal="center" vertical="center"/>
    </xf>
    <xf numFmtId="10" fontId="0" fillId="0" borderId="6" xfId="0" applyNumberFormat="1" applyBorder="1" applyAlignment="1">
      <alignment horizontal="center" vertical="center"/>
    </xf>
    <xf numFmtId="0" fontId="3" fillId="16" borderId="1" xfId="0" quotePrefix="1" applyFont="1" applyFill="1" applyBorder="1" applyAlignment="1">
      <alignment horizontal="center" vertical="center" wrapText="1"/>
    </xf>
    <xf numFmtId="0" fontId="7" fillId="0" borderId="0" xfId="0" applyFont="1" applyAlignment="1">
      <alignment horizontal="center"/>
    </xf>
    <xf numFmtId="0" fontId="3" fillId="0" borderId="0" xfId="0" quotePrefix="1" applyFont="1" applyAlignment="1">
      <alignment horizontal="left" vertical="center" wrapText="1"/>
    </xf>
    <xf numFmtId="166" fontId="0" fillId="0" borderId="0" xfId="0" applyNumberFormat="1" applyAlignment="1">
      <alignment horizontal="center" vertical="center"/>
    </xf>
    <xf numFmtId="166" fontId="0" fillId="0" borderId="1" xfId="0" applyNumberFormat="1" applyBorder="1" applyAlignment="1">
      <alignment horizontal="center" vertical="center"/>
    </xf>
    <xf numFmtId="0" fontId="0" fillId="0" borderId="0" xfId="0" applyAlignment="1">
      <alignment vertical="top"/>
    </xf>
    <xf numFmtId="0" fontId="3" fillId="0" borderId="0" xfId="0" quotePrefix="1" applyFont="1" applyAlignment="1">
      <alignment horizontal="center" vertical="top" wrapText="1"/>
    </xf>
    <xf numFmtId="0" fontId="3" fillId="8" borderId="6" xfId="0" quotePrefix="1" applyFont="1" applyFill="1" applyBorder="1" applyAlignment="1">
      <alignment horizontal="center" vertical="top" wrapText="1"/>
    </xf>
    <xf numFmtId="0" fontId="3" fillId="16" borderId="6" xfId="0" quotePrefix="1" applyFont="1" applyFill="1" applyBorder="1" applyAlignment="1">
      <alignment horizontal="center" vertical="center" wrapText="1"/>
    </xf>
    <xf numFmtId="4" fontId="0" fillId="2" borderId="1" xfId="0" applyNumberFormat="1" applyFill="1" applyBorder="1" applyAlignment="1">
      <alignment horizontal="left" vertical="center"/>
    </xf>
    <xf numFmtId="4" fontId="0" fillId="0" borderId="0" xfId="0" applyNumberFormat="1" applyAlignment="1">
      <alignment horizontal="center"/>
    </xf>
    <xf numFmtId="165" fontId="0" fillId="0" borderId="0" xfId="0" applyNumberFormat="1" applyAlignment="1">
      <alignment horizontal="center" vertical="center"/>
    </xf>
    <xf numFmtId="165" fontId="0" fillId="17" borderId="1" xfId="0" applyNumberFormat="1" applyFill="1" applyBorder="1" applyAlignment="1">
      <alignment horizontal="center" vertical="center"/>
    </xf>
    <xf numFmtId="0" fontId="0" fillId="16" borderId="0" xfId="0" quotePrefix="1" applyFill="1"/>
    <xf numFmtId="4" fontId="0" fillId="0" borderId="1" xfId="0" applyNumberFormat="1" applyBorder="1" applyAlignment="1">
      <alignment horizontal="center" vertical="center"/>
    </xf>
    <xf numFmtId="2" fontId="3" fillId="17" borderId="1" xfId="0" applyNumberFormat="1" applyFont="1" applyFill="1" applyBorder="1" applyAlignment="1">
      <alignment horizontal="center" vertical="center"/>
    </xf>
    <xf numFmtId="0" fontId="3" fillId="13" borderId="1" xfId="0" applyFont="1" applyFill="1" applyBorder="1" applyAlignment="1">
      <alignment horizontal="center"/>
    </xf>
    <xf numFmtId="172" fontId="3" fillId="17" borderId="1" xfId="0" applyNumberFormat="1" applyFont="1" applyFill="1" applyBorder="1" applyAlignment="1">
      <alignment horizontal="center"/>
    </xf>
    <xf numFmtId="2" fontId="3" fillId="13" borderId="1" xfId="0" applyNumberFormat="1" applyFont="1" applyFill="1" applyBorder="1" applyAlignment="1">
      <alignment horizontal="center" vertical="center"/>
    </xf>
    <xf numFmtId="2" fontId="3" fillId="17" borderId="6" xfId="0" applyNumberFormat="1" applyFont="1" applyFill="1" applyBorder="1" applyAlignment="1">
      <alignment horizontal="center"/>
    </xf>
    <xf numFmtId="2" fontId="3" fillId="17" borderId="1" xfId="0" applyNumberFormat="1" applyFont="1" applyFill="1" applyBorder="1" applyAlignment="1">
      <alignment horizontal="center"/>
    </xf>
    <xf numFmtId="4" fontId="3" fillId="17" borderId="1" xfId="0" applyNumberFormat="1" applyFont="1" applyFill="1" applyBorder="1" applyAlignment="1">
      <alignment horizontal="center" vertical="center"/>
    </xf>
    <xf numFmtId="0" fontId="31" fillId="20" borderId="6" xfId="0" applyFont="1" applyFill="1" applyBorder="1" applyAlignment="1">
      <alignment horizontal="center" vertical="center" wrapText="1"/>
    </xf>
    <xf numFmtId="0" fontId="15" fillId="20" borderId="16" xfId="0" applyFont="1" applyFill="1" applyBorder="1" applyAlignment="1">
      <alignment horizontal="center" vertical="center" wrapText="1"/>
    </xf>
    <xf numFmtId="4" fontId="31" fillId="21" borderId="1" xfId="0" applyNumberFormat="1" applyFont="1" applyFill="1" applyBorder="1" applyAlignment="1">
      <alignment horizontal="center" vertical="center"/>
    </xf>
    <xf numFmtId="10" fontId="15" fillId="22" borderId="1" xfId="0" applyNumberFormat="1" applyFont="1" applyFill="1" applyBorder="1" applyAlignment="1">
      <alignment horizontal="center" vertical="center"/>
    </xf>
    <xf numFmtId="0" fontId="31" fillId="0" borderId="0" xfId="0" applyFont="1"/>
    <xf numFmtId="0" fontId="15" fillId="0" borderId="1" xfId="0" applyFont="1" applyBorder="1" applyAlignment="1">
      <alignment horizontal="center"/>
    </xf>
    <xf numFmtId="166" fontId="15" fillId="0" borderId="1" xfId="0" applyNumberFormat="1" applyFont="1" applyBorder="1" applyAlignment="1">
      <alignment horizontal="center"/>
    </xf>
    <xf numFmtId="0" fontId="15" fillId="24" borderId="1" xfId="0" quotePrefix="1" applyFont="1" applyFill="1" applyBorder="1" applyAlignment="1">
      <alignment horizontal="center" vertical="center" wrapText="1"/>
    </xf>
    <xf numFmtId="0" fontId="15" fillId="25" borderId="1" xfId="0" quotePrefix="1" applyFont="1" applyFill="1" applyBorder="1" applyAlignment="1">
      <alignment horizontal="center" vertical="center" wrapText="1"/>
    </xf>
    <xf numFmtId="0" fontId="31" fillId="0" borderId="1" xfId="0" applyFont="1" applyBorder="1"/>
    <xf numFmtId="0" fontId="31" fillId="0" borderId="1" xfId="0" applyFont="1" applyBorder="1" applyAlignment="1">
      <alignment horizontal="center"/>
    </xf>
    <xf numFmtId="0" fontId="15" fillId="24" borderId="1" xfId="0" quotePrefix="1" applyFont="1" applyFill="1" applyBorder="1" applyAlignment="1">
      <alignment horizontal="left" vertical="center" wrapText="1"/>
    </xf>
    <xf numFmtId="2" fontId="31" fillId="26" borderId="1" xfId="0" applyNumberFormat="1" applyFont="1" applyFill="1" applyBorder="1" applyAlignment="1">
      <alignment horizontal="center"/>
    </xf>
    <xf numFmtId="166" fontId="31" fillId="26" borderId="1" xfId="0" applyNumberFormat="1" applyFont="1" applyFill="1" applyBorder="1" applyAlignment="1">
      <alignment horizontal="center"/>
    </xf>
    <xf numFmtId="4" fontId="31" fillId="0" borderId="1" xfId="0" applyNumberFormat="1" applyFont="1" applyBorder="1" applyAlignment="1">
      <alignment horizontal="left" vertical="center"/>
    </xf>
    <xf numFmtId="0" fontId="15" fillId="25" borderId="1" xfId="0" quotePrefix="1" applyFont="1" applyFill="1" applyBorder="1" applyAlignment="1">
      <alignment horizontal="left" vertical="center" wrapText="1"/>
    </xf>
    <xf numFmtId="2" fontId="32" fillId="26" borderId="1" xfId="0" applyNumberFormat="1" applyFont="1" applyFill="1" applyBorder="1" applyAlignment="1">
      <alignment horizontal="center"/>
    </xf>
    <xf numFmtId="4" fontId="31" fillId="26" borderId="1" xfId="0" applyNumberFormat="1" applyFont="1" applyFill="1" applyBorder="1" applyAlignment="1">
      <alignment horizontal="center" vertical="center"/>
    </xf>
    <xf numFmtId="4" fontId="31" fillId="26" borderId="1" xfId="0" applyNumberFormat="1" applyFont="1" applyFill="1" applyBorder="1" applyAlignment="1">
      <alignment horizontal="center"/>
    </xf>
    <xf numFmtId="4" fontId="0" fillId="18" borderId="1" xfId="0" applyNumberFormat="1" applyFill="1" applyBorder="1" applyAlignment="1">
      <alignment horizontal="center" vertical="center"/>
    </xf>
    <xf numFmtId="4" fontId="0" fillId="2" borderId="1" xfId="0" applyNumberFormat="1" applyFill="1" applyBorder="1" applyAlignment="1">
      <alignment horizontal="center" vertical="center"/>
    </xf>
    <xf numFmtId="0" fontId="15" fillId="24" borderId="6" xfId="0" quotePrefix="1" applyFont="1" applyFill="1" applyBorder="1" applyAlignment="1">
      <alignment horizontal="center" vertical="center" wrapText="1"/>
    </xf>
    <xf numFmtId="0" fontId="31" fillId="0" borderId="0" xfId="0" applyFont="1" applyAlignment="1">
      <alignment horizontal="center"/>
    </xf>
    <xf numFmtId="4" fontId="15" fillId="26" borderId="1" xfId="0" applyNumberFormat="1" applyFont="1" applyFill="1" applyBorder="1" applyAlignment="1">
      <alignment horizontal="center" vertical="center"/>
    </xf>
    <xf numFmtId="2" fontId="15" fillId="26" borderId="1" xfId="0" applyNumberFormat="1" applyFont="1" applyFill="1" applyBorder="1" applyAlignment="1">
      <alignment horizontal="center"/>
    </xf>
    <xf numFmtId="0" fontId="31" fillId="0" borderId="0" xfId="0" applyFont="1" applyAlignment="1">
      <alignment horizontal="left" vertical="center"/>
    </xf>
    <xf numFmtId="0" fontId="15" fillId="27" borderId="1" xfId="0" quotePrefix="1" applyFont="1" applyFill="1" applyBorder="1" applyAlignment="1">
      <alignment horizontal="center" vertical="center" wrapText="1"/>
    </xf>
    <xf numFmtId="0" fontId="15" fillId="0" borderId="1" xfId="0" quotePrefix="1" applyFont="1" applyBorder="1" applyAlignment="1">
      <alignment horizontal="left" vertical="center" wrapText="1"/>
    </xf>
    <xf numFmtId="0" fontId="33" fillId="0" borderId="1" xfId="0" applyFont="1" applyBorder="1" applyAlignment="1">
      <alignment horizontal="center"/>
    </xf>
    <xf numFmtId="0" fontId="31" fillId="26" borderId="1" xfId="0" applyFont="1" applyFill="1" applyBorder="1" applyAlignment="1">
      <alignment horizontal="center"/>
    </xf>
    <xf numFmtId="0" fontId="32" fillId="26" borderId="1" xfId="0" applyFont="1" applyFill="1" applyBorder="1" applyAlignment="1">
      <alignment horizontal="center"/>
    </xf>
    <xf numFmtId="0" fontId="15" fillId="28" borderId="1" xfId="0" applyFont="1" applyFill="1" applyBorder="1" applyAlignment="1">
      <alignment horizontal="center" wrapText="1"/>
    </xf>
    <xf numFmtId="0" fontId="15" fillId="24" borderId="11" xfId="0" quotePrefix="1" applyFont="1" applyFill="1" applyBorder="1" applyAlignment="1">
      <alignment horizontal="left" vertical="center" wrapText="1"/>
    </xf>
    <xf numFmtId="2" fontId="31" fillId="26" borderId="1" xfId="0" applyNumberFormat="1" applyFont="1" applyFill="1" applyBorder="1" applyAlignment="1">
      <alignment horizontal="center" vertical="center"/>
    </xf>
    <xf numFmtId="2" fontId="31" fillId="26" borderId="0" xfId="0" applyNumberFormat="1" applyFont="1" applyFill="1" applyAlignment="1">
      <alignment horizontal="center" vertical="center"/>
    </xf>
    <xf numFmtId="0" fontId="31" fillId="0" borderId="27" xfId="0" applyFont="1" applyBorder="1"/>
    <xf numFmtId="0" fontId="32" fillId="0" borderId="1" xfId="0" applyFont="1" applyBorder="1" applyAlignment="1">
      <alignment horizontal="center"/>
    </xf>
    <xf numFmtId="0" fontId="15" fillId="24" borderId="6" xfId="0" quotePrefix="1" applyFont="1" applyFill="1" applyBorder="1" applyAlignment="1">
      <alignment horizontal="left" vertical="center" wrapText="1"/>
    </xf>
    <xf numFmtId="172" fontId="15" fillId="26" borderId="1" xfId="0" applyNumberFormat="1" applyFont="1" applyFill="1" applyBorder="1" applyAlignment="1">
      <alignment horizontal="center"/>
    </xf>
    <xf numFmtId="172" fontId="31" fillId="26" borderId="1" xfId="0" applyNumberFormat="1" applyFont="1" applyFill="1" applyBorder="1" applyAlignment="1">
      <alignment horizontal="center"/>
    </xf>
    <xf numFmtId="1" fontId="21" fillId="26" borderId="1" xfId="0" applyNumberFormat="1" applyFont="1" applyFill="1" applyBorder="1" applyAlignment="1">
      <alignment horizontal="center"/>
    </xf>
    <xf numFmtId="0" fontId="15" fillId="0" borderId="0" xfId="0" quotePrefix="1" applyFont="1" applyAlignment="1">
      <alignment horizontal="center" vertical="center" wrapText="1"/>
    </xf>
    <xf numFmtId="172" fontId="34" fillId="0" borderId="0" xfId="0" applyNumberFormat="1" applyFont="1"/>
    <xf numFmtId="0" fontId="15" fillId="26" borderId="1" xfId="0" applyFont="1" applyFill="1" applyBorder="1" applyAlignment="1">
      <alignment horizontal="center"/>
    </xf>
    <xf numFmtId="11" fontId="31" fillId="26" borderId="1" xfId="0" applyNumberFormat="1" applyFont="1" applyFill="1" applyBorder="1" applyAlignment="1">
      <alignment horizontal="center"/>
    </xf>
    <xf numFmtId="0" fontId="15" fillId="28" borderId="1" xfId="0" quotePrefix="1" applyFont="1" applyFill="1" applyBorder="1" applyAlignment="1">
      <alignment horizontal="center" vertical="center" wrapText="1"/>
    </xf>
    <xf numFmtId="0" fontId="33" fillId="0" borderId="0" xfId="0" applyFont="1" applyAlignment="1">
      <alignment horizontal="center"/>
    </xf>
    <xf numFmtId="1" fontId="31" fillId="26" borderId="1" xfId="0" applyNumberFormat="1" applyFont="1" applyFill="1" applyBorder="1" applyAlignment="1">
      <alignment horizontal="center" vertical="center"/>
    </xf>
    <xf numFmtId="0" fontId="3" fillId="0" borderId="1" xfId="0" quotePrefix="1" applyFont="1" applyBorder="1" applyAlignment="1">
      <alignment horizontal="left" vertical="top" wrapText="1"/>
    </xf>
    <xf numFmtId="0" fontId="0" fillId="0" borderId="1" xfId="0" applyBorder="1" applyAlignment="1">
      <alignment horizontal="left" vertical="center" wrapText="1"/>
    </xf>
    <xf numFmtId="0" fontId="2" fillId="4" borderId="0" xfId="0" applyFont="1" applyFill="1" applyAlignment="1">
      <alignment horizontal="left"/>
    </xf>
    <xf numFmtId="0" fontId="31" fillId="0" borderId="1" xfId="0" applyFont="1" applyBorder="1" applyAlignment="1">
      <alignment wrapText="1"/>
    </xf>
    <xf numFmtId="0" fontId="31" fillId="0" borderId="1" xfId="0" quotePrefix="1" applyFont="1" applyBorder="1" applyAlignment="1">
      <alignment wrapText="1"/>
    </xf>
    <xf numFmtId="0" fontId="0" fillId="29" borderId="1" xfId="0" applyFill="1" applyBorder="1" applyAlignment="1">
      <alignment horizontal="center"/>
    </xf>
    <xf numFmtId="0" fontId="3" fillId="29" borderId="1" xfId="0" applyFont="1" applyFill="1" applyBorder="1" applyAlignment="1">
      <alignment horizontal="center"/>
    </xf>
    <xf numFmtId="0" fontId="3" fillId="9" borderId="1" xfId="0" applyFont="1" applyFill="1" applyBorder="1" applyAlignment="1">
      <alignment horizontal="center"/>
    </xf>
    <xf numFmtId="0" fontId="35" fillId="2" borderId="1" xfId="0" applyFont="1" applyFill="1" applyBorder="1" applyAlignment="1">
      <alignment horizontal="center"/>
    </xf>
    <xf numFmtId="0" fontId="13" fillId="30" borderId="1" xfId="0" applyFont="1" applyFill="1" applyBorder="1" applyAlignment="1">
      <alignment horizontal="center"/>
    </xf>
    <xf numFmtId="0" fontId="3" fillId="30" borderId="1" xfId="0" applyFont="1" applyFill="1" applyBorder="1" applyAlignment="1">
      <alignment horizontal="center"/>
    </xf>
    <xf numFmtId="0" fontId="35" fillId="9" borderId="1" xfId="0" applyFont="1" applyFill="1" applyBorder="1" applyAlignment="1">
      <alignment horizontal="center"/>
    </xf>
    <xf numFmtId="164" fontId="0" fillId="5" borderId="1" xfId="0" applyNumberFormat="1" applyFill="1" applyBorder="1"/>
    <xf numFmtId="4" fontId="0" fillId="5" borderId="1" xfId="0" applyNumberFormat="1" applyFill="1" applyBorder="1"/>
    <xf numFmtId="4" fontId="36" fillId="5" borderId="1" xfId="0" applyNumberFormat="1" applyFont="1" applyFill="1" applyBorder="1" applyAlignment="1">
      <alignment horizontal="center" vertical="center"/>
    </xf>
    <xf numFmtId="166" fontId="36" fillId="5" borderId="1" xfId="0" applyNumberFormat="1" applyFont="1" applyFill="1" applyBorder="1" applyAlignment="1">
      <alignment horizontal="center" vertical="center"/>
    </xf>
    <xf numFmtId="4" fontId="0" fillId="5" borderId="1" xfId="0" applyNumberFormat="1" applyFill="1" applyBorder="1" applyAlignment="1">
      <alignment horizontal="center" vertical="center"/>
    </xf>
    <xf numFmtId="165" fontId="0" fillId="5" borderId="1" xfId="0" applyNumberFormat="1" applyFill="1" applyBorder="1"/>
    <xf numFmtId="165" fontId="0" fillId="5" borderId="1" xfId="0" applyNumberFormat="1" applyFill="1" applyBorder="1" applyAlignment="1">
      <alignment horizontal="center" vertical="center"/>
    </xf>
    <xf numFmtId="4" fontId="0" fillId="5" borderId="0" xfId="0" applyNumberFormat="1" applyFill="1"/>
    <xf numFmtId="1" fontId="37" fillId="0" borderId="1" xfId="0" applyNumberFormat="1" applyFont="1" applyBorder="1" applyAlignment="1">
      <alignment horizontal="center" vertical="center"/>
    </xf>
    <xf numFmtId="174" fontId="37" fillId="0" borderId="1" xfId="0" applyNumberFormat="1" applyFont="1" applyBorder="1" applyAlignment="1">
      <alignment horizontal="center" vertical="center"/>
    </xf>
    <xf numFmtId="166" fontId="37" fillId="0" borderId="1" xfId="0" applyNumberFormat="1" applyFont="1" applyBorder="1" applyAlignment="1">
      <alignment horizontal="center"/>
    </xf>
    <xf numFmtId="4" fontId="37" fillId="0" borderId="1" xfId="0" applyNumberFormat="1" applyFont="1" applyBorder="1" applyAlignment="1">
      <alignment horizontal="center"/>
    </xf>
    <xf numFmtId="0" fontId="37" fillId="0" borderId="1" xfId="0" applyFont="1" applyBorder="1" applyAlignment="1">
      <alignment horizontal="center"/>
    </xf>
    <xf numFmtId="0" fontId="0" fillId="0" borderId="0" xfId="0" quotePrefix="1"/>
    <xf numFmtId="0" fontId="3" fillId="0" borderId="1" xfId="0" applyFont="1" applyBorder="1" applyAlignment="1">
      <alignment wrapText="1"/>
    </xf>
    <xf numFmtId="0" fontId="3" fillId="0" borderId="1" xfId="0" applyFont="1" applyBorder="1" applyAlignment="1">
      <alignment horizontal="center" vertical="center" wrapText="1"/>
    </xf>
    <xf numFmtId="0" fontId="3" fillId="0" borderId="1" xfId="0" quotePrefix="1" applyFont="1" applyBorder="1" applyAlignment="1">
      <alignment wrapText="1"/>
    </xf>
    <xf numFmtId="0" fontId="7"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vertical="center" wrapText="1"/>
    </xf>
    <xf numFmtId="0" fontId="0" fillId="0" borderId="1" xfId="0" quotePrefix="1" applyBorder="1" applyAlignment="1">
      <alignment wrapText="1"/>
    </xf>
    <xf numFmtId="0" fontId="15" fillId="27" borderId="1" xfId="0" applyFont="1" applyFill="1" applyBorder="1" applyAlignment="1">
      <alignment horizontal="center" wrapText="1"/>
    </xf>
    <xf numFmtId="0" fontId="15" fillId="0" borderId="0" xfId="0" quotePrefix="1" applyFont="1" applyAlignment="1">
      <alignment horizontal="center" wrapText="1"/>
    </xf>
    <xf numFmtId="1" fontId="31" fillId="0" borderId="0" xfId="0" applyNumberFormat="1" applyFont="1" applyAlignment="1">
      <alignment horizontal="center" vertical="center"/>
    </xf>
    <xf numFmtId="0" fontId="15" fillId="0" borderId="1" xfId="0" quotePrefix="1" applyFont="1" applyBorder="1" applyAlignment="1">
      <alignment horizontal="center" vertical="center" wrapText="1"/>
    </xf>
    <xf numFmtId="0" fontId="15" fillId="0" borderId="1" xfId="0" applyFont="1" applyBorder="1"/>
    <xf numFmtId="0" fontId="2" fillId="4" borderId="0" xfId="0" applyFont="1" applyFill="1" applyAlignment="1">
      <alignment horizontal="left"/>
    </xf>
    <xf numFmtId="0" fontId="5"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0" fillId="2" borderId="0" xfId="0" applyFill="1" applyAlignment="1">
      <alignment vertical="center" wrapText="1"/>
    </xf>
    <xf numFmtId="0" fontId="1" fillId="2" borderId="0" xfId="0" applyFont="1" applyFill="1" applyAlignment="1">
      <alignment horizontal="left" vertical="center" wrapText="1"/>
    </xf>
    <xf numFmtId="0" fontId="2" fillId="4" borderId="0" xfId="0" applyFont="1" applyFill="1" applyAlignment="1">
      <alignment horizontal="left"/>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3" fillId="23" borderId="0" xfId="0" applyFont="1" applyFill="1" applyAlignment="1">
      <alignment horizontal="center" vertical="center" wrapText="1"/>
    </xf>
    <xf numFmtId="0" fontId="31" fillId="28" borderId="28" xfId="0" applyFont="1" applyFill="1" applyBorder="1" applyAlignment="1">
      <alignment horizontal="center" vertical="center" wrapText="1"/>
    </xf>
    <xf numFmtId="0" fontId="31" fillId="28" borderId="29" xfId="0" applyFont="1" applyFill="1" applyBorder="1" applyAlignment="1">
      <alignment horizontal="center" vertical="center" wrapText="1"/>
    </xf>
    <xf numFmtId="0" fontId="3" fillId="0" borderId="26" xfId="0" quotePrefix="1" applyFont="1" applyBorder="1" applyAlignment="1">
      <alignment horizontal="center" vertical="center" wrapText="1"/>
    </xf>
    <xf numFmtId="0" fontId="3" fillId="0" borderId="5" xfId="0" quotePrefix="1" applyFont="1" applyBorder="1" applyAlignment="1">
      <alignment horizontal="center" vertical="center" wrapText="1"/>
    </xf>
  </cellXfs>
  <cellStyles count="7">
    <cellStyle name="Hipervínculo" xfId="2" builtinId="8"/>
    <cellStyle name="input_fixed" xfId="6" xr:uid="{63947256-463D-4FEE-B14A-CC9291FAF371}"/>
    <cellStyle name="Millares 2" xfId="4" xr:uid="{6932B560-88B7-459C-BC83-E5496DDA31D4}"/>
    <cellStyle name="Normal" xfId="0" builtinId="0"/>
    <cellStyle name="Normal 2" xfId="1" xr:uid="{24DF025E-3A03-4AEE-890D-5B5AB1F1E340}"/>
    <cellStyle name="Normal 4" xfId="3" xr:uid="{26FE9F0D-A0FA-40B3-A1B2-47A688012F17}"/>
    <cellStyle name="Porcentaje" xfId="5" builtinId="5"/>
  </cellStyles>
  <dxfs count="0"/>
  <tableStyles count="0" defaultTableStyle="TableStyleMedium2" defaultPivotStyle="PivotStyleLight16"/>
  <colors>
    <mruColors>
      <color rgb="FF009999"/>
      <color rgb="FFFF00FF"/>
      <color rgb="FF66FF33"/>
      <color rgb="FF00CC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population!$C$345:$AG$345</c:f>
              <c:numCache>
                <c:formatCode>0</c:formatCode>
                <c:ptCount val="31"/>
                <c:pt idx="0">
                  <c:v>528119.32559999998</c:v>
                </c:pt>
                <c:pt idx="1">
                  <c:v>531488.65893999999</c:v>
                </c:pt>
                <c:pt idx="2">
                  <c:v>534857.99228000001</c:v>
                </c:pt>
                <c:pt idx="3">
                  <c:v>538227.32562000002</c:v>
                </c:pt>
                <c:pt idx="4">
                  <c:v>541596.65896000003</c:v>
                </c:pt>
                <c:pt idx="5">
                  <c:v>544965.99230000004</c:v>
                </c:pt>
                <c:pt idx="6">
                  <c:v>547839.42034000007</c:v>
                </c:pt>
                <c:pt idx="7">
                  <c:v>550712.84837999998</c:v>
                </c:pt>
                <c:pt idx="8">
                  <c:v>553586.27642000001</c:v>
                </c:pt>
                <c:pt idx="9">
                  <c:v>556459.70445999992</c:v>
                </c:pt>
                <c:pt idx="10">
                  <c:v>559333.13249999995</c:v>
                </c:pt>
                <c:pt idx="11">
                  <c:v>565155.43559999997</c:v>
                </c:pt>
                <c:pt idx="12">
                  <c:v>570977.73869999999</c:v>
                </c:pt>
                <c:pt idx="13">
                  <c:v>576800.04180000001</c:v>
                </c:pt>
                <c:pt idx="14">
                  <c:v>582622.34490000003</c:v>
                </c:pt>
                <c:pt idx="15">
                  <c:v>588444.64800000004</c:v>
                </c:pt>
                <c:pt idx="16">
                  <c:v>593705.44304000004</c:v>
                </c:pt>
                <c:pt idx="17">
                  <c:v>598966.23808000004</c:v>
                </c:pt>
                <c:pt idx="18">
                  <c:v>604227.03312000004</c:v>
                </c:pt>
                <c:pt idx="19">
                  <c:v>609487.82816000003</c:v>
                </c:pt>
                <c:pt idx="20">
                  <c:v>614748.62320000003</c:v>
                </c:pt>
                <c:pt idx="21">
                  <c:v>617997.52512000001</c:v>
                </c:pt>
                <c:pt idx="22">
                  <c:v>621246.42703999998</c:v>
                </c:pt>
                <c:pt idx="23">
                  <c:v>624495.32896000007</c:v>
                </c:pt>
                <c:pt idx="24">
                  <c:v>627744.23088000005</c:v>
                </c:pt>
                <c:pt idx="25">
                  <c:v>630993.13280000002</c:v>
                </c:pt>
                <c:pt idx="26">
                  <c:v>633959.26526000001</c:v>
                </c:pt>
                <c:pt idx="27">
                  <c:v>636925.39772000001</c:v>
                </c:pt>
                <c:pt idx="28">
                  <c:v>639891.53018</c:v>
                </c:pt>
                <c:pt idx="29">
                  <c:v>642857.66264</c:v>
                </c:pt>
                <c:pt idx="30">
                  <c:v>645823.79509999999</c:v>
                </c:pt>
              </c:numCache>
            </c:numRef>
          </c:yVal>
          <c:smooth val="0"/>
          <c:extLst>
            <c:ext xmlns:c16="http://schemas.microsoft.com/office/drawing/2014/chart" uri="{C3380CC4-5D6E-409C-BE32-E72D297353CC}">
              <c16:uniqueId val="{00000000-4577-40F1-B661-6968B29E972D}"/>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population!$C$348:$AG$348</c:f>
              <c:numCache>
                <c:formatCode>0</c:formatCode>
                <c:ptCount val="31"/>
                <c:pt idx="0">
                  <c:v>528119.32559999998</c:v>
                </c:pt>
                <c:pt idx="1">
                  <c:v>540127.02585999994</c:v>
                </c:pt>
                <c:pt idx="2">
                  <c:v>552134.72612000001</c:v>
                </c:pt>
                <c:pt idx="3">
                  <c:v>564142.42637999996</c:v>
                </c:pt>
                <c:pt idx="4">
                  <c:v>576150.12664000003</c:v>
                </c:pt>
                <c:pt idx="5">
                  <c:v>588157.82689999999</c:v>
                </c:pt>
                <c:pt idx="6">
                  <c:v>601007.39211999997</c:v>
                </c:pt>
                <c:pt idx="7">
                  <c:v>613856.95733999996</c:v>
                </c:pt>
                <c:pt idx="8">
                  <c:v>626706.52256000007</c:v>
                </c:pt>
                <c:pt idx="9">
                  <c:v>639556.08778000006</c:v>
                </c:pt>
                <c:pt idx="10">
                  <c:v>652405.65300000005</c:v>
                </c:pt>
                <c:pt idx="11">
                  <c:v>664247.52138000005</c:v>
                </c:pt>
                <c:pt idx="12">
                  <c:v>676089.38976000005</c:v>
                </c:pt>
                <c:pt idx="13">
                  <c:v>687931.25814000005</c:v>
                </c:pt>
                <c:pt idx="14">
                  <c:v>699773.12652000005</c:v>
                </c:pt>
                <c:pt idx="15">
                  <c:v>711614.99490000005</c:v>
                </c:pt>
                <c:pt idx="16">
                  <c:v>723310.09734000009</c:v>
                </c:pt>
                <c:pt idx="17">
                  <c:v>735005.19978000002</c:v>
                </c:pt>
                <c:pt idx="18">
                  <c:v>746700.30222000007</c:v>
                </c:pt>
                <c:pt idx="19">
                  <c:v>758395.40466</c:v>
                </c:pt>
                <c:pt idx="20">
                  <c:v>770090.50710000005</c:v>
                </c:pt>
                <c:pt idx="21">
                  <c:v>780802.86368000007</c:v>
                </c:pt>
                <c:pt idx="22">
                  <c:v>791515.22026000009</c:v>
                </c:pt>
                <c:pt idx="23">
                  <c:v>802227.57683999999</c:v>
                </c:pt>
                <c:pt idx="24">
                  <c:v>812939.93342000002</c:v>
                </c:pt>
                <c:pt idx="25">
                  <c:v>823652.29</c:v>
                </c:pt>
                <c:pt idx="26">
                  <c:v>833934.84140000003</c:v>
                </c:pt>
                <c:pt idx="27">
                  <c:v>844217.39280000003</c:v>
                </c:pt>
                <c:pt idx="28">
                  <c:v>854499.94420000003</c:v>
                </c:pt>
                <c:pt idx="29">
                  <c:v>864782.49560000002</c:v>
                </c:pt>
                <c:pt idx="30">
                  <c:v>875065.04700000002</c:v>
                </c:pt>
              </c:numCache>
            </c:numRef>
          </c:yVal>
          <c:smooth val="0"/>
          <c:extLst>
            <c:ext xmlns:c16="http://schemas.microsoft.com/office/drawing/2014/chart" uri="{C3380CC4-5D6E-409C-BE32-E72D297353CC}">
              <c16:uniqueId val="{00000001-4577-40F1-B661-6968B29E972D}"/>
            </c:ext>
          </c:extLst>
        </c:ser>
        <c:ser>
          <c:idx val="2"/>
          <c:order val="2"/>
          <c:spPr>
            <a:ln w="38100" cap="rnd">
              <a:noFill/>
              <a:round/>
            </a:ln>
            <a:effectLst/>
          </c:spPr>
          <c:marker>
            <c:symbol val="circle"/>
            <c:size val="5"/>
            <c:spPr>
              <a:solidFill>
                <a:schemeClr val="accent3"/>
              </a:solidFill>
              <a:ln w="9525">
                <a:solidFill>
                  <a:schemeClr val="accent3"/>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population!$C$351:$AG$351</c:f>
              <c:numCache>
                <c:formatCode>0</c:formatCode>
                <c:ptCount val="31"/>
                <c:pt idx="0">
                  <c:v>528119.32559999998</c:v>
                </c:pt>
                <c:pt idx="1">
                  <c:v>542526.08314</c:v>
                </c:pt>
                <c:pt idx="2">
                  <c:v>556932.84068000002</c:v>
                </c:pt>
                <c:pt idx="3">
                  <c:v>571339.59821999993</c:v>
                </c:pt>
                <c:pt idx="4">
                  <c:v>585746.35575999995</c:v>
                </c:pt>
                <c:pt idx="5">
                  <c:v>600153.11329999997</c:v>
                </c:pt>
                <c:pt idx="6">
                  <c:v>615780.95147999993</c:v>
                </c:pt>
                <c:pt idx="7">
                  <c:v>631408.78966000001</c:v>
                </c:pt>
                <c:pt idx="8">
                  <c:v>647036.62783999997</c:v>
                </c:pt>
                <c:pt idx="9">
                  <c:v>662664.46602000005</c:v>
                </c:pt>
                <c:pt idx="10">
                  <c:v>678292.30420000001</c:v>
                </c:pt>
                <c:pt idx="11">
                  <c:v>693684.32250000001</c:v>
                </c:pt>
                <c:pt idx="12">
                  <c:v>709076.34080000001</c:v>
                </c:pt>
                <c:pt idx="13">
                  <c:v>724468.3591</c:v>
                </c:pt>
                <c:pt idx="14">
                  <c:v>739860.3774</c:v>
                </c:pt>
                <c:pt idx="15">
                  <c:v>755252.39569999999</c:v>
                </c:pt>
                <c:pt idx="16">
                  <c:v>771649.26934</c:v>
                </c:pt>
                <c:pt idx="17">
                  <c:v>788046.14298</c:v>
                </c:pt>
                <c:pt idx="18">
                  <c:v>804443.01662000001</c:v>
                </c:pt>
                <c:pt idx="19">
                  <c:v>820839.89026000001</c:v>
                </c:pt>
                <c:pt idx="20">
                  <c:v>837236.76390000002</c:v>
                </c:pt>
                <c:pt idx="21">
                  <c:v>853781.55403999996</c:v>
                </c:pt>
                <c:pt idx="22">
                  <c:v>870326.34418000001</c:v>
                </c:pt>
                <c:pt idx="23">
                  <c:v>886871.13431999995</c:v>
                </c:pt>
                <c:pt idx="24">
                  <c:v>903415.92446000001</c:v>
                </c:pt>
                <c:pt idx="25">
                  <c:v>919960.71459999995</c:v>
                </c:pt>
                <c:pt idx="26">
                  <c:v>933285.71647999994</c:v>
                </c:pt>
                <c:pt idx="27">
                  <c:v>946610.71835999994</c:v>
                </c:pt>
                <c:pt idx="28">
                  <c:v>959935.72024000005</c:v>
                </c:pt>
                <c:pt idx="29">
                  <c:v>973260.72212000005</c:v>
                </c:pt>
                <c:pt idx="30">
                  <c:v>986585.72400000005</c:v>
                </c:pt>
              </c:numCache>
            </c:numRef>
          </c:yVal>
          <c:smooth val="0"/>
          <c:extLst>
            <c:ext xmlns:c16="http://schemas.microsoft.com/office/drawing/2014/chart" uri="{C3380CC4-5D6E-409C-BE32-E72D297353CC}">
              <c16:uniqueId val="{00000002-4577-40F1-B661-6968B29E972D}"/>
            </c:ext>
          </c:extLst>
        </c:ser>
        <c:ser>
          <c:idx val="3"/>
          <c:order val="3"/>
          <c:spPr>
            <a:ln w="38100" cap="rnd">
              <a:noFill/>
              <a:round/>
            </a:ln>
            <a:effectLst/>
          </c:spPr>
          <c:marker>
            <c:symbol val="circle"/>
            <c:size val="5"/>
            <c:spPr>
              <a:solidFill>
                <a:schemeClr val="accent4"/>
              </a:solidFill>
              <a:ln w="9525">
                <a:solidFill>
                  <a:schemeClr val="accent4"/>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population!$C$354:$AG$354</c:f>
              <c:numCache>
                <c:formatCode>0</c:formatCode>
                <c:ptCount val="31"/>
                <c:pt idx="0">
                  <c:v>528119.32559999998</c:v>
                </c:pt>
                <c:pt idx="1">
                  <c:v>542290.39073999994</c:v>
                </c:pt>
                <c:pt idx="2">
                  <c:v>556461.45588000002</c:v>
                </c:pt>
                <c:pt idx="3">
                  <c:v>570632.52101999999</c:v>
                </c:pt>
                <c:pt idx="4">
                  <c:v>584803.58616000006</c:v>
                </c:pt>
                <c:pt idx="5">
                  <c:v>598974.65130000003</c:v>
                </c:pt>
                <c:pt idx="6">
                  <c:v>614418.82078000007</c:v>
                </c:pt>
                <c:pt idx="7">
                  <c:v>629862.99025999999</c:v>
                </c:pt>
                <c:pt idx="8">
                  <c:v>645307.15974000003</c:v>
                </c:pt>
                <c:pt idx="9">
                  <c:v>660751.32921999996</c:v>
                </c:pt>
                <c:pt idx="10">
                  <c:v>676195.4987</c:v>
                </c:pt>
                <c:pt idx="11">
                  <c:v>691308.88703999994</c:v>
                </c:pt>
                <c:pt idx="12">
                  <c:v>706422.27538000001</c:v>
                </c:pt>
                <c:pt idx="13">
                  <c:v>721535.66371999995</c:v>
                </c:pt>
                <c:pt idx="14">
                  <c:v>736649.05206000002</c:v>
                </c:pt>
                <c:pt idx="15">
                  <c:v>751762.44039999996</c:v>
                </c:pt>
                <c:pt idx="16">
                  <c:v>767715.87653999997</c:v>
                </c:pt>
                <c:pt idx="17">
                  <c:v>783669.31267999997</c:v>
                </c:pt>
                <c:pt idx="18">
                  <c:v>799622.74881999998</c:v>
                </c:pt>
                <c:pt idx="19">
                  <c:v>815576.18495999998</c:v>
                </c:pt>
                <c:pt idx="20">
                  <c:v>831529.62109999999</c:v>
                </c:pt>
                <c:pt idx="21">
                  <c:v>847462.38627999998</c:v>
                </c:pt>
                <c:pt idx="22">
                  <c:v>863395.15145999996</c:v>
                </c:pt>
                <c:pt idx="23">
                  <c:v>879327.91664000007</c:v>
                </c:pt>
                <c:pt idx="24">
                  <c:v>895260.68182000006</c:v>
                </c:pt>
                <c:pt idx="25">
                  <c:v>911193.44700000004</c:v>
                </c:pt>
                <c:pt idx="26">
                  <c:v>924296.80448000005</c:v>
                </c:pt>
                <c:pt idx="27">
                  <c:v>937400.16196000006</c:v>
                </c:pt>
                <c:pt idx="28">
                  <c:v>950503.51943999995</c:v>
                </c:pt>
                <c:pt idx="29">
                  <c:v>963606.87691999995</c:v>
                </c:pt>
                <c:pt idx="30">
                  <c:v>976710.23439999996</c:v>
                </c:pt>
              </c:numCache>
            </c:numRef>
          </c:yVal>
          <c:smooth val="0"/>
          <c:extLst>
            <c:ext xmlns:c16="http://schemas.microsoft.com/office/drawing/2014/chart" uri="{C3380CC4-5D6E-409C-BE32-E72D297353CC}">
              <c16:uniqueId val="{00000003-4577-40F1-B661-6968B29E972D}"/>
            </c:ext>
          </c:extLst>
        </c:ser>
        <c:ser>
          <c:idx val="4"/>
          <c:order val="4"/>
          <c:spPr>
            <a:ln w="38100" cap="rnd">
              <a:noFill/>
              <a:round/>
            </a:ln>
            <a:effectLst/>
          </c:spPr>
          <c:marker>
            <c:symbol val="circle"/>
            <c:size val="5"/>
            <c:spPr>
              <a:solidFill>
                <a:schemeClr val="accent5"/>
              </a:solidFill>
              <a:ln w="9525">
                <a:solidFill>
                  <a:schemeClr val="accent5"/>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population!$C$357:$AG$357</c:f>
              <c:numCache>
                <c:formatCode>0</c:formatCode>
                <c:ptCount val="31"/>
                <c:pt idx="0">
                  <c:v>528119.32559999998</c:v>
                </c:pt>
                <c:pt idx="1">
                  <c:v>537420.97884</c:v>
                </c:pt>
                <c:pt idx="2">
                  <c:v>546722.63208000001</c:v>
                </c:pt>
                <c:pt idx="3">
                  <c:v>556024.28532000002</c:v>
                </c:pt>
                <c:pt idx="4">
                  <c:v>565325.93856000004</c:v>
                </c:pt>
                <c:pt idx="5">
                  <c:v>574627.59180000005</c:v>
                </c:pt>
                <c:pt idx="6">
                  <c:v>583413.09452000004</c:v>
                </c:pt>
                <c:pt idx="7">
                  <c:v>592198.59724000003</c:v>
                </c:pt>
                <c:pt idx="8">
                  <c:v>600984.09996000002</c:v>
                </c:pt>
                <c:pt idx="9">
                  <c:v>609769.60268000001</c:v>
                </c:pt>
                <c:pt idx="10">
                  <c:v>618555.1054</c:v>
                </c:pt>
                <c:pt idx="11">
                  <c:v>626901.81521999999</c:v>
                </c:pt>
                <c:pt idx="12">
                  <c:v>635248.52503999998</c:v>
                </c:pt>
                <c:pt idx="13">
                  <c:v>643595.23485999997</c:v>
                </c:pt>
                <c:pt idx="14">
                  <c:v>651941.94467999996</c:v>
                </c:pt>
                <c:pt idx="15">
                  <c:v>660288.65449999995</c:v>
                </c:pt>
                <c:pt idx="16">
                  <c:v>667271.62637999991</c:v>
                </c:pt>
                <c:pt idx="17">
                  <c:v>674254.59826</c:v>
                </c:pt>
                <c:pt idx="18">
                  <c:v>681237.57013999997</c:v>
                </c:pt>
                <c:pt idx="19">
                  <c:v>688220.54202000005</c:v>
                </c:pt>
                <c:pt idx="20">
                  <c:v>695203.51390000002</c:v>
                </c:pt>
                <c:pt idx="21">
                  <c:v>701135.92246000003</c:v>
                </c:pt>
                <c:pt idx="22">
                  <c:v>707068.33102000004</c:v>
                </c:pt>
                <c:pt idx="23">
                  <c:v>713000.73957999994</c:v>
                </c:pt>
                <c:pt idx="24">
                  <c:v>718933.14813999995</c:v>
                </c:pt>
                <c:pt idx="25">
                  <c:v>724865.55669999996</c:v>
                </c:pt>
                <c:pt idx="26">
                  <c:v>729382.64913999999</c:v>
                </c:pt>
                <c:pt idx="27">
                  <c:v>733899.74158000003</c:v>
                </c:pt>
                <c:pt idx="28">
                  <c:v>738416.83401999995</c:v>
                </c:pt>
                <c:pt idx="29">
                  <c:v>742933.92645999999</c:v>
                </c:pt>
                <c:pt idx="30">
                  <c:v>747451.01890000002</c:v>
                </c:pt>
              </c:numCache>
            </c:numRef>
          </c:yVal>
          <c:smooth val="0"/>
          <c:extLst>
            <c:ext xmlns:c16="http://schemas.microsoft.com/office/drawing/2014/chart" uri="{C3380CC4-5D6E-409C-BE32-E72D297353CC}">
              <c16:uniqueId val="{00000004-4577-40F1-B661-6968B29E972D}"/>
            </c:ext>
          </c:extLst>
        </c:ser>
        <c:dLbls>
          <c:showLegendKey val="0"/>
          <c:showVal val="0"/>
          <c:showCatName val="0"/>
          <c:showSerName val="0"/>
          <c:showPercent val="0"/>
          <c:showBubbleSize val="0"/>
        </c:dLbls>
        <c:axId val="1118176447"/>
        <c:axId val="1118177407"/>
      </c:scatterChart>
      <c:valAx>
        <c:axId val="111817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77407"/>
        <c:crosses val="autoZero"/>
        <c:crossBetween val="midCat"/>
      </c:valAx>
      <c:valAx>
        <c:axId val="111817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764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201098</xdr:colOff>
      <xdr:row>0</xdr:row>
      <xdr:rowOff>78740</xdr:rowOff>
    </xdr:from>
    <xdr:to>
      <xdr:col>6</xdr:col>
      <xdr:colOff>263616</xdr:colOff>
      <xdr:row>0</xdr:row>
      <xdr:rowOff>612140</xdr:rowOff>
    </xdr:to>
    <xdr:pic>
      <xdr:nvPicPr>
        <xdr:cNvPr id="4" name="Imagen 3" descr="AfriLabs &amp; several partners from Europe &amp; Africa commence the ONEPlanET  project – ONEPlanET Project">
          <a:extLst>
            <a:ext uri="{FF2B5EF4-FFF2-40B4-BE49-F238E27FC236}">
              <a16:creationId xmlns:a16="http://schemas.microsoft.com/office/drawing/2014/main" id="{9754EE59-710F-4B20-8375-AF0F58A5A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0398" y="78740"/>
          <a:ext cx="854998" cy="53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130809</xdr:colOff>
      <xdr:row>0</xdr:row>
      <xdr:rowOff>125006</xdr:rowOff>
    </xdr:from>
    <xdr:to>
      <xdr:col>0</xdr:col>
      <xdr:colOff>1673848</xdr:colOff>
      <xdr:row>0</xdr:row>
      <xdr:rowOff>574040</xdr:rowOff>
    </xdr:to>
    <xdr:pic>
      <xdr:nvPicPr>
        <xdr:cNvPr id="5" name="Imagen 4" descr="HOME - GEEDS">
          <a:extLst>
            <a:ext uri="{FF2B5EF4-FFF2-40B4-BE49-F238E27FC236}">
              <a16:creationId xmlns:a16="http://schemas.microsoft.com/office/drawing/2014/main" id="{0BDC47CB-AF8B-48B3-9411-642F8387FC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809" y="125006"/>
          <a:ext cx="1536689" cy="46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281132</xdr:colOff>
      <xdr:row>0</xdr:row>
      <xdr:rowOff>556293</xdr:rowOff>
    </xdr:from>
    <xdr:to>
      <xdr:col>26</xdr:col>
      <xdr:colOff>131527</xdr:colOff>
      <xdr:row>64</xdr:row>
      <xdr:rowOff>170776</xdr:rowOff>
    </xdr:to>
    <xdr:pic>
      <xdr:nvPicPr>
        <xdr:cNvPr id="7" name="Imagen 6">
          <a:extLst>
            <a:ext uri="{FF2B5EF4-FFF2-40B4-BE49-F238E27FC236}">
              <a16:creationId xmlns:a16="http://schemas.microsoft.com/office/drawing/2014/main" id="{155B1145-53A5-400C-9894-37C1DA4101BC}"/>
            </a:ext>
          </a:extLst>
        </xdr:cNvPr>
        <xdr:cNvPicPr>
          <a:picLocks noChangeAspect="1"/>
        </xdr:cNvPicPr>
      </xdr:nvPicPr>
      <xdr:blipFill>
        <a:blip xmlns:r="http://schemas.openxmlformats.org/officeDocument/2006/relationships" r:embed="rId3"/>
        <a:stretch>
          <a:fillRect/>
        </a:stretch>
      </xdr:blipFill>
      <xdr:spPr>
        <a:xfrm>
          <a:off x="12908561" y="556293"/>
          <a:ext cx="10180937" cy="13842112"/>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683987</xdr:colOff>
      <xdr:row>0</xdr:row>
      <xdr:rowOff>65857</xdr:rowOff>
    </xdr:from>
    <xdr:ext cx="580885" cy="391343"/>
    <xdr:pic>
      <xdr:nvPicPr>
        <xdr:cNvPr id="2" name="Imagen 1" descr="AfriLabs &amp; several partners from Europe &amp; Africa commence the ONEPlanET  project – ONEPlanET Project">
          <a:extLst>
            <a:ext uri="{FF2B5EF4-FFF2-40B4-BE49-F238E27FC236}">
              <a16:creationId xmlns:a16="http://schemas.microsoft.com/office/drawing/2014/main" id="{C938E99C-9A4D-48A3-AD21-A9543F4EBF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46387" y="65857"/>
          <a:ext cx="580885" cy="39134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140063</xdr:colOff>
      <xdr:row>0</xdr:row>
      <xdr:rowOff>72753</xdr:rowOff>
    </xdr:from>
    <xdr:ext cx="1270896" cy="381363"/>
    <xdr:pic>
      <xdr:nvPicPr>
        <xdr:cNvPr id="3" name="Imagen 2" descr="HOME - GEEDS">
          <a:extLst>
            <a:ext uri="{FF2B5EF4-FFF2-40B4-BE49-F238E27FC236}">
              <a16:creationId xmlns:a16="http://schemas.microsoft.com/office/drawing/2014/main" id="{E3455F47-FB43-4B30-9A5D-B77AF04C96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0063" y="72753"/>
          <a:ext cx="1270896" cy="381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101600</xdr:colOff>
      <xdr:row>95</xdr:row>
      <xdr:rowOff>6350</xdr:rowOff>
    </xdr:from>
    <xdr:to>
      <xdr:col>14</xdr:col>
      <xdr:colOff>795020</xdr:colOff>
      <xdr:row>96</xdr:row>
      <xdr:rowOff>125730</xdr:rowOff>
    </xdr:to>
    <xdr:sp macro="" textlink="">
      <xdr:nvSpPr>
        <xdr:cNvPr id="4" name="Rectángulo: una sola esquina cortada 3">
          <a:extLst>
            <a:ext uri="{FF2B5EF4-FFF2-40B4-BE49-F238E27FC236}">
              <a16:creationId xmlns:a16="http://schemas.microsoft.com/office/drawing/2014/main" id="{0E743274-5D03-4AD2-821C-DE251AF08091}"/>
            </a:ext>
          </a:extLst>
        </xdr:cNvPr>
        <xdr:cNvSpPr/>
      </xdr:nvSpPr>
      <xdr:spPr>
        <a:xfrm>
          <a:off x="6441440" y="17379950"/>
          <a:ext cx="5448300" cy="302260"/>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000">
              <a:solidFill>
                <a:schemeClr val="tx1"/>
              </a:solidFill>
            </a:rPr>
            <a:t>source: https://pure.rug.nl/ws/portalfiles/portal/657046195/1_s2.0_S0959652623011034_main.pdf </a:t>
          </a:r>
        </a:p>
      </xdr:txBody>
    </xdr:sp>
    <xdr:clientData/>
  </xdr:twoCellAnchor>
  <xdr:twoCellAnchor>
    <xdr:from>
      <xdr:col>15</xdr:col>
      <xdr:colOff>57150</xdr:colOff>
      <xdr:row>95</xdr:row>
      <xdr:rowOff>19050</xdr:rowOff>
    </xdr:from>
    <xdr:to>
      <xdr:col>19</xdr:col>
      <xdr:colOff>744220</xdr:colOff>
      <xdr:row>99</xdr:row>
      <xdr:rowOff>0</xdr:rowOff>
    </xdr:to>
    <xdr:sp macro="" textlink="">
      <xdr:nvSpPr>
        <xdr:cNvPr id="5" name="Rectángulo: una sola esquina cortada 4">
          <a:extLst>
            <a:ext uri="{FF2B5EF4-FFF2-40B4-BE49-F238E27FC236}">
              <a16:creationId xmlns:a16="http://schemas.microsoft.com/office/drawing/2014/main" id="{E345E8AD-6666-4758-89C9-68D5D2408744}"/>
            </a:ext>
          </a:extLst>
        </xdr:cNvPr>
        <xdr:cNvSpPr/>
      </xdr:nvSpPr>
      <xdr:spPr>
        <a:xfrm>
          <a:off x="11944350" y="17392650"/>
          <a:ext cx="3856990" cy="712470"/>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000">
              <a:solidFill>
                <a:schemeClr val="tx1"/>
              </a:solidFill>
            </a:rPr>
            <a:t>In South Africa it is typical to use direct and indirect cooling systems (without cooling towers, called wet cooling) because these systems save water. Source: https://www.eskom.co.za/wp-content/uploads/2021/08/CO-0005-Cooling-Techniques-Rev-15.pdf</a:t>
          </a:r>
        </a:p>
      </xdr:txBody>
    </xdr:sp>
    <xdr:clientData/>
  </xdr:twoCellAnchor>
  <xdr:oneCellAnchor>
    <xdr:from>
      <xdr:col>14</xdr:col>
      <xdr:colOff>671733</xdr:colOff>
      <xdr:row>19</xdr:row>
      <xdr:rowOff>51191</xdr:rowOff>
    </xdr:from>
    <xdr:ext cx="184731" cy="264560"/>
    <xdr:sp macro="" textlink="">
      <xdr:nvSpPr>
        <xdr:cNvPr id="6" name="CuadroTexto 5">
          <a:extLst>
            <a:ext uri="{FF2B5EF4-FFF2-40B4-BE49-F238E27FC236}">
              <a16:creationId xmlns:a16="http://schemas.microsoft.com/office/drawing/2014/main" id="{89EC724E-D9E3-4142-8F4E-ECE68966D3B6}"/>
            </a:ext>
          </a:extLst>
        </xdr:cNvPr>
        <xdr:cNvSpPr txBox="1"/>
      </xdr:nvSpPr>
      <xdr:spPr>
        <a:xfrm>
          <a:off x="11766453" y="35259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twoCellAnchor>
    <xdr:from>
      <xdr:col>8</xdr:col>
      <xdr:colOff>313478</xdr:colOff>
      <xdr:row>92</xdr:row>
      <xdr:rowOff>22559</xdr:rowOff>
    </xdr:from>
    <xdr:to>
      <xdr:col>11</xdr:col>
      <xdr:colOff>617704</xdr:colOff>
      <xdr:row>93</xdr:row>
      <xdr:rowOff>142700</xdr:rowOff>
    </xdr:to>
    <xdr:sp macro="" textlink="">
      <xdr:nvSpPr>
        <xdr:cNvPr id="7" name="Rectángulo: una sola esquina cortada 6">
          <a:extLst>
            <a:ext uri="{FF2B5EF4-FFF2-40B4-BE49-F238E27FC236}">
              <a16:creationId xmlns:a16="http://schemas.microsoft.com/office/drawing/2014/main" id="{BC443914-25F0-4DCD-B17A-72D764C59124}"/>
            </a:ext>
          </a:extLst>
        </xdr:cNvPr>
        <xdr:cNvSpPr/>
      </xdr:nvSpPr>
      <xdr:spPr>
        <a:xfrm>
          <a:off x="9196221" y="17494130"/>
          <a:ext cx="3471969" cy="305199"/>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ES" sz="1000">
              <a:solidFill>
                <a:schemeClr val="tx1"/>
              </a:solidFill>
            </a:rPr>
            <a:t>source: </a:t>
          </a:r>
          <a:r>
            <a:rPr lang="es-ES" sz="1100" b="0" i="0" u="none" strike="noStrike">
              <a:solidFill>
                <a:schemeClr val="lt1"/>
              </a:solidFill>
              <a:effectLst/>
              <a:latin typeface="+mn-lt"/>
              <a:ea typeface="+mn-ea"/>
              <a:cs typeface="+mn-cs"/>
              <a:hlinkClick xmlns:r="http://schemas.openxmlformats.org/officeDocument/2006/relationships" r:id=""/>
            </a:rPr>
            <a:t>https://doi.org/10.1080/03736245.2022.2129769</a:t>
          </a:r>
          <a:endParaRPr lang="es-ES" sz="1100" b="0" i="0">
            <a:solidFill>
              <a:schemeClr val="lt1"/>
            </a:solidFill>
            <a:effectLst/>
            <a:latin typeface="+mn-lt"/>
            <a:ea typeface="+mn-ea"/>
            <a:cs typeface="+mn-cs"/>
          </a:endParaRPr>
        </a:p>
        <a:p>
          <a:pPr algn="l"/>
          <a:endParaRPr lang="es-ES" sz="10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xdr:colOff>
      <xdr:row>359</xdr:row>
      <xdr:rowOff>171450</xdr:rowOff>
    </xdr:from>
    <xdr:to>
      <xdr:col>3</xdr:col>
      <xdr:colOff>845820</xdr:colOff>
      <xdr:row>374</xdr:row>
      <xdr:rowOff>171450</xdr:rowOff>
    </xdr:to>
    <xdr:graphicFrame macro="">
      <xdr:nvGraphicFramePr>
        <xdr:cNvPr id="2" name="Chart 1">
          <a:extLst>
            <a:ext uri="{FF2B5EF4-FFF2-40B4-BE49-F238E27FC236}">
              <a16:creationId xmlns:a16="http://schemas.microsoft.com/office/drawing/2014/main" id="{AE6C12B4-F278-4C08-82F4-990719257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46355</xdr:colOff>
      <xdr:row>2</xdr:row>
      <xdr:rowOff>180340</xdr:rowOff>
    </xdr:to>
    <xdr:sp macro="" textlink="">
      <xdr:nvSpPr>
        <xdr:cNvPr id="2" name="CuadroTexto 1">
          <a:extLst>
            <a:ext uri="{FF2B5EF4-FFF2-40B4-BE49-F238E27FC236}">
              <a16:creationId xmlns:a16="http://schemas.microsoft.com/office/drawing/2014/main" id="{6EDBAB14-B16B-4B41-9279-6778FCD72B57}"/>
            </a:ext>
          </a:extLst>
        </xdr:cNvPr>
        <xdr:cNvSpPr txBox="1"/>
      </xdr:nvSpPr>
      <xdr:spPr>
        <a:xfrm>
          <a:off x="0" y="184150"/>
          <a:ext cx="10295255" cy="364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As for the initial year, take data from 2015 or 2020 (one is fine)</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ir.geeds@uva.es" TargetMode="External"/><Relationship Id="rId2" Type="http://schemas.openxmlformats.org/officeDocument/2006/relationships/hyperlink" Target="https://oneplanetproject.eu/" TargetMode="External"/><Relationship Id="rId1" Type="http://schemas.openxmlformats.org/officeDocument/2006/relationships/hyperlink" Target="https://geeds.es/en/"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energyeducation.ca/encyclopedia/Energy_density" TargetMode="External"/><Relationship Id="rId2" Type="http://schemas.openxmlformats.org/officeDocument/2006/relationships/hyperlink" Target="https://energyeducation.ca/encyclopedia/Energy_density" TargetMode="External"/><Relationship Id="rId1" Type="http://schemas.openxmlformats.org/officeDocument/2006/relationships/hyperlink" Target="https://www.google.com/url?sa=t&amp;rct=j&amp;q=&amp;esrc=s&amp;source=web&amp;cd=&amp;cad=rja&amp;uact=8&amp;ved=2ahUKEwiAvri1lej_AhXOUaQEHe6EBN0QFnoECBUQAw&amp;url=https%3A%2F%2Fenergyeducation.ca%2Fencyclopedia%2FEnergy_density&amp;usg=AOvVaw0YxA8ppwyKRXMXikbRCSHn&amp;opi=89978449"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hyperlink" Target="https://figshare.com/articles/dataset/Projecting_1_km-grid_population_distributions_from_2020_to_2100_globally_under_shared_socioeconomic_pathways/19608594/2"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7ACE-2157-49C4-ACB5-6568E61CD2B7}">
  <dimension ref="A1:I20"/>
  <sheetViews>
    <sheetView workbookViewId="0">
      <selection sqref="A1:G1"/>
    </sheetView>
  </sheetViews>
  <sheetFormatPr baseColWidth="10" defaultColWidth="11.5546875" defaultRowHeight="14.4" x14ac:dyDescent="0.3"/>
  <cols>
    <col min="1" max="1" width="24.88671875" style="1" customWidth="1"/>
    <col min="2" max="2" width="19.21875" style="1" customWidth="1"/>
    <col min="3" max="3" width="14.5546875" style="1" customWidth="1"/>
    <col min="4" max="4" width="13.88671875" style="1" customWidth="1"/>
    <col min="5" max="8" width="11.5546875" style="1"/>
    <col min="9" max="9" width="18.6640625" style="1" customWidth="1"/>
    <col min="10" max="16384" width="11.5546875" style="1"/>
  </cols>
  <sheetData>
    <row r="1" spans="1:9" s="22" customFormat="1" ht="56.4" customHeight="1" thickBot="1" x14ac:dyDescent="0.35">
      <c r="A1" s="287" t="s">
        <v>39</v>
      </c>
      <c r="B1" s="288"/>
      <c r="C1" s="288"/>
      <c r="D1" s="288"/>
      <c r="E1" s="288"/>
      <c r="F1" s="288"/>
      <c r="G1" s="288"/>
    </row>
    <row r="3" spans="1:9" ht="37.799999999999997" customHeight="1" x14ac:dyDescent="0.3">
      <c r="A3" s="37" t="s">
        <v>54</v>
      </c>
    </row>
    <row r="4" spans="1:9" ht="23.4" x14ac:dyDescent="0.3">
      <c r="A4" s="36" t="s">
        <v>55</v>
      </c>
    </row>
    <row r="5" spans="1:9" x14ac:dyDescent="0.3">
      <c r="A5" s="1" t="s">
        <v>56</v>
      </c>
      <c r="C5" s="35"/>
    </row>
    <row r="6" spans="1:9" ht="40.200000000000003" customHeight="1" x14ac:dyDescent="0.3">
      <c r="A6" s="290" t="s">
        <v>63</v>
      </c>
      <c r="B6" s="290"/>
      <c r="C6" s="290"/>
      <c r="D6" s="290"/>
      <c r="E6" s="290"/>
      <c r="F6" s="290"/>
      <c r="G6" s="290"/>
      <c r="H6" s="290"/>
      <c r="I6" s="290"/>
    </row>
    <row r="7" spans="1:9" x14ac:dyDescent="0.3">
      <c r="A7" s="34" t="s">
        <v>57</v>
      </c>
      <c r="C7" s="35"/>
      <c r="D7" s="35"/>
    </row>
    <row r="8" spans="1:9" x14ac:dyDescent="0.3">
      <c r="A8" s="34" t="s">
        <v>58</v>
      </c>
      <c r="C8" s="35"/>
      <c r="D8" s="35"/>
    </row>
    <row r="9" spans="1:9" ht="23.4" x14ac:dyDescent="0.3">
      <c r="A9" s="36" t="s">
        <v>47</v>
      </c>
    </row>
    <row r="10" spans="1:9" x14ac:dyDescent="0.3">
      <c r="A10" s="1" t="s">
        <v>61</v>
      </c>
    </row>
    <row r="11" spans="1:9" x14ac:dyDescent="0.3">
      <c r="A11" s="1" t="s">
        <v>50</v>
      </c>
      <c r="B11" s="32" t="s">
        <v>48</v>
      </c>
    </row>
    <row r="12" spans="1:9" x14ac:dyDescent="0.3">
      <c r="A12" s="1" t="s">
        <v>51</v>
      </c>
      <c r="B12" s="32" t="s">
        <v>52</v>
      </c>
    </row>
    <row r="13" spans="1:9" ht="23.4" x14ac:dyDescent="0.3">
      <c r="A13" s="36" t="s">
        <v>45</v>
      </c>
    </row>
    <row r="14" spans="1:9" ht="16.2" customHeight="1" x14ac:dyDescent="0.3">
      <c r="A14" s="1" t="s">
        <v>46</v>
      </c>
    </row>
    <row r="15" spans="1:9" x14ac:dyDescent="0.3">
      <c r="A15" s="1" t="s">
        <v>49</v>
      </c>
      <c r="B15" s="33" t="s">
        <v>53</v>
      </c>
    </row>
    <row r="16" spans="1:9" ht="33" customHeight="1" x14ac:dyDescent="0.3">
      <c r="A16" s="36" t="s">
        <v>59</v>
      </c>
    </row>
    <row r="17" spans="1:9" ht="64.2" customHeight="1" x14ac:dyDescent="0.3">
      <c r="A17" s="289" t="s">
        <v>60</v>
      </c>
      <c r="B17" s="289"/>
      <c r="C17" s="289"/>
      <c r="D17" s="289"/>
      <c r="E17" s="289"/>
      <c r="F17" s="289"/>
      <c r="G17" s="289"/>
      <c r="H17" s="289"/>
      <c r="I17" s="289"/>
    </row>
    <row r="20" spans="1:9" ht="15" customHeight="1" x14ac:dyDescent="0.3"/>
  </sheetData>
  <mergeCells count="3">
    <mergeCell ref="A1:G1"/>
    <mergeCell ref="A17:I17"/>
    <mergeCell ref="A6:I6"/>
  </mergeCells>
  <hyperlinks>
    <hyperlink ref="B11" r:id="rId1" xr:uid="{6CEB7498-A07A-4556-800D-FE0C0B254B6A}"/>
    <hyperlink ref="B12" r:id="rId2" xr:uid="{291C458C-688E-4AF6-B384-7537BF87733D}"/>
    <hyperlink ref="B15" r:id="rId3" xr:uid="{7E91831E-71D1-4C24-926B-7275E7CCE295}"/>
  </hyperlinks>
  <pageMargins left="0.7" right="0.7" top="0.75" bottom="0.75" header="0.3" footer="0.3"/>
  <pageSetup paperSize="9"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4380-82B4-4221-B775-8108EFB2B480}">
  <sheetPr>
    <tabColor theme="1"/>
  </sheetPr>
  <dimension ref="A1:AM81"/>
  <sheetViews>
    <sheetView workbookViewId="0"/>
  </sheetViews>
  <sheetFormatPr baseColWidth="10" defaultColWidth="11.44140625" defaultRowHeight="14.4" x14ac:dyDescent="0.3"/>
  <cols>
    <col min="1" max="1" width="30.5546875" customWidth="1"/>
    <col min="2" max="2" width="10.44140625" customWidth="1"/>
    <col min="3" max="3" width="19.44140625" customWidth="1"/>
    <col min="4" max="4" width="13.88671875" bestFit="1" customWidth="1"/>
    <col min="5" max="5" width="28.44140625" customWidth="1"/>
    <col min="6" max="6" width="14.44140625" bestFit="1" customWidth="1"/>
    <col min="7" max="7" width="13.44140625" bestFit="1" customWidth="1"/>
    <col min="8" max="11" width="13.88671875" bestFit="1" customWidth="1"/>
    <col min="12" max="18" width="14.44140625" bestFit="1" customWidth="1"/>
    <col min="19" max="20" width="14" bestFit="1" customWidth="1"/>
    <col min="21" max="21" width="14.44140625" bestFit="1" customWidth="1"/>
    <col min="22" max="22" width="13.44140625" bestFit="1" customWidth="1"/>
    <col min="23" max="23" width="19.5546875" bestFit="1" customWidth="1"/>
    <col min="24" max="24" width="14" bestFit="1" customWidth="1"/>
    <col min="25" max="25" width="13.44140625" bestFit="1" customWidth="1"/>
    <col min="27" max="28" width="13.44140625" bestFit="1" customWidth="1"/>
  </cols>
  <sheetData>
    <row r="1" spans="1:39" ht="31.2" x14ac:dyDescent="0.6">
      <c r="A1" s="139" t="s">
        <v>281</v>
      </c>
      <c r="B1" s="138"/>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row>
    <row r="2" spans="1:39" x14ac:dyDescent="0.3">
      <c r="A2" s="137" t="s">
        <v>280</v>
      </c>
      <c r="B2" s="137" t="s">
        <v>279</v>
      </c>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row>
    <row r="3" spans="1:39" x14ac:dyDescent="0.3">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row>
    <row r="4" spans="1:39" x14ac:dyDescent="0.3">
      <c r="A4" s="136" t="s">
        <v>278</v>
      </c>
      <c r="J4" s="98"/>
    </row>
    <row r="5" spans="1:39" x14ac:dyDescent="0.3">
      <c r="A5" s="135" t="s">
        <v>277</v>
      </c>
      <c r="J5" s="98"/>
    </row>
    <row r="6" spans="1:39" ht="16.2" x14ac:dyDescent="0.3">
      <c r="A6" s="135" t="s">
        <v>276</v>
      </c>
      <c r="J6" s="98"/>
    </row>
    <row r="7" spans="1:39" ht="16.2" x14ac:dyDescent="0.3">
      <c r="A7" s="97"/>
      <c r="B7" s="97"/>
      <c r="D7" s="132" t="s">
        <v>275</v>
      </c>
      <c r="E7" s="42" t="s">
        <v>272</v>
      </c>
      <c r="F7" s="42" t="s">
        <v>269</v>
      </c>
      <c r="G7" s="42" t="s">
        <v>266</v>
      </c>
      <c r="H7" s="42" t="s">
        <v>263</v>
      </c>
      <c r="I7" s="42" t="s">
        <v>260</v>
      </c>
      <c r="J7" s="134"/>
      <c r="K7" s="133" t="s">
        <v>257</v>
      </c>
      <c r="L7" s="133" t="s">
        <v>254</v>
      </c>
      <c r="M7" s="133" t="s">
        <v>251</v>
      </c>
      <c r="N7" s="133" t="s">
        <v>248</v>
      </c>
      <c r="O7" s="133" t="s">
        <v>245</v>
      </c>
      <c r="P7" s="133" t="s">
        <v>242</v>
      </c>
      <c r="Q7" s="133" t="s">
        <v>239</v>
      </c>
      <c r="R7" s="133" t="s">
        <v>236</v>
      </c>
      <c r="S7" s="133" t="s">
        <v>233</v>
      </c>
      <c r="AH7" s="126"/>
    </row>
    <row r="8" spans="1:39" x14ac:dyDescent="0.3">
      <c r="A8" s="97"/>
      <c r="B8" s="97"/>
      <c r="D8" s="63" t="s">
        <v>274</v>
      </c>
      <c r="E8" s="42" t="s">
        <v>271</v>
      </c>
      <c r="F8" s="42" t="s">
        <v>268</v>
      </c>
      <c r="G8" s="42" t="s">
        <v>265</v>
      </c>
      <c r="H8" s="42" t="s">
        <v>262</v>
      </c>
      <c r="I8" s="42" t="s">
        <v>259</v>
      </c>
      <c r="J8" s="42">
        <v>1</v>
      </c>
      <c r="K8" s="42" t="s">
        <v>256</v>
      </c>
      <c r="L8" s="42" t="s">
        <v>253</v>
      </c>
      <c r="M8" s="42" t="s">
        <v>250</v>
      </c>
      <c r="N8" s="42" t="s">
        <v>247</v>
      </c>
      <c r="O8" s="42" t="s">
        <v>244</v>
      </c>
      <c r="P8" s="42" t="s">
        <v>241</v>
      </c>
      <c r="Q8" s="42" t="s">
        <v>238</v>
      </c>
      <c r="R8" s="42" t="s">
        <v>235</v>
      </c>
      <c r="S8" s="42" t="s">
        <v>232</v>
      </c>
      <c r="AH8" s="126"/>
    </row>
    <row r="9" spans="1:39" x14ac:dyDescent="0.3">
      <c r="A9" s="97"/>
      <c r="B9" s="97"/>
      <c r="D9" s="82" t="s">
        <v>273</v>
      </c>
      <c r="E9" s="7" t="s">
        <v>270</v>
      </c>
      <c r="F9" s="7" t="s">
        <v>267</v>
      </c>
      <c r="G9" s="7" t="s">
        <v>264</v>
      </c>
      <c r="H9" s="7" t="s">
        <v>261</v>
      </c>
      <c r="I9" s="7" t="s">
        <v>258</v>
      </c>
      <c r="J9" s="7">
        <v>1</v>
      </c>
      <c r="K9" s="7" t="s">
        <v>255</v>
      </c>
      <c r="L9" s="7" t="s">
        <v>252</v>
      </c>
      <c r="M9" s="7" t="s">
        <v>249</v>
      </c>
      <c r="N9" s="7" t="s">
        <v>246</v>
      </c>
      <c r="O9" s="7" t="s">
        <v>243</v>
      </c>
      <c r="P9" s="7" t="s">
        <v>240</v>
      </c>
      <c r="Q9" s="7" t="s">
        <v>237</v>
      </c>
      <c r="R9" s="7" t="s">
        <v>234</v>
      </c>
      <c r="S9" s="7" t="s">
        <v>231</v>
      </c>
      <c r="AH9" s="126"/>
    </row>
    <row r="10" spans="1:39" ht="16.2" x14ac:dyDescent="0.3">
      <c r="A10" s="132" t="s">
        <v>275</v>
      </c>
      <c r="B10" s="132" t="s">
        <v>274</v>
      </c>
      <c r="C10" s="82" t="s">
        <v>273</v>
      </c>
      <c r="D10" s="122">
        <f t="shared" ref="D10:D25" si="0">$J10*1000000000000</f>
        <v>1</v>
      </c>
      <c r="E10" s="122">
        <f t="shared" ref="E10:E25" si="1">$J10*1000000000</f>
        <v>1E-3</v>
      </c>
      <c r="F10" s="122">
        <f t="shared" ref="F10:F25" si="2">$J10*1000000</f>
        <v>9.9999999999999995E-7</v>
      </c>
      <c r="G10" s="122">
        <f t="shared" ref="G10:G25" si="3">$J10*1000</f>
        <v>1.0000000000000001E-9</v>
      </c>
      <c r="H10" s="122">
        <f t="shared" ref="H10:H25" si="4">$J10*100</f>
        <v>1E-10</v>
      </c>
      <c r="I10" s="122">
        <f t="shared" ref="I10:I25" si="5">$J10*10</f>
        <v>9.9999999999999994E-12</v>
      </c>
      <c r="J10" s="130">
        <v>9.9999999999999998E-13</v>
      </c>
      <c r="K10" s="122">
        <f t="shared" ref="K10:K25" si="6">$J10/10</f>
        <v>1E-13</v>
      </c>
      <c r="L10" s="122">
        <f t="shared" ref="L10:L25" si="7">$J10/100</f>
        <v>1E-14</v>
      </c>
      <c r="M10" s="122">
        <f t="shared" ref="M10:M25" si="8">$J10/1000</f>
        <v>1.0000000000000001E-15</v>
      </c>
      <c r="N10" s="122">
        <f t="shared" ref="N10:N25" si="9">$J10/1000000</f>
        <v>1.0000000000000001E-18</v>
      </c>
      <c r="O10" s="122">
        <f t="shared" ref="O10:O25" si="10">$J10/1000000000</f>
        <v>9.9999999999999991E-22</v>
      </c>
      <c r="P10" s="122">
        <f t="shared" ref="P10:P25" si="11">$J10/1000000000000</f>
        <v>9.9999999999999992E-25</v>
      </c>
      <c r="Q10" s="122">
        <f t="shared" ref="Q10:Q25" si="12">$J10/1000000000000000</f>
        <v>1E-27</v>
      </c>
      <c r="R10" s="122">
        <f t="shared" ref="R10:R25" si="13">$J10/1000000000000000000</f>
        <v>9.9999999999999991E-31</v>
      </c>
      <c r="S10" s="122">
        <f t="shared" ref="S10:S25" si="14">$J10/1E+21</f>
        <v>1.0000000000000001E-33</v>
      </c>
      <c r="AH10" s="126"/>
    </row>
    <row r="11" spans="1:39" ht="16.2" x14ac:dyDescent="0.3">
      <c r="A11" s="132" t="s">
        <v>272</v>
      </c>
      <c r="B11" s="132" t="s">
        <v>271</v>
      </c>
      <c r="C11" s="82" t="s">
        <v>270</v>
      </c>
      <c r="D11" s="122">
        <f t="shared" si="0"/>
        <v>1000.0000000000001</v>
      </c>
      <c r="E11" s="122">
        <f t="shared" si="1"/>
        <v>1</v>
      </c>
      <c r="F11" s="122">
        <f t="shared" si="2"/>
        <v>1E-3</v>
      </c>
      <c r="G11" s="122">
        <f t="shared" si="3"/>
        <v>1.0000000000000002E-6</v>
      </c>
      <c r="H11" s="122">
        <f t="shared" si="4"/>
        <v>1.0000000000000001E-7</v>
      </c>
      <c r="I11" s="122">
        <f t="shared" si="5"/>
        <v>1E-8</v>
      </c>
      <c r="J11" s="130">
        <v>1.0000000000000001E-9</v>
      </c>
      <c r="K11" s="122">
        <f t="shared" si="6"/>
        <v>1E-10</v>
      </c>
      <c r="L11" s="122">
        <f t="shared" si="7"/>
        <v>1.0000000000000001E-11</v>
      </c>
      <c r="M11" s="122">
        <f t="shared" si="8"/>
        <v>9.9999999999999998E-13</v>
      </c>
      <c r="N11" s="122">
        <f t="shared" si="9"/>
        <v>1.0000000000000001E-15</v>
      </c>
      <c r="O11" s="122">
        <f t="shared" si="10"/>
        <v>1.0000000000000001E-18</v>
      </c>
      <c r="P11" s="122">
        <f t="shared" si="11"/>
        <v>1.0000000000000001E-21</v>
      </c>
      <c r="Q11" s="122">
        <f t="shared" si="12"/>
        <v>1.0000000000000001E-24</v>
      </c>
      <c r="R11" s="122">
        <f t="shared" si="13"/>
        <v>1E-27</v>
      </c>
      <c r="S11" s="122">
        <f t="shared" si="14"/>
        <v>1.0000000000000001E-30</v>
      </c>
      <c r="AH11" s="126"/>
      <c r="AJ11" s="89"/>
      <c r="AK11" s="89"/>
      <c r="AL11" s="90"/>
      <c r="AM11" s="90"/>
    </row>
    <row r="12" spans="1:39" ht="16.2" x14ac:dyDescent="0.3">
      <c r="A12" s="132" t="s">
        <v>269</v>
      </c>
      <c r="B12" s="124" t="s">
        <v>268</v>
      </c>
      <c r="C12" s="82" t="s">
        <v>267</v>
      </c>
      <c r="D12" s="122">
        <f t="shared" si="0"/>
        <v>1000000</v>
      </c>
      <c r="E12" s="122">
        <f t="shared" si="1"/>
        <v>1000</v>
      </c>
      <c r="F12" s="122">
        <f t="shared" si="2"/>
        <v>1</v>
      </c>
      <c r="G12" s="122">
        <f t="shared" si="3"/>
        <v>1E-3</v>
      </c>
      <c r="H12" s="122">
        <f t="shared" si="4"/>
        <v>9.9999999999999991E-5</v>
      </c>
      <c r="I12" s="122">
        <f t="shared" si="5"/>
        <v>9.9999999999999991E-6</v>
      </c>
      <c r="J12" s="130">
        <v>9.9999999999999995E-7</v>
      </c>
      <c r="K12" s="122">
        <f t="shared" si="6"/>
        <v>9.9999999999999995E-8</v>
      </c>
      <c r="L12" s="122">
        <f t="shared" si="7"/>
        <v>1E-8</v>
      </c>
      <c r="M12" s="122">
        <f t="shared" si="8"/>
        <v>9.9999999999999986E-10</v>
      </c>
      <c r="N12" s="122">
        <f t="shared" si="9"/>
        <v>9.9999999999999998E-13</v>
      </c>
      <c r="O12" s="122">
        <f t="shared" si="10"/>
        <v>9.9999999999999988E-16</v>
      </c>
      <c r="P12" s="122">
        <f t="shared" si="11"/>
        <v>9.9999999999999988E-19</v>
      </c>
      <c r="Q12" s="122">
        <f t="shared" si="12"/>
        <v>9.9999999999999991E-22</v>
      </c>
      <c r="R12" s="122">
        <f t="shared" si="13"/>
        <v>9.9999999999999992E-25</v>
      </c>
      <c r="S12" s="122">
        <f t="shared" si="14"/>
        <v>1E-27</v>
      </c>
      <c r="AH12" s="126"/>
      <c r="AJ12" s="89"/>
      <c r="AK12" s="89"/>
      <c r="AL12" s="90"/>
      <c r="AM12" s="90"/>
    </row>
    <row r="13" spans="1:39" ht="16.2" x14ac:dyDescent="0.3">
      <c r="A13" s="132" t="s">
        <v>266</v>
      </c>
      <c r="B13" s="124" t="s">
        <v>265</v>
      </c>
      <c r="C13" s="82" t="s">
        <v>264</v>
      </c>
      <c r="D13" s="122">
        <f t="shared" si="0"/>
        <v>1000000000</v>
      </c>
      <c r="E13" s="122">
        <f t="shared" si="1"/>
        <v>1000000</v>
      </c>
      <c r="F13" s="122">
        <f t="shared" si="2"/>
        <v>1000</v>
      </c>
      <c r="G13" s="122">
        <f t="shared" si="3"/>
        <v>1</v>
      </c>
      <c r="H13" s="122">
        <f t="shared" si="4"/>
        <v>0.1</v>
      </c>
      <c r="I13" s="122">
        <f t="shared" si="5"/>
        <v>0.01</v>
      </c>
      <c r="J13" s="123">
        <v>1E-3</v>
      </c>
      <c r="K13" s="122">
        <f t="shared" si="6"/>
        <v>1E-4</v>
      </c>
      <c r="L13" s="122">
        <f t="shared" si="7"/>
        <v>1.0000000000000001E-5</v>
      </c>
      <c r="M13" s="122">
        <f t="shared" si="8"/>
        <v>9.9999999999999995E-7</v>
      </c>
      <c r="N13" s="122">
        <f t="shared" si="9"/>
        <v>1.0000000000000001E-9</v>
      </c>
      <c r="O13" s="122">
        <f t="shared" si="10"/>
        <v>9.9999999999999998E-13</v>
      </c>
      <c r="P13" s="122">
        <f t="shared" si="11"/>
        <v>1.0000000000000001E-15</v>
      </c>
      <c r="Q13" s="122">
        <f t="shared" si="12"/>
        <v>1.0000000000000001E-18</v>
      </c>
      <c r="R13" s="122">
        <f t="shared" si="13"/>
        <v>1.0000000000000001E-21</v>
      </c>
      <c r="S13" s="122">
        <f t="shared" si="14"/>
        <v>1.0000000000000001E-24</v>
      </c>
      <c r="AH13" s="126"/>
      <c r="AJ13" s="127"/>
      <c r="AK13" s="90"/>
      <c r="AL13" s="90"/>
      <c r="AM13" s="90"/>
    </row>
    <row r="14" spans="1:39" ht="16.2" x14ac:dyDescent="0.3">
      <c r="A14" s="132" t="s">
        <v>263</v>
      </c>
      <c r="B14" s="124" t="s">
        <v>262</v>
      </c>
      <c r="C14" s="82" t="s">
        <v>261</v>
      </c>
      <c r="D14" s="122">
        <f t="shared" si="0"/>
        <v>10000000000</v>
      </c>
      <c r="E14" s="122">
        <f t="shared" si="1"/>
        <v>10000000</v>
      </c>
      <c r="F14" s="122">
        <f t="shared" si="2"/>
        <v>10000</v>
      </c>
      <c r="G14" s="122">
        <f t="shared" si="3"/>
        <v>10</v>
      </c>
      <c r="H14" s="122">
        <f t="shared" si="4"/>
        <v>1</v>
      </c>
      <c r="I14" s="122">
        <f t="shared" si="5"/>
        <v>0.1</v>
      </c>
      <c r="J14" s="123">
        <v>0.01</v>
      </c>
      <c r="K14" s="122">
        <f t="shared" si="6"/>
        <v>1E-3</v>
      </c>
      <c r="L14" s="122">
        <f t="shared" si="7"/>
        <v>1E-4</v>
      </c>
      <c r="M14" s="122">
        <f t="shared" si="8"/>
        <v>1.0000000000000001E-5</v>
      </c>
      <c r="N14" s="122">
        <f t="shared" si="9"/>
        <v>1E-8</v>
      </c>
      <c r="O14" s="122">
        <f t="shared" si="10"/>
        <v>1.0000000000000001E-11</v>
      </c>
      <c r="P14" s="122">
        <f t="shared" si="11"/>
        <v>1E-14</v>
      </c>
      <c r="Q14" s="122">
        <f t="shared" si="12"/>
        <v>1.0000000000000001E-17</v>
      </c>
      <c r="R14" s="122">
        <f t="shared" si="13"/>
        <v>1.0000000000000001E-20</v>
      </c>
      <c r="S14" s="122">
        <f t="shared" si="14"/>
        <v>9.9999999999999996E-24</v>
      </c>
      <c r="AH14" s="126"/>
      <c r="AJ14" s="90"/>
      <c r="AK14" s="90"/>
      <c r="AL14" s="90"/>
      <c r="AM14" s="90"/>
    </row>
    <row r="15" spans="1:39" ht="16.2" x14ac:dyDescent="0.3">
      <c r="A15" s="132" t="s">
        <v>260</v>
      </c>
      <c r="B15" s="124" t="s">
        <v>259</v>
      </c>
      <c r="C15" s="82" t="s">
        <v>258</v>
      </c>
      <c r="D15" s="122">
        <f t="shared" si="0"/>
        <v>100000000000</v>
      </c>
      <c r="E15" s="122">
        <f t="shared" si="1"/>
        <v>100000000</v>
      </c>
      <c r="F15" s="122">
        <f t="shared" si="2"/>
        <v>100000</v>
      </c>
      <c r="G15" s="122">
        <f t="shared" si="3"/>
        <v>100</v>
      </c>
      <c r="H15" s="122">
        <f t="shared" si="4"/>
        <v>10</v>
      </c>
      <c r="I15" s="122">
        <f t="shared" si="5"/>
        <v>1</v>
      </c>
      <c r="J15" s="123">
        <v>0.1</v>
      </c>
      <c r="K15" s="122">
        <f t="shared" si="6"/>
        <v>0.01</v>
      </c>
      <c r="L15" s="122">
        <f t="shared" si="7"/>
        <v>1E-3</v>
      </c>
      <c r="M15" s="122">
        <f t="shared" si="8"/>
        <v>1E-4</v>
      </c>
      <c r="N15" s="122">
        <f t="shared" si="9"/>
        <v>1.0000000000000001E-7</v>
      </c>
      <c r="O15" s="122">
        <f t="shared" si="10"/>
        <v>1E-10</v>
      </c>
      <c r="P15" s="122">
        <f t="shared" si="11"/>
        <v>1E-13</v>
      </c>
      <c r="Q15" s="122">
        <f t="shared" si="12"/>
        <v>1.0000000000000001E-16</v>
      </c>
      <c r="R15" s="122">
        <f t="shared" si="13"/>
        <v>1.0000000000000001E-19</v>
      </c>
      <c r="S15" s="122">
        <f t="shared" si="14"/>
        <v>1E-22</v>
      </c>
      <c r="AH15" s="126"/>
      <c r="AJ15" s="90"/>
      <c r="AK15" s="90"/>
      <c r="AL15" s="90"/>
      <c r="AM15" s="90"/>
    </row>
    <row r="16" spans="1:39" s="64" customFormat="1" x14ac:dyDescent="0.3">
      <c r="A16" s="132"/>
      <c r="B16" s="131">
        <v>1</v>
      </c>
      <c r="C16" s="63">
        <v>1</v>
      </c>
      <c r="D16" s="130">
        <f t="shared" si="0"/>
        <v>1000000000000</v>
      </c>
      <c r="E16" s="130">
        <f t="shared" si="1"/>
        <v>1000000000</v>
      </c>
      <c r="F16" s="130">
        <f t="shared" si="2"/>
        <v>1000000</v>
      </c>
      <c r="G16" s="130">
        <f t="shared" si="3"/>
        <v>1000</v>
      </c>
      <c r="H16" s="130">
        <f t="shared" si="4"/>
        <v>100</v>
      </c>
      <c r="I16" s="130">
        <f t="shared" si="5"/>
        <v>10</v>
      </c>
      <c r="J16" s="130">
        <v>1</v>
      </c>
      <c r="K16" s="130">
        <f t="shared" si="6"/>
        <v>0.1</v>
      </c>
      <c r="L16" s="130">
        <f t="shared" si="7"/>
        <v>0.01</v>
      </c>
      <c r="M16" s="130">
        <f t="shared" si="8"/>
        <v>1E-3</v>
      </c>
      <c r="N16" s="130">
        <f t="shared" si="9"/>
        <v>9.9999999999999995E-7</v>
      </c>
      <c r="O16" s="130">
        <f t="shared" si="10"/>
        <v>1.0000000000000001E-9</v>
      </c>
      <c r="P16" s="130">
        <f t="shared" si="11"/>
        <v>9.9999999999999998E-13</v>
      </c>
      <c r="Q16" s="130">
        <f t="shared" si="12"/>
        <v>1.0000000000000001E-15</v>
      </c>
      <c r="R16" s="130">
        <f t="shared" si="13"/>
        <v>1.0000000000000001E-18</v>
      </c>
      <c r="S16" s="130">
        <f t="shared" si="14"/>
        <v>9.9999999999999991E-22</v>
      </c>
      <c r="AH16" s="129"/>
      <c r="AJ16" s="128"/>
      <c r="AK16" s="128"/>
      <c r="AL16" s="128"/>
      <c r="AM16" s="128"/>
    </row>
    <row r="17" spans="1:39" ht="16.2" x14ac:dyDescent="0.3">
      <c r="A17" s="125" t="s">
        <v>257</v>
      </c>
      <c r="B17" s="124" t="s">
        <v>256</v>
      </c>
      <c r="C17" s="82" t="s">
        <v>255</v>
      </c>
      <c r="D17" s="122">
        <f t="shared" si="0"/>
        <v>10000000000000</v>
      </c>
      <c r="E17" s="122">
        <f t="shared" si="1"/>
        <v>10000000000</v>
      </c>
      <c r="F17" s="122">
        <f t="shared" si="2"/>
        <v>10000000</v>
      </c>
      <c r="G17" s="122">
        <f t="shared" si="3"/>
        <v>10000</v>
      </c>
      <c r="H17" s="122">
        <f t="shared" si="4"/>
        <v>1000</v>
      </c>
      <c r="I17" s="122">
        <f t="shared" si="5"/>
        <v>100</v>
      </c>
      <c r="J17" s="123">
        <v>10</v>
      </c>
      <c r="K17" s="122">
        <f t="shared" si="6"/>
        <v>1</v>
      </c>
      <c r="L17" s="122">
        <f t="shared" si="7"/>
        <v>0.1</v>
      </c>
      <c r="M17" s="122">
        <f t="shared" si="8"/>
        <v>0.01</v>
      </c>
      <c r="N17" s="122">
        <f t="shared" si="9"/>
        <v>1.0000000000000001E-5</v>
      </c>
      <c r="O17" s="122">
        <f t="shared" si="10"/>
        <v>1E-8</v>
      </c>
      <c r="P17" s="122">
        <f t="shared" si="11"/>
        <v>9.9999999999999994E-12</v>
      </c>
      <c r="Q17" s="122">
        <f t="shared" si="12"/>
        <v>1E-14</v>
      </c>
      <c r="R17" s="122">
        <f t="shared" si="13"/>
        <v>1.0000000000000001E-17</v>
      </c>
      <c r="S17" s="122">
        <f t="shared" si="14"/>
        <v>9.9999999999999995E-21</v>
      </c>
      <c r="AJ17" s="127"/>
      <c r="AK17" s="90"/>
      <c r="AL17" s="126"/>
      <c r="AM17" s="126"/>
    </row>
    <row r="18" spans="1:39" ht="16.2" x14ac:dyDescent="0.3">
      <c r="A18" s="125" t="s">
        <v>254</v>
      </c>
      <c r="B18" s="124" t="s">
        <v>253</v>
      </c>
      <c r="C18" s="82" t="s">
        <v>252</v>
      </c>
      <c r="D18" s="122">
        <f t="shared" si="0"/>
        <v>100000000000000</v>
      </c>
      <c r="E18" s="122">
        <f t="shared" si="1"/>
        <v>100000000000</v>
      </c>
      <c r="F18" s="122">
        <f t="shared" si="2"/>
        <v>100000000</v>
      </c>
      <c r="G18" s="122">
        <f t="shared" si="3"/>
        <v>100000</v>
      </c>
      <c r="H18" s="122">
        <f t="shared" si="4"/>
        <v>10000</v>
      </c>
      <c r="I18" s="122">
        <f t="shared" si="5"/>
        <v>1000</v>
      </c>
      <c r="J18" s="123">
        <v>100</v>
      </c>
      <c r="K18" s="122">
        <f t="shared" si="6"/>
        <v>10</v>
      </c>
      <c r="L18" s="122">
        <f t="shared" si="7"/>
        <v>1</v>
      </c>
      <c r="M18" s="122">
        <f t="shared" si="8"/>
        <v>0.1</v>
      </c>
      <c r="N18" s="122">
        <f t="shared" si="9"/>
        <v>1E-4</v>
      </c>
      <c r="O18" s="122">
        <f t="shared" si="10"/>
        <v>9.9999999999999995E-8</v>
      </c>
      <c r="P18" s="122">
        <f t="shared" si="11"/>
        <v>1E-10</v>
      </c>
      <c r="Q18" s="122">
        <f t="shared" si="12"/>
        <v>1E-13</v>
      </c>
      <c r="R18" s="122">
        <f t="shared" si="13"/>
        <v>9.9999999999999998E-17</v>
      </c>
      <c r="S18" s="122">
        <f t="shared" si="14"/>
        <v>9.9999999999999998E-20</v>
      </c>
      <c r="AJ18" s="127"/>
      <c r="AK18" s="90"/>
      <c r="AL18" s="126"/>
      <c r="AM18" s="126"/>
    </row>
    <row r="19" spans="1:39" ht="16.2" x14ac:dyDescent="0.3">
      <c r="A19" s="125" t="s">
        <v>251</v>
      </c>
      <c r="B19" s="124" t="s">
        <v>250</v>
      </c>
      <c r="C19" s="82" t="s">
        <v>249</v>
      </c>
      <c r="D19" s="122">
        <f t="shared" si="0"/>
        <v>1000000000000000</v>
      </c>
      <c r="E19" s="122">
        <f t="shared" si="1"/>
        <v>1000000000000</v>
      </c>
      <c r="F19" s="122">
        <f t="shared" si="2"/>
        <v>1000000000</v>
      </c>
      <c r="G19" s="122">
        <f t="shared" si="3"/>
        <v>1000000</v>
      </c>
      <c r="H19" s="122">
        <f t="shared" si="4"/>
        <v>100000</v>
      </c>
      <c r="I19" s="122">
        <f t="shared" si="5"/>
        <v>10000</v>
      </c>
      <c r="J19" s="123">
        <v>1000</v>
      </c>
      <c r="K19" s="122">
        <f t="shared" si="6"/>
        <v>100</v>
      </c>
      <c r="L19" s="122">
        <f t="shared" si="7"/>
        <v>10</v>
      </c>
      <c r="M19" s="122">
        <f t="shared" si="8"/>
        <v>1</v>
      </c>
      <c r="N19" s="122">
        <f t="shared" si="9"/>
        <v>1E-3</v>
      </c>
      <c r="O19" s="122">
        <f t="shared" si="10"/>
        <v>9.9999999999999995E-7</v>
      </c>
      <c r="P19" s="122">
        <f t="shared" si="11"/>
        <v>1.0000000000000001E-9</v>
      </c>
      <c r="Q19" s="122">
        <f t="shared" si="12"/>
        <v>9.9999999999999998E-13</v>
      </c>
      <c r="R19" s="122">
        <f t="shared" si="13"/>
        <v>1.0000000000000001E-15</v>
      </c>
      <c r="S19" s="122">
        <f t="shared" si="14"/>
        <v>1.0000000000000001E-18</v>
      </c>
    </row>
    <row r="20" spans="1:39" ht="16.2" x14ac:dyDescent="0.3">
      <c r="A20" s="125" t="s">
        <v>248</v>
      </c>
      <c r="B20" s="124" t="s">
        <v>247</v>
      </c>
      <c r="C20" s="82" t="s">
        <v>246</v>
      </c>
      <c r="D20" s="122">
        <f t="shared" si="0"/>
        <v>1E+18</v>
      </c>
      <c r="E20" s="122">
        <f t="shared" si="1"/>
        <v>1000000000000000</v>
      </c>
      <c r="F20" s="122">
        <f t="shared" si="2"/>
        <v>1000000000000</v>
      </c>
      <c r="G20" s="122">
        <f t="shared" si="3"/>
        <v>1000000000</v>
      </c>
      <c r="H20" s="122">
        <f t="shared" si="4"/>
        <v>100000000</v>
      </c>
      <c r="I20" s="122">
        <f t="shared" si="5"/>
        <v>10000000</v>
      </c>
      <c r="J20" s="123">
        <v>1000000</v>
      </c>
      <c r="K20" s="122">
        <f t="shared" si="6"/>
        <v>100000</v>
      </c>
      <c r="L20" s="122">
        <f t="shared" si="7"/>
        <v>10000</v>
      </c>
      <c r="M20" s="122">
        <f t="shared" si="8"/>
        <v>1000</v>
      </c>
      <c r="N20" s="122">
        <f t="shared" si="9"/>
        <v>1</v>
      </c>
      <c r="O20" s="122">
        <f t="shared" si="10"/>
        <v>1E-3</v>
      </c>
      <c r="P20" s="122">
        <f t="shared" si="11"/>
        <v>9.9999999999999995E-7</v>
      </c>
      <c r="Q20" s="122">
        <f t="shared" si="12"/>
        <v>1.0000000000000001E-9</v>
      </c>
      <c r="R20" s="122">
        <f t="shared" si="13"/>
        <v>9.9999999999999998E-13</v>
      </c>
      <c r="S20" s="122">
        <f t="shared" si="14"/>
        <v>1.0000000000000001E-15</v>
      </c>
    </row>
    <row r="21" spans="1:39" ht="16.2" x14ac:dyDescent="0.3">
      <c r="A21" s="125" t="s">
        <v>245</v>
      </c>
      <c r="B21" s="124" t="s">
        <v>244</v>
      </c>
      <c r="C21" s="82" t="s">
        <v>243</v>
      </c>
      <c r="D21" s="122">
        <f t="shared" si="0"/>
        <v>1E+21</v>
      </c>
      <c r="E21" s="122">
        <f t="shared" si="1"/>
        <v>1E+18</v>
      </c>
      <c r="F21" s="122">
        <f t="shared" si="2"/>
        <v>1000000000000000</v>
      </c>
      <c r="G21" s="122">
        <f t="shared" si="3"/>
        <v>1000000000000</v>
      </c>
      <c r="H21" s="122">
        <f t="shared" si="4"/>
        <v>100000000000</v>
      </c>
      <c r="I21" s="122">
        <f t="shared" si="5"/>
        <v>10000000000</v>
      </c>
      <c r="J21" s="123">
        <v>1000000000</v>
      </c>
      <c r="K21" s="122">
        <f t="shared" si="6"/>
        <v>100000000</v>
      </c>
      <c r="L21" s="122">
        <f t="shared" si="7"/>
        <v>10000000</v>
      </c>
      <c r="M21" s="122">
        <f t="shared" si="8"/>
        <v>1000000</v>
      </c>
      <c r="N21" s="122">
        <f t="shared" si="9"/>
        <v>1000</v>
      </c>
      <c r="O21" s="122">
        <f t="shared" si="10"/>
        <v>1</v>
      </c>
      <c r="P21" s="122">
        <f t="shared" si="11"/>
        <v>1E-3</v>
      </c>
      <c r="Q21" s="122">
        <f t="shared" si="12"/>
        <v>9.9999999999999995E-7</v>
      </c>
      <c r="R21" s="122">
        <f t="shared" si="13"/>
        <v>1.0000000000000001E-9</v>
      </c>
      <c r="S21" s="122">
        <f t="shared" si="14"/>
        <v>9.9999999999999998E-13</v>
      </c>
    </row>
    <row r="22" spans="1:39" ht="16.2" x14ac:dyDescent="0.3">
      <c r="A22" s="125" t="s">
        <v>242</v>
      </c>
      <c r="B22" s="124" t="s">
        <v>241</v>
      </c>
      <c r="C22" s="82" t="s">
        <v>240</v>
      </c>
      <c r="D22" s="122">
        <f t="shared" si="0"/>
        <v>9.9999999999999998E+23</v>
      </c>
      <c r="E22" s="122">
        <f t="shared" si="1"/>
        <v>1E+21</v>
      </c>
      <c r="F22" s="122">
        <f t="shared" si="2"/>
        <v>1E+18</v>
      </c>
      <c r="G22" s="122">
        <f t="shared" si="3"/>
        <v>1000000000000000</v>
      </c>
      <c r="H22" s="122">
        <f t="shared" si="4"/>
        <v>100000000000000</v>
      </c>
      <c r="I22" s="122">
        <f t="shared" si="5"/>
        <v>10000000000000</v>
      </c>
      <c r="J22" s="123">
        <v>1000000000000</v>
      </c>
      <c r="K22" s="122">
        <f t="shared" si="6"/>
        <v>100000000000</v>
      </c>
      <c r="L22" s="122">
        <f t="shared" si="7"/>
        <v>10000000000</v>
      </c>
      <c r="M22" s="122">
        <f t="shared" si="8"/>
        <v>1000000000</v>
      </c>
      <c r="N22" s="122">
        <f t="shared" si="9"/>
        <v>1000000</v>
      </c>
      <c r="O22" s="122">
        <f t="shared" si="10"/>
        <v>1000</v>
      </c>
      <c r="P22" s="122">
        <f t="shared" si="11"/>
        <v>1</v>
      </c>
      <c r="Q22" s="122">
        <f t="shared" si="12"/>
        <v>1E-3</v>
      </c>
      <c r="R22" s="122">
        <f t="shared" si="13"/>
        <v>9.9999999999999995E-7</v>
      </c>
      <c r="S22" s="122">
        <f t="shared" si="14"/>
        <v>1.0000000000000001E-9</v>
      </c>
    </row>
    <row r="23" spans="1:39" ht="16.2" x14ac:dyDescent="0.3">
      <c r="A23" s="125" t="s">
        <v>239</v>
      </c>
      <c r="B23" s="124" t="s">
        <v>238</v>
      </c>
      <c r="C23" s="82" t="s">
        <v>237</v>
      </c>
      <c r="D23" s="122">
        <f t="shared" si="0"/>
        <v>1E+27</v>
      </c>
      <c r="E23" s="122">
        <f t="shared" si="1"/>
        <v>9.9999999999999998E+23</v>
      </c>
      <c r="F23" s="122">
        <f t="shared" si="2"/>
        <v>1E+21</v>
      </c>
      <c r="G23" s="122">
        <f t="shared" si="3"/>
        <v>1E+18</v>
      </c>
      <c r="H23" s="122">
        <f t="shared" si="4"/>
        <v>1E+17</v>
      </c>
      <c r="I23" s="122">
        <f t="shared" si="5"/>
        <v>1E+16</v>
      </c>
      <c r="J23" s="123">
        <v>1000000000000000</v>
      </c>
      <c r="K23" s="122">
        <f t="shared" si="6"/>
        <v>100000000000000</v>
      </c>
      <c r="L23" s="122">
        <f t="shared" si="7"/>
        <v>10000000000000</v>
      </c>
      <c r="M23" s="122">
        <f t="shared" si="8"/>
        <v>1000000000000</v>
      </c>
      <c r="N23" s="122">
        <f t="shared" si="9"/>
        <v>1000000000</v>
      </c>
      <c r="O23" s="122">
        <f t="shared" si="10"/>
        <v>1000000</v>
      </c>
      <c r="P23" s="122">
        <f t="shared" si="11"/>
        <v>1000</v>
      </c>
      <c r="Q23" s="122">
        <f t="shared" si="12"/>
        <v>1</v>
      </c>
      <c r="R23" s="122">
        <f t="shared" si="13"/>
        <v>1E-3</v>
      </c>
      <c r="S23" s="122">
        <f t="shared" si="14"/>
        <v>9.9999999999999995E-7</v>
      </c>
    </row>
    <row r="24" spans="1:39" ht="16.2" x14ac:dyDescent="0.3">
      <c r="A24" s="125" t="s">
        <v>236</v>
      </c>
      <c r="B24" s="124" t="s">
        <v>235</v>
      </c>
      <c r="C24" s="82" t="s">
        <v>234</v>
      </c>
      <c r="D24" s="122">
        <f t="shared" si="0"/>
        <v>1E+30</v>
      </c>
      <c r="E24" s="122">
        <f t="shared" si="1"/>
        <v>1E+27</v>
      </c>
      <c r="F24" s="122">
        <f t="shared" si="2"/>
        <v>9.9999999999999998E+23</v>
      </c>
      <c r="G24" s="122">
        <f t="shared" si="3"/>
        <v>1E+21</v>
      </c>
      <c r="H24" s="122">
        <f t="shared" si="4"/>
        <v>1E+20</v>
      </c>
      <c r="I24" s="122">
        <f t="shared" si="5"/>
        <v>1E+19</v>
      </c>
      <c r="J24" s="123">
        <v>1E+18</v>
      </c>
      <c r="K24" s="122">
        <f t="shared" si="6"/>
        <v>1E+17</v>
      </c>
      <c r="L24" s="122">
        <f t="shared" si="7"/>
        <v>1E+16</v>
      </c>
      <c r="M24" s="122">
        <f t="shared" si="8"/>
        <v>1000000000000000</v>
      </c>
      <c r="N24" s="122">
        <f t="shared" si="9"/>
        <v>1000000000000</v>
      </c>
      <c r="O24" s="122">
        <f t="shared" si="10"/>
        <v>1000000000</v>
      </c>
      <c r="P24" s="122">
        <f t="shared" si="11"/>
        <v>1000000</v>
      </c>
      <c r="Q24" s="122">
        <f t="shared" si="12"/>
        <v>1000</v>
      </c>
      <c r="R24" s="122">
        <f t="shared" si="13"/>
        <v>1</v>
      </c>
      <c r="S24" s="122">
        <f t="shared" si="14"/>
        <v>1E-3</v>
      </c>
    </row>
    <row r="25" spans="1:39" ht="16.2" x14ac:dyDescent="0.3">
      <c r="A25" s="125" t="s">
        <v>233</v>
      </c>
      <c r="B25" s="124" t="s">
        <v>232</v>
      </c>
      <c r="C25" s="82" t="s">
        <v>231</v>
      </c>
      <c r="D25" s="122">
        <f t="shared" si="0"/>
        <v>9.9999999999999995E+32</v>
      </c>
      <c r="E25" s="122">
        <f t="shared" si="1"/>
        <v>1E+30</v>
      </c>
      <c r="F25" s="122">
        <f t="shared" si="2"/>
        <v>1E+27</v>
      </c>
      <c r="G25" s="122">
        <f t="shared" si="3"/>
        <v>9.9999999999999998E+23</v>
      </c>
      <c r="H25" s="122">
        <f t="shared" si="4"/>
        <v>9.9999999999999992E+22</v>
      </c>
      <c r="I25" s="122">
        <f t="shared" si="5"/>
        <v>1E+22</v>
      </c>
      <c r="J25" s="123">
        <v>1E+21</v>
      </c>
      <c r="K25" s="122">
        <f t="shared" si="6"/>
        <v>1E+20</v>
      </c>
      <c r="L25" s="122">
        <f t="shared" si="7"/>
        <v>1E+19</v>
      </c>
      <c r="M25" s="122">
        <f t="shared" si="8"/>
        <v>1E+18</v>
      </c>
      <c r="N25" s="122">
        <f t="shared" si="9"/>
        <v>1000000000000000</v>
      </c>
      <c r="O25" s="122">
        <f t="shared" si="10"/>
        <v>1000000000000</v>
      </c>
      <c r="P25" s="122">
        <f t="shared" si="11"/>
        <v>1000000000</v>
      </c>
      <c r="Q25" s="122">
        <f t="shared" si="12"/>
        <v>1000000</v>
      </c>
      <c r="R25" s="122">
        <f t="shared" si="13"/>
        <v>1000</v>
      </c>
      <c r="S25" s="122">
        <f t="shared" si="14"/>
        <v>1</v>
      </c>
    </row>
    <row r="26" spans="1:39" x14ac:dyDescent="0.3">
      <c r="A26" s="121"/>
      <c r="B26" s="98"/>
    </row>
    <row r="27" spans="1:39" x14ac:dyDescent="0.3">
      <c r="A27" s="120" t="s">
        <v>230</v>
      </c>
      <c r="B27" s="98"/>
      <c r="E27" s="120" t="s">
        <v>229</v>
      </c>
      <c r="F27" s="120" t="s">
        <v>228</v>
      </c>
      <c r="G27" s="120" t="s">
        <v>227</v>
      </c>
    </row>
    <row r="28" spans="1:39" ht="15" thickBot="1" x14ac:dyDescent="0.35">
      <c r="A28" s="119" t="s">
        <v>226</v>
      </c>
      <c r="E28" s="97" t="s">
        <v>225</v>
      </c>
      <c r="F28">
        <v>17</v>
      </c>
      <c r="G28" t="s">
        <v>224</v>
      </c>
    </row>
    <row r="29" spans="1:39" x14ac:dyDescent="0.3">
      <c r="A29" s="118" t="s">
        <v>223</v>
      </c>
      <c r="B29" s="117">
        <v>3600</v>
      </c>
      <c r="C29" s="116" t="s">
        <v>222</v>
      </c>
      <c r="E29" s="97" t="s">
        <v>221</v>
      </c>
      <c r="F29">
        <v>24</v>
      </c>
      <c r="G29" t="s">
        <v>220</v>
      </c>
      <c r="I29" s="98"/>
    </row>
    <row r="30" spans="1:39" x14ac:dyDescent="0.3">
      <c r="A30" s="114" t="s">
        <v>219</v>
      </c>
      <c r="B30" s="82">
        <v>41867999999.561096</v>
      </c>
      <c r="C30" s="112" t="s">
        <v>218</v>
      </c>
      <c r="E30" s="97" t="s">
        <v>217</v>
      </c>
      <c r="F30">
        <v>44</v>
      </c>
      <c r="G30" s="33" t="s">
        <v>203</v>
      </c>
      <c r="I30" s="115"/>
    </row>
    <row r="31" spans="1:39" x14ac:dyDescent="0.3">
      <c r="A31" s="114" t="s">
        <v>216</v>
      </c>
      <c r="B31" s="82">
        <v>8760</v>
      </c>
      <c r="C31" s="112" t="s">
        <v>215</v>
      </c>
      <c r="E31" s="97" t="s">
        <v>214</v>
      </c>
      <c r="F31" s="97">
        <v>16.8</v>
      </c>
      <c r="G31" s="97" t="s">
        <v>213</v>
      </c>
    </row>
    <row r="32" spans="1:39" x14ac:dyDescent="0.3">
      <c r="A32" s="114" t="s">
        <v>212</v>
      </c>
      <c r="B32" s="113">
        <v>5711869031.3180161</v>
      </c>
      <c r="C32" s="112" t="s">
        <v>211</v>
      </c>
      <c r="E32" s="97" t="s">
        <v>210</v>
      </c>
      <c r="F32">
        <v>0</v>
      </c>
      <c r="G32" s="98" t="s">
        <v>189</v>
      </c>
    </row>
    <row r="33" spans="1:9" x14ac:dyDescent="0.3">
      <c r="A33" s="96" t="s">
        <v>209</v>
      </c>
      <c r="B33" s="82">
        <v>1</v>
      </c>
      <c r="C33" s="112" t="s">
        <v>208</v>
      </c>
      <c r="E33" s="97" t="s">
        <v>207</v>
      </c>
      <c r="F33">
        <v>0</v>
      </c>
      <c r="G33" s="98" t="s">
        <v>189</v>
      </c>
    </row>
    <row r="34" spans="1:9" x14ac:dyDescent="0.3">
      <c r="A34" s="96" t="s">
        <v>206</v>
      </c>
      <c r="B34" s="101">
        <v>2.3866348450000001</v>
      </c>
      <c r="C34" s="111" t="s">
        <v>205</v>
      </c>
      <c r="E34" t="s">
        <v>204</v>
      </c>
      <c r="F34">
        <v>55</v>
      </c>
      <c r="G34" s="33" t="s">
        <v>203</v>
      </c>
    </row>
    <row r="35" spans="1:9" x14ac:dyDescent="0.3">
      <c r="A35" s="96" t="s">
        <v>202</v>
      </c>
      <c r="B35" s="95">
        <f>8760*3600</f>
        <v>31536000</v>
      </c>
      <c r="C35" s="111" t="s">
        <v>201</v>
      </c>
      <c r="E35" t="s">
        <v>200</v>
      </c>
      <c r="F35">
        <v>3900000</v>
      </c>
      <c r="G35" s="33" t="s">
        <v>199</v>
      </c>
      <c r="I35" s="98"/>
    </row>
    <row r="36" spans="1:9" ht="15" thickBot="1" x14ac:dyDescent="0.35">
      <c r="A36" s="110" t="s">
        <v>198</v>
      </c>
      <c r="B36" s="109">
        <v>28370000</v>
      </c>
      <c r="C36" s="108" t="s">
        <v>197</v>
      </c>
      <c r="E36" t="s">
        <v>196</v>
      </c>
      <c r="F36">
        <v>0</v>
      </c>
      <c r="G36" s="98" t="s">
        <v>189</v>
      </c>
    </row>
    <row r="37" spans="1:9" x14ac:dyDescent="0.3">
      <c r="A37" s="39" t="s">
        <v>195</v>
      </c>
      <c r="B37">
        <v>0.86</v>
      </c>
      <c r="C37" s="107" t="s">
        <v>194</v>
      </c>
      <c r="E37" t="s">
        <v>193</v>
      </c>
      <c r="F37">
        <v>0</v>
      </c>
      <c r="G37" s="98" t="s">
        <v>189</v>
      </c>
    </row>
    <row r="38" spans="1:9" x14ac:dyDescent="0.3">
      <c r="A38" s="39"/>
      <c r="E38" t="s">
        <v>192</v>
      </c>
      <c r="F38">
        <v>8.11</v>
      </c>
      <c r="G38" s="97" t="s">
        <v>191</v>
      </c>
    </row>
    <row r="39" spans="1:9" x14ac:dyDescent="0.3">
      <c r="E39" t="s">
        <v>190</v>
      </c>
      <c r="F39">
        <v>0</v>
      </c>
      <c r="G39" s="98" t="s">
        <v>189</v>
      </c>
    </row>
    <row r="40" spans="1:9" x14ac:dyDescent="0.3">
      <c r="A40" s="93" t="s">
        <v>188</v>
      </c>
    </row>
    <row r="41" spans="1:9" x14ac:dyDescent="0.3">
      <c r="A41" s="82" t="s">
        <v>187</v>
      </c>
      <c r="B41" s="91">
        <v>10000</v>
      </c>
      <c r="C41" s="82" t="s">
        <v>186</v>
      </c>
    </row>
    <row r="42" spans="1:9" x14ac:dyDescent="0.3">
      <c r="A42" t="s">
        <v>185</v>
      </c>
      <c r="B42" s="97">
        <v>0.01</v>
      </c>
      <c r="C42" t="s">
        <v>184</v>
      </c>
    </row>
    <row r="43" spans="1:9" x14ac:dyDescent="0.3">
      <c r="A43" s="93" t="s">
        <v>183</v>
      </c>
      <c r="B43" s="97"/>
    </row>
    <row r="44" spans="1:9" x14ac:dyDescent="0.3">
      <c r="A44" s="82" t="s">
        <v>182</v>
      </c>
      <c r="B44" s="106">
        <v>365</v>
      </c>
      <c r="C44" s="105" t="s">
        <v>181</v>
      </c>
    </row>
    <row r="45" spans="1:9" x14ac:dyDescent="0.3">
      <c r="A45" s="91" t="s">
        <v>180</v>
      </c>
      <c r="B45" s="82">
        <f>24*60*60</f>
        <v>86400</v>
      </c>
      <c r="C45" s="82" t="s">
        <v>179</v>
      </c>
    </row>
    <row r="46" spans="1:9" x14ac:dyDescent="0.3">
      <c r="A46" s="104" t="s">
        <v>178</v>
      </c>
      <c r="B46" s="82">
        <f>60*60</f>
        <v>3600</v>
      </c>
      <c r="C46" s="82" t="s">
        <v>177</v>
      </c>
    </row>
    <row r="47" spans="1:9" x14ac:dyDescent="0.3">
      <c r="A47" s="91" t="s">
        <v>176</v>
      </c>
      <c r="B47" s="103">
        <v>8760</v>
      </c>
      <c r="C47" s="82" t="s">
        <v>175</v>
      </c>
    </row>
    <row r="49" spans="1:3" x14ac:dyDescent="0.3">
      <c r="A49" s="93" t="s">
        <v>174</v>
      </c>
    </row>
    <row r="50" spans="1:3" x14ac:dyDescent="0.3">
      <c r="A50" s="82" t="s">
        <v>173</v>
      </c>
      <c r="B50" s="91">
        <v>2</v>
      </c>
      <c r="C50" s="82" t="s">
        <v>149</v>
      </c>
    </row>
    <row r="51" spans="1:3" x14ac:dyDescent="0.3">
      <c r="A51" s="82" t="s">
        <v>172</v>
      </c>
      <c r="B51" s="91">
        <v>3</v>
      </c>
      <c r="C51" s="82" t="s">
        <v>149</v>
      </c>
    </row>
    <row r="53" spans="1:3" x14ac:dyDescent="0.3">
      <c r="A53" s="93" t="s">
        <v>171</v>
      </c>
    </row>
    <row r="54" spans="1:3" x14ac:dyDescent="0.3">
      <c r="A54" s="82" t="s">
        <v>170</v>
      </c>
      <c r="B54" s="82">
        <v>1000000</v>
      </c>
      <c r="C54" s="82" t="s">
        <v>169</v>
      </c>
    </row>
    <row r="56" spans="1:3" x14ac:dyDescent="0.3">
      <c r="A56" s="93"/>
    </row>
    <row r="57" spans="1:3" x14ac:dyDescent="0.3">
      <c r="A57" s="92"/>
      <c r="B57" s="91"/>
      <c r="C57" s="7"/>
    </row>
    <row r="58" spans="1:3" x14ac:dyDescent="0.3">
      <c r="A58" s="39"/>
      <c r="B58" s="97"/>
      <c r="C58" s="102"/>
    </row>
    <row r="59" spans="1:3" x14ac:dyDescent="0.3">
      <c r="A59" s="93" t="s">
        <v>168</v>
      </c>
      <c r="B59" s="97"/>
      <c r="C59" s="97"/>
    </row>
    <row r="60" spans="1:3" x14ac:dyDescent="0.3">
      <c r="A60" s="92" t="s">
        <v>167</v>
      </c>
      <c r="B60" s="91">
        <v>1000</v>
      </c>
      <c r="C60" s="91" t="s">
        <v>166</v>
      </c>
    </row>
    <row r="61" spans="1:3" x14ac:dyDescent="0.3">
      <c r="A61" s="92" t="s">
        <v>165</v>
      </c>
      <c r="B61" s="91">
        <v>4186</v>
      </c>
      <c r="C61" s="91" t="s">
        <v>164</v>
      </c>
    </row>
    <row r="62" spans="1:3" x14ac:dyDescent="0.3">
      <c r="A62" s="82" t="s">
        <v>163</v>
      </c>
      <c r="B62" s="101">
        <v>0.27272727200000002</v>
      </c>
      <c r="C62" s="82" t="s">
        <v>162</v>
      </c>
    </row>
    <row r="63" spans="1:3" x14ac:dyDescent="0.3">
      <c r="A63" s="82" t="s">
        <v>161</v>
      </c>
      <c r="B63" s="82">
        <f>16/12</f>
        <v>1.3333333333333333</v>
      </c>
      <c r="C63" s="82" t="s">
        <v>160</v>
      </c>
    </row>
    <row r="64" spans="1:3" x14ac:dyDescent="0.3">
      <c r="C64" s="97"/>
    </row>
    <row r="66" spans="1:3" x14ac:dyDescent="0.3">
      <c r="A66" s="93" t="s">
        <v>159</v>
      </c>
    </row>
    <row r="67" spans="1:3" x14ac:dyDescent="0.3">
      <c r="A67" s="92" t="s">
        <v>158</v>
      </c>
      <c r="B67" s="91">
        <v>2.13</v>
      </c>
      <c r="C67" s="91" t="s">
        <v>157</v>
      </c>
    </row>
    <row r="68" spans="1:3" x14ac:dyDescent="0.3">
      <c r="A68" s="91" t="s">
        <v>156</v>
      </c>
      <c r="B68" s="100">
        <v>1000</v>
      </c>
      <c r="C68" s="7" t="s">
        <v>155</v>
      </c>
    </row>
    <row r="69" spans="1:3" x14ac:dyDescent="0.3">
      <c r="A69" s="91" t="s">
        <v>154</v>
      </c>
      <c r="B69" s="99">
        <v>5.6800000000000002E-9</v>
      </c>
      <c r="C69" s="7" t="s">
        <v>153</v>
      </c>
    </row>
    <row r="70" spans="1:3" x14ac:dyDescent="0.3">
      <c r="A70" s="97"/>
      <c r="B70" s="97"/>
      <c r="C70" s="97"/>
    </row>
    <row r="71" spans="1:3" x14ac:dyDescent="0.3">
      <c r="A71" s="97"/>
      <c r="B71" s="97"/>
      <c r="C71" s="97"/>
    </row>
    <row r="72" spans="1:3" x14ac:dyDescent="0.3">
      <c r="A72" s="91" t="s">
        <v>152</v>
      </c>
      <c r="B72" s="91">
        <v>9</v>
      </c>
      <c r="C72" s="98" t="s">
        <v>151</v>
      </c>
    </row>
    <row r="73" spans="1:3" x14ac:dyDescent="0.3">
      <c r="A73" s="97"/>
      <c r="B73" s="97"/>
      <c r="C73" s="97"/>
    </row>
    <row r="74" spans="1:3" x14ac:dyDescent="0.3">
      <c r="A74" s="96" t="s">
        <v>150</v>
      </c>
      <c r="B74" s="95">
        <v>0.01</v>
      </c>
      <c r="C74" s="7" t="s">
        <v>149</v>
      </c>
    </row>
    <row r="78" spans="1:3" x14ac:dyDescent="0.3">
      <c r="A78" s="94" t="s">
        <v>148</v>
      </c>
      <c r="B78" s="82">
        <v>2005</v>
      </c>
      <c r="C78" s="82" t="s">
        <v>147</v>
      </c>
    </row>
    <row r="80" spans="1:3" x14ac:dyDescent="0.3">
      <c r="A80" s="93" t="s">
        <v>146</v>
      </c>
    </row>
    <row r="81" spans="1:3" x14ac:dyDescent="0.3">
      <c r="A81" s="92" t="s">
        <v>145</v>
      </c>
      <c r="B81" s="91">
        <f>PI()/180</f>
        <v>1.7453292519943295E-2</v>
      </c>
      <c r="C81" s="91" t="s">
        <v>144</v>
      </c>
    </row>
  </sheetData>
  <hyperlinks>
    <hyperlink ref="G35" r:id="rId1" xr:uid="{110611E9-2DFB-43D7-AEB5-1EDB329F31A8}"/>
    <hyperlink ref="G30" r:id="rId2" xr:uid="{8C7902FC-894A-45B0-AB5C-4FCB513728E7}"/>
    <hyperlink ref="G34" r:id="rId3" xr:uid="{AB7C340A-FCE7-4890-9941-9C2E0B49F5DF}"/>
  </hyperlinks>
  <pageMargins left="0.7" right="0.7" top="0.75" bottom="0.75" header="0.3" footer="0.3"/>
  <pageSetup paperSize="9" orientation="portrait" horizontalDpi="1200" verticalDpi="1200"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4E119-BE5A-4D73-85C9-D0760C27D854}">
  <dimension ref="A1:AZ273"/>
  <sheetViews>
    <sheetView tabSelected="1" topLeftCell="A84" zoomScale="115" zoomScaleNormal="115" workbookViewId="0">
      <selection activeCell="D98" sqref="D98"/>
    </sheetView>
  </sheetViews>
  <sheetFormatPr baseColWidth="10" defaultColWidth="11.5546875" defaultRowHeight="14.4" x14ac:dyDescent="0.3"/>
  <cols>
    <col min="1" max="1" width="25.109375" style="8" customWidth="1"/>
    <col min="2" max="3" width="16.21875" style="8" bestFit="1" customWidth="1"/>
    <col min="4" max="5" width="15.44140625" style="1" bestFit="1" customWidth="1"/>
    <col min="6" max="6" width="17.33203125" style="1" bestFit="1" customWidth="1"/>
    <col min="7" max="7" width="11.109375" style="1" customWidth="1"/>
    <col min="8" max="8" width="12.77734375" style="1" customWidth="1"/>
    <col min="9" max="37" width="15.44140625" style="1" bestFit="1" customWidth="1"/>
    <col min="38" max="16384" width="11.5546875" style="1"/>
  </cols>
  <sheetData>
    <row r="1" spans="1:16" s="22" customFormat="1" ht="43.2" customHeight="1" thickBot="1" x14ac:dyDescent="0.35">
      <c r="A1" s="287" t="s">
        <v>39</v>
      </c>
      <c r="B1" s="288"/>
      <c r="C1" s="288"/>
      <c r="D1" s="288"/>
      <c r="E1" s="288"/>
      <c r="F1" s="288"/>
      <c r="G1" s="288"/>
    </row>
    <row r="2" spans="1:16" x14ac:dyDescent="0.3">
      <c r="A2" s="17" t="s">
        <v>15</v>
      </c>
      <c r="B2" s="18"/>
      <c r="C2" s="18"/>
      <c r="D2" s="19"/>
      <c r="E2" s="19"/>
      <c r="F2" s="19"/>
      <c r="G2" s="19"/>
      <c r="H2" s="19"/>
    </row>
    <row r="3" spans="1:16" x14ac:dyDescent="0.3">
      <c r="A3" s="28" t="s">
        <v>10</v>
      </c>
      <c r="B3" s="29"/>
      <c r="C3" s="29"/>
      <c r="D3" s="30"/>
      <c r="E3" s="30"/>
      <c r="F3" s="30"/>
      <c r="G3" s="30"/>
      <c r="H3" s="30"/>
    </row>
    <row r="4" spans="1:16" x14ac:dyDescent="0.3">
      <c r="A4" s="9" t="s">
        <v>3</v>
      </c>
      <c r="B4" s="10"/>
      <c r="C4" s="10"/>
      <c r="D4" s="11"/>
      <c r="E4" s="11"/>
      <c r="F4" s="12"/>
      <c r="G4" s="12"/>
      <c r="H4" s="12"/>
    </row>
    <row r="5" spans="1:16" x14ac:dyDescent="0.3">
      <c r="A5" s="16" t="s">
        <v>0</v>
      </c>
      <c r="B5" s="16" t="s">
        <v>1</v>
      </c>
      <c r="C5" s="16" t="s">
        <v>2</v>
      </c>
      <c r="D5" s="16" t="s">
        <v>13</v>
      </c>
    </row>
    <row r="6" spans="1:16" x14ac:dyDescent="0.3">
      <c r="A6" s="6">
        <v>2</v>
      </c>
      <c r="B6" s="6">
        <v>2</v>
      </c>
      <c r="C6" s="3">
        <v>5</v>
      </c>
      <c r="D6" s="6">
        <v>4</v>
      </c>
    </row>
    <row r="7" spans="1:16" x14ac:dyDescent="0.3">
      <c r="A7" s="9" t="s">
        <v>29</v>
      </c>
      <c r="B7" s="10"/>
      <c r="C7" s="10"/>
      <c r="D7" s="10"/>
      <c r="E7" s="11"/>
      <c r="F7" s="12"/>
      <c r="G7" s="12"/>
      <c r="H7" s="12"/>
    </row>
    <row r="8" spans="1:16" x14ac:dyDescent="0.3">
      <c r="A8" s="16" t="s">
        <v>0</v>
      </c>
      <c r="B8" s="16" t="s">
        <v>1</v>
      </c>
      <c r="C8" s="16" t="s">
        <v>2</v>
      </c>
      <c r="D8" s="16" t="s">
        <v>13</v>
      </c>
      <c r="J8"/>
    </row>
    <row r="9" spans="1:16" x14ac:dyDescent="0.3">
      <c r="A9" s="7">
        <v>10</v>
      </c>
      <c r="B9" s="7">
        <v>10</v>
      </c>
      <c r="C9" s="7">
        <v>6</v>
      </c>
      <c r="D9" s="7">
        <v>2</v>
      </c>
    </row>
    <row r="10" spans="1:16" x14ac:dyDescent="0.3">
      <c r="A10" s="9" t="s">
        <v>4</v>
      </c>
      <c r="B10" s="13"/>
      <c r="C10" s="13"/>
      <c r="D10" s="13"/>
      <c r="E10" s="12"/>
      <c r="F10" s="12"/>
      <c r="G10" s="12"/>
      <c r="H10" s="12"/>
    </row>
    <row r="11" spans="1:16" x14ac:dyDescent="0.3">
      <c r="A11" s="16" t="s">
        <v>0</v>
      </c>
      <c r="B11" s="16" t="s">
        <v>1</v>
      </c>
      <c r="C11" s="16" t="s">
        <v>2</v>
      </c>
      <c r="D11" s="16" t="s">
        <v>13</v>
      </c>
    </row>
    <row r="12" spans="1:16" x14ac:dyDescent="0.3">
      <c r="A12" s="6">
        <v>25</v>
      </c>
      <c r="B12" s="6">
        <v>25</v>
      </c>
      <c r="C12" s="6">
        <v>50</v>
      </c>
      <c r="D12" s="6">
        <v>40</v>
      </c>
    </row>
    <row r="13" spans="1:16" x14ac:dyDescent="0.3">
      <c r="A13" s="9" t="s">
        <v>31</v>
      </c>
      <c r="B13" s="13"/>
      <c r="C13" s="13"/>
      <c r="D13" s="13"/>
      <c r="E13" s="12"/>
      <c r="F13" s="12"/>
      <c r="G13" s="12"/>
      <c r="H13" s="12"/>
    </row>
    <row r="14" spans="1:16" x14ac:dyDescent="0.3">
      <c r="A14" s="16" t="s">
        <v>0</v>
      </c>
      <c r="B14" s="16" t="s">
        <v>1</v>
      </c>
      <c r="C14" s="16" t="s">
        <v>2</v>
      </c>
      <c r="D14" s="16" t="s">
        <v>13</v>
      </c>
    </row>
    <row r="15" spans="1:16" x14ac:dyDescent="0.3">
      <c r="A15" s="7">
        <v>5</v>
      </c>
      <c r="B15" s="7">
        <v>5</v>
      </c>
      <c r="C15" s="259">
        <v>40</v>
      </c>
      <c r="D15" s="259">
        <v>20</v>
      </c>
    </row>
    <row r="16" spans="1:16" x14ac:dyDescent="0.3">
      <c r="A16" s="9" t="s">
        <v>5</v>
      </c>
      <c r="B16" s="13"/>
      <c r="C16" s="13"/>
      <c r="D16" s="13"/>
      <c r="E16" s="12"/>
      <c r="F16" s="12"/>
      <c r="G16" s="12"/>
      <c r="H16" s="12"/>
      <c r="P16"/>
    </row>
    <row r="17" spans="1:11" x14ac:dyDescent="0.3">
      <c r="A17" s="16" t="s">
        <v>0</v>
      </c>
      <c r="B17" s="16" t="s">
        <v>1</v>
      </c>
      <c r="C17" s="16" t="s">
        <v>2</v>
      </c>
      <c r="D17" s="16" t="s">
        <v>13</v>
      </c>
    </row>
    <row r="18" spans="1:11" x14ac:dyDescent="0.3">
      <c r="A18" s="6">
        <v>1</v>
      </c>
      <c r="B18" s="6">
        <v>1</v>
      </c>
      <c r="C18" s="3">
        <v>2.5</v>
      </c>
      <c r="D18" s="6">
        <v>2</v>
      </c>
    </row>
    <row r="19" spans="1:11" x14ac:dyDescent="0.3">
      <c r="A19" s="9" t="s">
        <v>30</v>
      </c>
      <c r="B19" s="13"/>
      <c r="C19" s="13"/>
      <c r="D19" s="13"/>
      <c r="E19" s="12"/>
      <c r="F19" s="12"/>
      <c r="G19" s="12"/>
      <c r="H19" s="12"/>
    </row>
    <row r="20" spans="1:11" x14ac:dyDescent="0.3">
      <c r="A20" s="16" t="s">
        <v>0</v>
      </c>
      <c r="B20" s="16" t="s">
        <v>1</v>
      </c>
      <c r="C20" s="16" t="s">
        <v>2</v>
      </c>
      <c r="D20" s="16" t="s">
        <v>13</v>
      </c>
    </row>
    <row r="21" spans="1:11" x14ac:dyDescent="0.3">
      <c r="A21" s="7">
        <v>10</v>
      </c>
      <c r="B21" s="7">
        <v>10</v>
      </c>
      <c r="C21" s="7">
        <v>2</v>
      </c>
      <c r="D21" s="7">
        <v>1</v>
      </c>
    </row>
    <row r="22" spans="1:11" x14ac:dyDescent="0.3">
      <c r="A22" s="15" t="s">
        <v>34</v>
      </c>
      <c r="B22" s="2"/>
      <c r="C22" s="2"/>
      <c r="D22" s="2"/>
      <c r="E22" s="2"/>
      <c r="F22" s="2"/>
      <c r="G22" s="2"/>
      <c r="H22" s="15"/>
    </row>
    <row r="23" spans="1:11" x14ac:dyDescent="0.3">
      <c r="A23" s="9" t="s">
        <v>6</v>
      </c>
      <c r="B23" s="13"/>
      <c r="C23" s="13"/>
      <c r="D23" s="12"/>
      <c r="E23" s="12"/>
      <c r="F23" s="12"/>
      <c r="G23" s="12"/>
      <c r="H23" s="12"/>
    </row>
    <row r="24" spans="1:11" ht="21" customHeight="1" x14ac:dyDescent="0.3">
      <c r="A24" s="16" t="s">
        <v>0</v>
      </c>
      <c r="B24" s="16" t="s">
        <v>1</v>
      </c>
      <c r="C24" s="16" t="s">
        <v>2</v>
      </c>
      <c r="D24" s="16" t="s">
        <v>13</v>
      </c>
    </row>
    <row r="25" spans="1:11" x14ac:dyDescent="0.3">
      <c r="A25" s="7">
        <v>0.5</v>
      </c>
      <c r="B25" s="7">
        <v>0.5</v>
      </c>
      <c r="C25" s="258">
        <v>20</v>
      </c>
      <c r="D25" s="258">
        <v>50</v>
      </c>
    </row>
    <row r="26" spans="1:11" x14ac:dyDescent="0.3">
      <c r="A26" s="9" t="s">
        <v>7</v>
      </c>
      <c r="B26" s="10"/>
      <c r="C26" s="10"/>
      <c r="D26" s="10"/>
      <c r="E26" s="14"/>
      <c r="F26" s="12"/>
      <c r="G26" s="12"/>
      <c r="H26" s="12"/>
    </row>
    <row r="27" spans="1:11" x14ac:dyDescent="0.3">
      <c r="A27" s="16" t="s">
        <v>0</v>
      </c>
      <c r="B27" s="16" t="s">
        <v>1</v>
      </c>
      <c r="C27" s="16" t="s">
        <v>2</v>
      </c>
      <c r="D27" s="16" t="s">
        <v>13</v>
      </c>
      <c r="K27" s="48"/>
    </row>
    <row r="28" spans="1:11" x14ac:dyDescent="0.3">
      <c r="A28" s="255">
        <v>1000</v>
      </c>
      <c r="B28" s="255">
        <v>155</v>
      </c>
      <c r="C28" s="6">
        <v>0</v>
      </c>
      <c r="D28" s="6">
        <v>0</v>
      </c>
    </row>
    <row r="29" spans="1:11" x14ac:dyDescent="0.3">
      <c r="A29" s="9" t="s">
        <v>33</v>
      </c>
      <c r="B29" s="10"/>
      <c r="C29" s="10"/>
      <c r="D29" s="10"/>
      <c r="E29" s="12"/>
      <c r="F29" s="12"/>
      <c r="G29" s="12"/>
      <c r="H29" s="12"/>
    </row>
    <row r="30" spans="1:11" x14ac:dyDescent="0.3">
      <c r="A30" s="16" t="s">
        <v>0</v>
      </c>
      <c r="B30" s="16" t="s">
        <v>1</v>
      </c>
      <c r="C30" s="16" t="s">
        <v>2</v>
      </c>
      <c r="D30" s="16" t="s">
        <v>13</v>
      </c>
    </row>
    <row r="31" spans="1:11" x14ac:dyDescent="0.3">
      <c r="A31" s="6">
        <v>0</v>
      </c>
      <c r="B31" s="51">
        <v>155</v>
      </c>
      <c r="C31" s="6">
        <v>0</v>
      </c>
      <c r="D31" s="6">
        <v>0</v>
      </c>
    </row>
    <row r="32" spans="1:11" x14ac:dyDescent="0.3">
      <c r="A32" s="9" t="s">
        <v>8</v>
      </c>
      <c r="B32" s="10"/>
      <c r="C32" s="10"/>
      <c r="D32" s="10"/>
      <c r="E32" s="12"/>
      <c r="F32" s="12"/>
      <c r="G32" s="12"/>
      <c r="H32" s="12"/>
    </row>
    <row r="33" spans="1:8" x14ac:dyDescent="0.3">
      <c r="A33" s="16" t="s">
        <v>0</v>
      </c>
      <c r="B33" s="16" t="s">
        <v>1</v>
      </c>
      <c r="C33" s="16" t="s">
        <v>2</v>
      </c>
      <c r="D33" s="16" t="s">
        <v>83</v>
      </c>
    </row>
    <row r="34" spans="1:8" x14ac:dyDescent="0.3">
      <c r="A34" s="51">
        <v>1398</v>
      </c>
      <c r="B34" s="51">
        <v>822</v>
      </c>
      <c r="C34" s="253">
        <v>500</v>
      </c>
      <c r="D34" s="254">
        <v>1000</v>
      </c>
      <c r="E34" s="1" t="s">
        <v>82</v>
      </c>
    </row>
    <row r="35" spans="1:8" x14ac:dyDescent="0.3">
      <c r="A35" s="15" t="s">
        <v>9</v>
      </c>
      <c r="B35" s="15"/>
      <c r="C35" s="15"/>
      <c r="D35" s="15"/>
      <c r="E35" s="15"/>
      <c r="F35" s="15"/>
      <c r="G35" s="15"/>
      <c r="H35" s="15"/>
    </row>
    <row r="36" spans="1:8" x14ac:dyDescent="0.3">
      <c r="A36" s="16" t="s">
        <v>0</v>
      </c>
      <c r="B36" s="16" t="s">
        <v>1</v>
      </c>
      <c r="C36" s="16" t="s">
        <v>2</v>
      </c>
      <c r="D36" s="16" t="s">
        <v>13</v>
      </c>
    </row>
    <row r="37" spans="1:8" x14ac:dyDescent="0.3">
      <c r="A37" s="6">
        <v>1</v>
      </c>
      <c r="B37" s="6">
        <v>1</v>
      </c>
      <c r="C37" s="6">
        <v>1</v>
      </c>
      <c r="D37" s="6">
        <v>0.33</v>
      </c>
    </row>
    <row r="38" spans="1:8" x14ac:dyDescent="0.3">
      <c r="A38" s="15" t="s">
        <v>27</v>
      </c>
      <c r="B38" s="15"/>
      <c r="C38" s="15"/>
      <c r="D38" s="15"/>
      <c r="E38" s="15"/>
      <c r="F38" s="15"/>
      <c r="G38" s="15"/>
      <c r="H38" s="15"/>
    </row>
    <row r="39" spans="1:8" x14ac:dyDescent="0.3">
      <c r="A39" s="16" t="s">
        <v>0</v>
      </c>
      <c r="B39" s="16" t="s">
        <v>1</v>
      </c>
      <c r="C39" s="16" t="s">
        <v>2</v>
      </c>
      <c r="D39" s="16" t="s">
        <v>13</v>
      </c>
      <c r="E39" s="27"/>
      <c r="F39" s="27"/>
      <c r="G39" s="27"/>
    </row>
    <row r="40" spans="1:8" x14ac:dyDescent="0.3">
      <c r="A40" s="51">
        <v>0.25</v>
      </c>
      <c r="B40" s="51">
        <v>0.33</v>
      </c>
      <c r="C40" s="51">
        <v>0.42</v>
      </c>
      <c r="D40" s="51">
        <v>0.59</v>
      </c>
    </row>
    <row r="41" spans="1:8" x14ac:dyDescent="0.3">
      <c r="A41" s="15" t="s">
        <v>40</v>
      </c>
      <c r="B41" s="15"/>
      <c r="C41" s="15"/>
      <c r="D41" s="15"/>
      <c r="E41" s="15"/>
      <c r="F41" s="15"/>
      <c r="G41" s="15"/>
      <c r="H41" s="15"/>
    </row>
    <row r="42" spans="1:8" x14ac:dyDescent="0.3">
      <c r="A42" s="16" t="s">
        <v>0</v>
      </c>
      <c r="B42" s="16" t="s">
        <v>1</v>
      </c>
      <c r="D42" s="8"/>
    </row>
    <row r="43" spans="1:8" x14ac:dyDescent="0.3">
      <c r="A43" s="6">
        <v>0.25</v>
      </c>
      <c r="B43" s="6">
        <v>0.25</v>
      </c>
      <c r="D43" s="8"/>
    </row>
    <row r="44" spans="1:8" x14ac:dyDescent="0.3">
      <c r="D44" s="8"/>
    </row>
    <row r="45" spans="1:8" x14ac:dyDescent="0.3">
      <c r="D45" s="8"/>
    </row>
    <row r="46" spans="1:8" x14ac:dyDescent="0.3">
      <c r="D46" s="8"/>
    </row>
    <row r="47" spans="1:8" x14ac:dyDescent="0.3">
      <c r="A47" s="28" t="s">
        <v>11</v>
      </c>
      <c r="B47" s="28"/>
      <c r="C47" s="28"/>
      <c r="D47" s="28"/>
      <c r="E47" s="28"/>
      <c r="F47" s="28"/>
      <c r="G47" s="28"/>
      <c r="H47" s="30"/>
    </row>
    <row r="48" spans="1:8" x14ac:dyDescent="0.3">
      <c r="A48" s="9" t="s">
        <v>3</v>
      </c>
      <c r="B48" s="10"/>
      <c r="C48" s="10"/>
      <c r="D48" s="11"/>
      <c r="E48" s="12"/>
      <c r="F48" s="12"/>
      <c r="G48" s="12"/>
      <c r="H48" s="12"/>
    </row>
    <row r="49" spans="1:8" x14ac:dyDescent="0.3">
      <c r="A49" s="16" t="s">
        <v>12</v>
      </c>
      <c r="B49" s="16" t="s">
        <v>14</v>
      </c>
      <c r="C49" s="16" t="s">
        <v>38</v>
      </c>
    </row>
    <row r="50" spans="1:8" x14ac:dyDescent="0.3">
      <c r="A50" s="6">
        <v>4</v>
      </c>
      <c r="B50" s="6">
        <v>4</v>
      </c>
      <c r="C50" s="6">
        <v>4</v>
      </c>
    </row>
    <row r="51" spans="1:8" x14ac:dyDescent="0.3">
      <c r="A51" s="9" t="s">
        <v>32</v>
      </c>
      <c r="B51" s="10"/>
      <c r="C51" s="11"/>
      <c r="D51" s="12"/>
      <c r="E51" s="12"/>
      <c r="F51" s="12"/>
      <c r="G51" s="12"/>
      <c r="H51" s="12"/>
    </row>
    <row r="52" spans="1:8" x14ac:dyDescent="0.3">
      <c r="A52" s="16" t="s">
        <v>12</v>
      </c>
      <c r="B52" s="16" t="s">
        <v>14</v>
      </c>
      <c r="C52" s="16" t="s">
        <v>38</v>
      </c>
    </row>
    <row r="53" spans="1:8" x14ac:dyDescent="0.3">
      <c r="A53" s="7">
        <v>2</v>
      </c>
      <c r="B53" s="7">
        <v>1</v>
      </c>
      <c r="C53" s="7">
        <v>1</v>
      </c>
    </row>
    <row r="54" spans="1:8" x14ac:dyDescent="0.3">
      <c r="A54" s="9" t="s">
        <v>4</v>
      </c>
      <c r="B54" s="13"/>
      <c r="C54" s="12"/>
      <c r="D54" s="12"/>
      <c r="E54" s="12"/>
      <c r="F54" s="12"/>
      <c r="G54" s="12"/>
      <c r="H54" s="12"/>
    </row>
    <row r="55" spans="1:8" x14ac:dyDescent="0.3">
      <c r="A55" s="16" t="s">
        <v>12</v>
      </c>
      <c r="B55" s="16" t="s">
        <v>14</v>
      </c>
      <c r="C55" s="16" t="s">
        <v>38</v>
      </c>
    </row>
    <row r="56" spans="1:8" x14ac:dyDescent="0.3">
      <c r="A56" s="6">
        <v>50</v>
      </c>
      <c r="B56" s="6">
        <v>30</v>
      </c>
      <c r="C56" s="6">
        <v>30</v>
      </c>
    </row>
    <row r="57" spans="1:8" x14ac:dyDescent="0.3">
      <c r="A57" s="9" t="s">
        <v>31</v>
      </c>
      <c r="B57" s="13"/>
      <c r="C57" s="12"/>
      <c r="D57" s="12"/>
      <c r="E57" s="12"/>
      <c r="F57" s="12"/>
      <c r="G57" s="12"/>
      <c r="H57" s="12"/>
    </row>
    <row r="58" spans="1:8" x14ac:dyDescent="0.3">
      <c r="A58" s="16" t="s">
        <v>12</v>
      </c>
      <c r="B58" s="16" t="s">
        <v>14</v>
      </c>
      <c r="C58" s="16" t="s">
        <v>38</v>
      </c>
    </row>
    <row r="59" spans="1:8" x14ac:dyDescent="0.3">
      <c r="A59" s="257">
        <v>20</v>
      </c>
      <c r="B59" s="7">
        <v>20</v>
      </c>
      <c r="C59" s="7">
        <v>50</v>
      </c>
    </row>
    <row r="60" spans="1:8" x14ac:dyDescent="0.3">
      <c r="A60" s="9" t="s">
        <v>5</v>
      </c>
      <c r="B60" s="13"/>
      <c r="C60" s="12"/>
      <c r="D60" s="12"/>
      <c r="E60" s="12"/>
      <c r="F60" s="12"/>
      <c r="G60" s="12"/>
      <c r="H60" s="12"/>
    </row>
    <row r="61" spans="1:8" x14ac:dyDescent="0.3">
      <c r="A61" s="16" t="s">
        <v>12</v>
      </c>
      <c r="B61" s="16" t="s">
        <v>14</v>
      </c>
      <c r="C61" s="16" t="s">
        <v>38</v>
      </c>
    </row>
    <row r="62" spans="1:8" x14ac:dyDescent="0.3">
      <c r="A62" s="7">
        <v>2</v>
      </c>
      <c r="B62" s="7">
        <v>2</v>
      </c>
      <c r="C62" s="7">
        <v>2</v>
      </c>
    </row>
    <row r="63" spans="1:8" x14ac:dyDescent="0.3">
      <c r="A63" s="9" t="s">
        <v>30</v>
      </c>
      <c r="B63" s="13"/>
      <c r="C63" s="12"/>
      <c r="D63" s="12"/>
      <c r="E63" s="12"/>
      <c r="F63" s="12"/>
      <c r="G63" s="12"/>
      <c r="H63" s="12"/>
    </row>
    <row r="64" spans="1:8" x14ac:dyDescent="0.3">
      <c r="A64" s="16" t="s">
        <v>12</v>
      </c>
      <c r="B64" s="16" t="s">
        <v>14</v>
      </c>
      <c r="C64" s="16" t="s">
        <v>38</v>
      </c>
    </row>
    <row r="65" spans="1:8" x14ac:dyDescent="0.3">
      <c r="A65" s="7">
        <v>2</v>
      </c>
      <c r="B65" s="7">
        <v>2</v>
      </c>
      <c r="C65" s="7">
        <v>2</v>
      </c>
    </row>
    <row r="66" spans="1:8" x14ac:dyDescent="0.3">
      <c r="A66" s="15" t="s">
        <v>34</v>
      </c>
      <c r="B66" s="15"/>
      <c r="C66" s="15"/>
      <c r="D66" s="15"/>
      <c r="E66" s="15"/>
      <c r="F66" s="15"/>
      <c r="G66" s="15"/>
      <c r="H66" s="15"/>
    </row>
    <row r="67" spans="1:8" x14ac:dyDescent="0.3">
      <c r="A67" s="9" t="s">
        <v>6</v>
      </c>
      <c r="B67" s="13"/>
      <c r="C67" s="13"/>
      <c r="D67" s="12"/>
      <c r="E67" s="12"/>
      <c r="F67" s="12"/>
      <c r="G67" s="12"/>
      <c r="H67" s="12"/>
    </row>
    <row r="68" spans="1:8" x14ac:dyDescent="0.3">
      <c r="A68" s="16" t="s">
        <v>12</v>
      </c>
      <c r="B68" s="16" t="s">
        <v>14</v>
      </c>
      <c r="C68" s="16" t="s">
        <v>38</v>
      </c>
    </row>
    <row r="69" spans="1:8" x14ac:dyDescent="0.3">
      <c r="A69" s="257">
        <f>990+4352</f>
        <v>5342</v>
      </c>
      <c r="B69" s="7">
        <v>0.5</v>
      </c>
      <c r="C69" s="6">
        <v>0.5</v>
      </c>
    </row>
    <row r="70" spans="1:8" x14ac:dyDescent="0.3">
      <c r="A70" s="9" t="s">
        <v>7</v>
      </c>
      <c r="B70" s="10"/>
      <c r="C70" s="12"/>
      <c r="D70" s="12"/>
      <c r="E70" s="12"/>
      <c r="F70" s="12"/>
      <c r="G70" s="12"/>
      <c r="H70" s="12"/>
    </row>
    <row r="71" spans="1:8" x14ac:dyDescent="0.3">
      <c r="A71" s="16" t="s">
        <v>12</v>
      </c>
      <c r="B71" s="16" t="s">
        <v>14</v>
      </c>
      <c r="C71" s="16" t="s">
        <v>38</v>
      </c>
    </row>
    <row r="72" spans="1:8" x14ac:dyDescent="0.3">
      <c r="A72" s="6">
        <v>0</v>
      </c>
      <c r="B72" s="6">
        <v>0.5</v>
      </c>
      <c r="C72" s="6">
        <v>0</v>
      </c>
    </row>
    <row r="73" spans="1:8" x14ac:dyDescent="0.3">
      <c r="A73" s="9" t="s">
        <v>33</v>
      </c>
      <c r="B73" s="10"/>
      <c r="C73" s="12"/>
      <c r="D73" s="12"/>
      <c r="E73" s="12"/>
      <c r="F73" s="12"/>
      <c r="G73" s="12"/>
      <c r="H73" s="12"/>
    </row>
    <row r="74" spans="1:8" x14ac:dyDescent="0.3">
      <c r="A74" s="16" t="s">
        <v>12</v>
      </c>
      <c r="B74" s="16" t="s">
        <v>14</v>
      </c>
      <c r="C74" s="16" t="s">
        <v>38</v>
      </c>
    </row>
    <row r="75" spans="1:8" x14ac:dyDescent="0.3">
      <c r="A75" s="6">
        <v>0</v>
      </c>
      <c r="B75" s="6">
        <v>0</v>
      </c>
      <c r="C75" s="6">
        <v>0</v>
      </c>
    </row>
    <row r="76" spans="1:8" x14ac:dyDescent="0.3">
      <c r="A76" s="15" t="s">
        <v>9</v>
      </c>
      <c r="B76" s="15"/>
      <c r="C76" s="15"/>
      <c r="D76" s="15"/>
      <c r="E76" s="15"/>
      <c r="F76" s="15"/>
      <c r="G76" s="15"/>
      <c r="H76" s="15"/>
    </row>
    <row r="77" spans="1:8" x14ac:dyDescent="0.3">
      <c r="A77" s="16" t="s">
        <v>12</v>
      </c>
      <c r="B77" s="16" t="s">
        <v>14</v>
      </c>
      <c r="C77" s="16" t="s">
        <v>38</v>
      </c>
    </row>
    <row r="78" spans="1:8" x14ac:dyDescent="0.3">
      <c r="A78" s="6">
        <v>0.33</v>
      </c>
      <c r="B78" s="6">
        <v>0.38</v>
      </c>
      <c r="C78" s="6">
        <v>0.36</v>
      </c>
    </row>
    <row r="79" spans="1:8" x14ac:dyDescent="0.3">
      <c r="A79" s="15" t="s">
        <v>27</v>
      </c>
      <c r="B79" s="15"/>
      <c r="C79" s="15"/>
      <c r="D79" s="15"/>
      <c r="E79" s="15"/>
      <c r="F79" s="15"/>
      <c r="G79" s="15"/>
      <c r="H79" s="15"/>
    </row>
    <row r="80" spans="1:8" x14ac:dyDescent="0.3">
      <c r="A80" s="16" t="s">
        <v>12</v>
      </c>
      <c r="B80" s="16" t="s">
        <v>14</v>
      </c>
      <c r="C80" s="16" t="s">
        <v>38</v>
      </c>
    </row>
    <row r="81" spans="1:10" x14ac:dyDescent="0.3">
      <c r="A81" s="51">
        <v>0.6</v>
      </c>
      <c r="B81" s="51">
        <v>0.41</v>
      </c>
      <c r="C81" s="51">
        <v>0.56000000000000005</v>
      </c>
    </row>
    <row r="83" spans="1:10" x14ac:dyDescent="0.3">
      <c r="J83" s="38"/>
    </row>
    <row r="85" spans="1:10" x14ac:dyDescent="0.3">
      <c r="A85" s="15" t="s">
        <v>41</v>
      </c>
      <c r="B85" s="15"/>
      <c r="C85" s="15"/>
      <c r="D85" s="15"/>
      <c r="E85" s="15"/>
      <c r="F85" s="15"/>
      <c r="G85" s="15"/>
      <c r="H85" s="15"/>
    </row>
    <row r="86" spans="1:10" x14ac:dyDescent="0.3">
      <c r="A86" s="6">
        <v>199486111111</v>
      </c>
      <c r="C86" s="8" t="s">
        <v>62</v>
      </c>
      <c r="D86" s="8"/>
    </row>
    <row r="88" spans="1:10" x14ac:dyDescent="0.3">
      <c r="A88" s="15" t="s">
        <v>42</v>
      </c>
      <c r="B88" s="15"/>
      <c r="C88" s="15"/>
      <c r="D88" s="15"/>
      <c r="E88" s="15"/>
      <c r="F88" s="15"/>
      <c r="G88" s="15"/>
      <c r="H88" s="2"/>
    </row>
    <row r="89" spans="1:10" x14ac:dyDescent="0.3">
      <c r="A89" s="16" t="s">
        <v>81</v>
      </c>
      <c r="B89" s="16" t="s">
        <v>0</v>
      </c>
      <c r="C89" s="16" t="s">
        <v>1</v>
      </c>
      <c r="D89" s="16" t="s">
        <v>2</v>
      </c>
      <c r="E89" s="16" t="s">
        <v>13</v>
      </c>
      <c r="F89" s="16" t="s">
        <v>12</v>
      </c>
      <c r="G89" s="16" t="s">
        <v>14</v>
      </c>
      <c r="H89" s="16" t="s">
        <v>38</v>
      </c>
    </row>
    <row r="90" spans="1:10" x14ac:dyDescent="0.3">
      <c r="A90" s="256">
        <v>0</v>
      </c>
      <c r="B90" s="3">
        <v>0</v>
      </c>
      <c r="C90" s="6">
        <v>0</v>
      </c>
      <c r="D90" s="6">
        <v>0</v>
      </c>
      <c r="E90" s="6">
        <v>0</v>
      </c>
      <c r="F90" s="51">
        <v>94</v>
      </c>
      <c r="G90" s="51">
        <v>57</v>
      </c>
      <c r="H90" s="51">
        <v>79</v>
      </c>
      <c r="I90" s="1" t="s">
        <v>80</v>
      </c>
    </row>
    <row r="92" spans="1:10" x14ac:dyDescent="0.3">
      <c r="A92" s="15" t="s">
        <v>43</v>
      </c>
      <c r="B92" s="15"/>
      <c r="C92" s="15"/>
      <c r="D92" s="15"/>
      <c r="E92" s="15"/>
      <c r="F92" s="15"/>
      <c r="G92" s="15"/>
      <c r="H92" s="2"/>
    </row>
    <row r="93" spans="1:10" x14ac:dyDescent="0.3">
      <c r="A93" s="16" t="s">
        <v>0</v>
      </c>
      <c r="B93" s="16" t="s">
        <v>12</v>
      </c>
      <c r="C93" s="16" t="s">
        <v>13</v>
      </c>
      <c r="D93" s="16" t="s">
        <v>14</v>
      </c>
      <c r="E93" s="16" t="s">
        <v>1</v>
      </c>
      <c r="F93" s="16" t="s">
        <v>2</v>
      </c>
      <c r="G93" s="16" t="s">
        <v>38</v>
      </c>
    </row>
    <row r="94" spans="1:10" x14ac:dyDescent="0.3">
      <c r="A94" s="3">
        <f>20/1000</f>
        <v>0.02</v>
      </c>
      <c r="B94" s="255">
        <f>6.55/1000</f>
        <v>6.5499999999999994E-3</v>
      </c>
      <c r="C94" s="49">
        <f>0.27/1000</f>
        <v>2.7E-4</v>
      </c>
      <c r="D94" s="255">
        <f>0.27/1000</f>
        <v>2.7E-4</v>
      </c>
      <c r="E94" s="254">
        <v>0</v>
      </c>
      <c r="F94" s="254">
        <v>1</v>
      </c>
      <c r="G94" s="254">
        <v>0</v>
      </c>
    </row>
    <row r="96" spans="1:10" x14ac:dyDescent="0.3">
      <c r="A96" s="15" t="s">
        <v>44</v>
      </c>
      <c r="B96" s="15"/>
      <c r="C96" s="15"/>
      <c r="D96" s="15"/>
      <c r="E96" s="15"/>
      <c r="F96" s="15"/>
      <c r="G96" s="15"/>
      <c r="H96" s="2"/>
    </row>
    <row r="97" spans="1:38" x14ac:dyDescent="0.3">
      <c r="A97" s="16" t="s">
        <v>26</v>
      </c>
      <c r="B97" s="16" t="s">
        <v>0</v>
      </c>
      <c r="C97" s="16" t="s">
        <v>1</v>
      </c>
      <c r="D97" s="16" t="s">
        <v>2</v>
      </c>
      <c r="E97" s="16" t="s">
        <v>13</v>
      </c>
      <c r="F97" s="16" t="s">
        <v>12</v>
      </c>
      <c r="G97" s="16" t="s">
        <v>14</v>
      </c>
      <c r="H97" s="16" t="s">
        <v>38</v>
      </c>
    </row>
    <row r="98" spans="1:38" x14ac:dyDescent="0.3">
      <c r="A98" s="3">
        <v>0</v>
      </c>
      <c r="B98" s="51">
        <v>1.4999999999999999E-2</v>
      </c>
      <c r="C98" s="51">
        <v>8.0000000000000004E-4</v>
      </c>
      <c r="D98" s="253">
        <v>0</v>
      </c>
      <c r="E98" s="51">
        <v>2.0950000000000002</v>
      </c>
      <c r="F98" s="51">
        <v>0.19</v>
      </c>
      <c r="G98" s="51">
        <v>0.19</v>
      </c>
      <c r="H98" s="51">
        <v>0.2</v>
      </c>
    </row>
    <row r="101" spans="1:38" s="43" customFormat="1" x14ac:dyDescent="0.3">
      <c r="A101" s="5" t="s">
        <v>64</v>
      </c>
      <c r="B101" s="44"/>
      <c r="C101" s="44"/>
    </row>
    <row r="102" spans="1:38" x14ac:dyDescent="0.3">
      <c r="A102" s="5" t="s">
        <v>506</v>
      </c>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4"/>
      <c r="AB102" s="4"/>
      <c r="AC102" s="4"/>
      <c r="AD102" s="4"/>
      <c r="AE102" s="4"/>
      <c r="AF102" s="4"/>
      <c r="AG102" s="4"/>
      <c r="AH102" s="4"/>
      <c r="AI102" s="4"/>
      <c r="AJ102" s="4"/>
      <c r="AK102" s="4"/>
      <c r="AL102" s="4"/>
    </row>
    <row r="103" spans="1:38" x14ac:dyDescent="0.3">
      <c r="A103" s="16" t="s">
        <v>28</v>
      </c>
      <c r="B103" s="20">
        <v>2015</v>
      </c>
      <c r="C103" s="20">
        <v>2016</v>
      </c>
      <c r="D103" s="20">
        <v>2017</v>
      </c>
      <c r="E103" s="20">
        <v>2018</v>
      </c>
      <c r="F103" s="20">
        <v>2019</v>
      </c>
      <c r="G103" s="20">
        <v>2020</v>
      </c>
      <c r="H103" s="20">
        <v>2021</v>
      </c>
      <c r="I103" s="20">
        <v>2022</v>
      </c>
      <c r="J103" s="20">
        <v>2023</v>
      </c>
      <c r="K103" s="20">
        <v>2024</v>
      </c>
      <c r="L103" s="20">
        <v>2025</v>
      </c>
      <c r="M103" s="20">
        <v>2026</v>
      </c>
      <c r="N103" s="20">
        <v>2027</v>
      </c>
      <c r="O103" s="20">
        <v>2028</v>
      </c>
      <c r="P103" s="20">
        <v>2029</v>
      </c>
      <c r="Q103" s="20">
        <v>2030</v>
      </c>
      <c r="R103" s="20">
        <v>2031</v>
      </c>
      <c r="S103" s="20">
        <v>2032</v>
      </c>
      <c r="T103" s="20">
        <v>2033</v>
      </c>
      <c r="U103" s="20">
        <v>2034</v>
      </c>
      <c r="V103" s="20">
        <v>2035</v>
      </c>
      <c r="W103" s="20">
        <v>2036</v>
      </c>
      <c r="X103" s="20">
        <v>2037</v>
      </c>
      <c r="Y103" s="20">
        <v>2038</v>
      </c>
      <c r="Z103" s="20">
        <v>2039</v>
      </c>
      <c r="AA103" s="20">
        <v>2040</v>
      </c>
      <c r="AB103" s="20">
        <f t="shared" ref="AB103:AK103" si="0">AA103+1</f>
        <v>2041</v>
      </c>
      <c r="AC103" s="20">
        <f t="shared" si="0"/>
        <v>2042</v>
      </c>
      <c r="AD103" s="20">
        <f t="shared" si="0"/>
        <v>2043</v>
      </c>
      <c r="AE103" s="20">
        <f t="shared" si="0"/>
        <v>2044</v>
      </c>
      <c r="AF103" s="20">
        <f t="shared" si="0"/>
        <v>2045</v>
      </c>
      <c r="AG103" s="20">
        <f t="shared" si="0"/>
        <v>2046</v>
      </c>
      <c r="AH103" s="20">
        <f t="shared" si="0"/>
        <v>2047</v>
      </c>
      <c r="AI103" s="20">
        <f t="shared" si="0"/>
        <v>2048</v>
      </c>
      <c r="AJ103" s="20">
        <f t="shared" si="0"/>
        <v>2049</v>
      </c>
      <c r="AK103" s="20">
        <f t="shared" si="0"/>
        <v>2050</v>
      </c>
    </row>
    <row r="104" spans="1:38" x14ac:dyDescent="0.3">
      <c r="A104" s="23" t="s">
        <v>0</v>
      </c>
      <c r="B104" s="39">
        <v>0</v>
      </c>
      <c r="C104" s="39">
        <v>0</v>
      </c>
      <c r="D104" s="39">
        <v>0</v>
      </c>
      <c r="E104" s="39">
        <v>0</v>
      </c>
      <c r="F104" s="39">
        <v>0</v>
      </c>
      <c r="G104" s="39">
        <v>0</v>
      </c>
      <c r="H104" s="39">
        <v>0</v>
      </c>
      <c r="I104" s="39">
        <v>0</v>
      </c>
      <c r="J104" s="39">
        <v>0</v>
      </c>
      <c r="K104" s="39">
        <v>0</v>
      </c>
      <c r="L104" s="39">
        <v>0</v>
      </c>
      <c r="M104" s="39">
        <v>0</v>
      </c>
      <c r="N104" s="39">
        <v>0</v>
      </c>
      <c r="O104" s="39">
        <v>0</v>
      </c>
      <c r="P104" s="39">
        <v>0</v>
      </c>
      <c r="Q104" s="39">
        <v>3.1218750000000002</v>
      </c>
      <c r="R104" s="39">
        <v>3.1218750000000002</v>
      </c>
      <c r="S104" s="39">
        <v>3.1218750000000002</v>
      </c>
      <c r="T104" s="39">
        <v>3.1218750000000002</v>
      </c>
      <c r="U104" s="39">
        <v>3.1218750000000002</v>
      </c>
      <c r="V104" s="39">
        <v>3.1218750000000002</v>
      </c>
      <c r="W104" s="39">
        <v>3.1218750000000002</v>
      </c>
      <c r="X104" s="39">
        <v>3.1218750000000002</v>
      </c>
      <c r="Y104" s="39">
        <v>3.1218750000000002</v>
      </c>
      <c r="Z104" s="39">
        <v>3.1218750000000002</v>
      </c>
      <c r="AA104" s="39">
        <v>3.1218750000000002</v>
      </c>
      <c r="AB104" s="39">
        <v>3.1218750000000002</v>
      </c>
      <c r="AC104" s="39">
        <v>3.1218750000000002</v>
      </c>
      <c r="AD104" s="39">
        <v>3.1218750000000002</v>
      </c>
      <c r="AE104" s="39">
        <v>3.1218750000000002</v>
      </c>
      <c r="AF104" s="39">
        <v>3.1218750000000002</v>
      </c>
      <c r="AG104" s="39">
        <v>3.1218750000000002</v>
      </c>
      <c r="AH104" s="39">
        <v>3.1218750000000002</v>
      </c>
      <c r="AI104" s="39">
        <v>3.1218750000000002</v>
      </c>
      <c r="AJ104" s="39">
        <v>3.1218750000000002</v>
      </c>
      <c r="AK104" s="39">
        <v>3.1218750000000002</v>
      </c>
    </row>
    <row r="105" spans="1:38" x14ac:dyDescent="0.3">
      <c r="A105" s="23" t="s">
        <v>35</v>
      </c>
      <c r="B105" s="39">
        <v>0</v>
      </c>
      <c r="C105" s="39">
        <v>0</v>
      </c>
      <c r="D105" s="39">
        <v>0</v>
      </c>
      <c r="E105" s="39">
        <v>0</v>
      </c>
      <c r="F105" s="39">
        <v>0</v>
      </c>
      <c r="G105" s="39">
        <v>0</v>
      </c>
      <c r="H105" s="39">
        <v>0</v>
      </c>
      <c r="I105" s="39">
        <v>0</v>
      </c>
      <c r="J105" s="39">
        <v>0</v>
      </c>
      <c r="K105" s="39">
        <v>0</v>
      </c>
      <c r="L105" s="39">
        <v>0</v>
      </c>
      <c r="M105" s="39">
        <v>0</v>
      </c>
      <c r="N105" s="39">
        <v>0</v>
      </c>
      <c r="O105" s="39">
        <v>0</v>
      </c>
      <c r="P105" s="39">
        <v>0</v>
      </c>
      <c r="Q105" s="46">
        <v>0</v>
      </c>
      <c r="R105" s="46">
        <v>0</v>
      </c>
      <c r="S105" s="46">
        <v>0</v>
      </c>
      <c r="T105" s="46">
        <v>0</v>
      </c>
      <c r="U105" s="46">
        <v>0</v>
      </c>
      <c r="V105" s="46">
        <v>0</v>
      </c>
      <c r="W105" s="46">
        <v>0</v>
      </c>
      <c r="X105" s="46">
        <v>0</v>
      </c>
      <c r="Y105" s="46">
        <v>0</v>
      </c>
      <c r="Z105" s="46">
        <v>0</v>
      </c>
      <c r="AA105" s="46">
        <v>0</v>
      </c>
      <c r="AB105" s="46">
        <v>0</v>
      </c>
      <c r="AC105" s="46">
        <v>0</v>
      </c>
      <c r="AD105" s="46">
        <v>0</v>
      </c>
      <c r="AE105" s="46">
        <v>0</v>
      </c>
      <c r="AF105" s="46">
        <v>0</v>
      </c>
      <c r="AG105" s="46">
        <v>0</v>
      </c>
      <c r="AH105" s="46">
        <v>0</v>
      </c>
      <c r="AI105" s="46">
        <v>0</v>
      </c>
      <c r="AJ105" s="46">
        <v>0</v>
      </c>
      <c r="AK105" s="46">
        <v>0</v>
      </c>
    </row>
    <row r="106" spans="1:38" x14ac:dyDescent="0.3">
      <c r="A106" s="23" t="s">
        <v>36</v>
      </c>
      <c r="B106" s="39">
        <v>0</v>
      </c>
      <c r="C106" s="39">
        <v>0</v>
      </c>
      <c r="D106" s="39">
        <v>0</v>
      </c>
      <c r="E106" s="39">
        <v>0</v>
      </c>
      <c r="F106" s="39">
        <v>0</v>
      </c>
      <c r="G106" s="39">
        <v>0</v>
      </c>
      <c r="H106" s="39">
        <v>0</v>
      </c>
      <c r="I106" s="39">
        <v>0</v>
      </c>
      <c r="J106" s="39">
        <v>0</v>
      </c>
      <c r="K106" s="39">
        <v>0</v>
      </c>
      <c r="L106" s="39">
        <v>0</v>
      </c>
      <c r="M106" s="39">
        <v>0</v>
      </c>
      <c r="N106" s="39">
        <v>0</v>
      </c>
      <c r="O106" s="39">
        <v>0</v>
      </c>
      <c r="P106" s="39">
        <v>0</v>
      </c>
      <c r="Q106" s="39">
        <v>0.3125</v>
      </c>
      <c r="R106" s="39">
        <v>0.3125</v>
      </c>
      <c r="S106" s="39">
        <v>0.3125</v>
      </c>
      <c r="T106" s="39">
        <v>0.3125</v>
      </c>
      <c r="U106" s="39">
        <v>0.3125</v>
      </c>
      <c r="V106" s="39">
        <v>0.3125</v>
      </c>
      <c r="W106" s="39">
        <v>0.3125</v>
      </c>
      <c r="X106" s="39">
        <v>0.3125</v>
      </c>
      <c r="Y106" s="39">
        <v>0.3125</v>
      </c>
      <c r="Z106" s="39">
        <v>0.3125</v>
      </c>
      <c r="AA106" s="39">
        <v>0.3125</v>
      </c>
      <c r="AB106" s="39">
        <v>0.3125</v>
      </c>
      <c r="AC106" s="39">
        <v>0.3125</v>
      </c>
      <c r="AD106" s="39">
        <v>0.3125</v>
      </c>
      <c r="AE106" s="39">
        <v>0.3125</v>
      </c>
      <c r="AF106" s="39">
        <v>0.3125</v>
      </c>
      <c r="AG106" s="39">
        <v>0.3125</v>
      </c>
      <c r="AH106" s="39">
        <v>0.3125</v>
      </c>
      <c r="AI106" s="39">
        <v>0.3125</v>
      </c>
      <c r="AJ106" s="39">
        <v>0.3125</v>
      </c>
      <c r="AK106" s="39">
        <v>0.3125</v>
      </c>
    </row>
    <row r="107" spans="1:38" x14ac:dyDescent="0.3">
      <c r="A107" s="23" t="s">
        <v>37</v>
      </c>
      <c r="B107" s="39">
        <v>0</v>
      </c>
      <c r="C107" s="39">
        <v>0</v>
      </c>
      <c r="D107" s="39">
        <v>0</v>
      </c>
      <c r="E107" s="39">
        <v>0</v>
      </c>
      <c r="F107" s="39">
        <v>0</v>
      </c>
      <c r="G107" s="39">
        <v>0</v>
      </c>
      <c r="H107" s="39">
        <v>0</v>
      </c>
      <c r="I107" s="39">
        <v>0</v>
      </c>
      <c r="J107" s="39">
        <v>0</v>
      </c>
      <c r="K107" s="39">
        <v>0</v>
      </c>
      <c r="L107" s="39">
        <v>0</v>
      </c>
      <c r="M107" s="39">
        <v>0</v>
      </c>
      <c r="N107" s="39">
        <v>0</v>
      </c>
      <c r="O107" s="39">
        <v>0</v>
      </c>
      <c r="P107" s="39">
        <v>0</v>
      </c>
      <c r="Q107" s="39">
        <v>0.11874999999999999</v>
      </c>
      <c r="R107" s="39">
        <v>0.11874999999999999</v>
      </c>
      <c r="S107" s="39">
        <v>0.11874999999999999</v>
      </c>
      <c r="T107" s="39">
        <v>0.11874999999999999</v>
      </c>
      <c r="U107" s="39">
        <v>0.11874999999999999</v>
      </c>
      <c r="V107" s="39">
        <v>0.11874999999999999</v>
      </c>
      <c r="W107" s="39">
        <v>0.11874999999999999</v>
      </c>
      <c r="X107" s="39">
        <v>0.11874999999999999</v>
      </c>
      <c r="Y107" s="39">
        <v>0.11874999999999999</v>
      </c>
      <c r="Z107" s="39">
        <v>0.11874999999999999</v>
      </c>
      <c r="AA107" s="39">
        <v>0.11874999999999999</v>
      </c>
      <c r="AB107" s="39">
        <v>0.11874999999999999</v>
      </c>
      <c r="AC107" s="39">
        <v>0.11874999999999999</v>
      </c>
      <c r="AD107" s="39">
        <v>0.11874999999999999</v>
      </c>
      <c r="AE107" s="39">
        <v>0.11874999999999999</v>
      </c>
      <c r="AF107" s="39">
        <v>0.11874999999999999</v>
      </c>
      <c r="AG107" s="39">
        <v>0.11874999999999999</v>
      </c>
      <c r="AH107" s="39">
        <v>0.11874999999999999</v>
      </c>
      <c r="AI107" s="39">
        <v>0.11874999999999999</v>
      </c>
      <c r="AJ107" s="39">
        <v>0.11874999999999999</v>
      </c>
      <c r="AK107" s="39">
        <v>0.11874999999999999</v>
      </c>
    </row>
    <row r="108" spans="1:38" x14ac:dyDescent="0.3">
      <c r="A108" s="23" t="s">
        <v>1</v>
      </c>
      <c r="B108" s="39">
        <v>0</v>
      </c>
      <c r="C108" s="39">
        <v>0</v>
      </c>
      <c r="D108" s="39">
        <v>0</v>
      </c>
      <c r="E108" s="39">
        <v>0</v>
      </c>
      <c r="F108" s="39">
        <v>0</v>
      </c>
      <c r="G108" s="39">
        <v>0</v>
      </c>
      <c r="H108" s="39">
        <v>0</v>
      </c>
      <c r="I108" s="39">
        <v>0</v>
      </c>
      <c r="J108" s="39">
        <v>0</v>
      </c>
      <c r="K108" s="39">
        <v>0</v>
      </c>
      <c r="L108" s="39">
        <v>0</v>
      </c>
      <c r="M108" s="39">
        <v>0</v>
      </c>
      <c r="N108" s="39">
        <v>0</v>
      </c>
      <c r="O108" s="39">
        <v>0</v>
      </c>
      <c r="P108" s="39">
        <v>0</v>
      </c>
      <c r="Q108" s="39">
        <v>1.184375</v>
      </c>
      <c r="R108" s="39">
        <v>1.184375</v>
      </c>
      <c r="S108" s="39">
        <v>1.184375</v>
      </c>
      <c r="T108" s="39">
        <v>1.184375</v>
      </c>
      <c r="U108" s="39">
        <v>1.184375</v>
      </c>
      <c r="V108" s="39">
        <v>1.184375</v>
      </c>
      <c r="W108" s="39">
        <v>1.184375</v>
      </c>
      <c r="X108" s="39">
        <v>1.184375</v>
      </c>
      <c r="Y108" s="39">
        <v>1.184375</v>
      </c>
      <c r="Z108" s="39">
        <v>1.184375</v>
      </c>
      <c r="AA108" s="39">
        <v>1.184375</v>
      </c>
      <c r="AB108" s="39">
        <v>1.184375</v>
      </c>
      <c r="AC108" s="39">
        <v>1.184375</v>
      </c>
      <c r="AD108" s="39">
        <v>1.184375</v>
      </c>
      <c r="AE108" s="39">
        <v>1.184375</v>
      </c>
      <c r="AF108" s="39">
        <v>1.184375</v>
      </c>
      <c r="AG108" s="39">
        <v>1.184375</v>
      </c>
      <c r="AH108" s="39">
        <v>1.184375</v>
      </c>
      <c r="AI108" s="39">
        <v>1.184375</v>
      </c>
      <c r="AJ108" s="39">
        <v>1.184375</v>
      </c>
      <c r="AK108" s="39">
        <v>1.184375</v>
      </c>
    </row>
    <row r="109" spans="1:38" x14ac:dyDescent="0.3">
      <c r="A109" s="23" t="s">
        <v>2</v>
      </c>
      <c r="B109" s="39">
        <v>0</v>
      </c>
      <c r="C109" s="39">
        <v>0</v>
      </c>
      <c r="D109" s="39">
        <v>0</v>
      </c>
      <c r="E109" s="39">
        <v>0</v>
      </c>
      <c r="F109" s="39">
        <v>0</v>
      </c>
      <c r="G109" s="39">
        <v>0</v>
      </c>
      <c r="H109" s="39">
        <v>0</v>
      </c>
      <c r="I109" s="39">
        <v>0</v>
      </c>
      <c r="J109" s="39">
        <v>0</v>
      </c>
      <c r="K109" s="39">
        <v>0</v>
      </c>
      <c r="L109" s="39">
        <v>0</v>
      </c>
      <c r="M109" s="39">
        <v>0</v>
      </c>
      <c r="N109" s="39">
        <v>0</v>
      </c>
      <c r="O109" s="39">
        <v>0</v>
      </c>
      <c r="P109" s="39">
        <v>0</v>
      </c>
      <c r="Q109" s="39">
        <v>0.125</v>
      </c>
      <c r="R109" s="39">
        <v>0.125</v>
      </c>
      <c r="S109" s="39">
        <v>0.125</v>
      </c>
      <c r="T109" s="39">
        <v>0.125</v>
      </c>
      <c r="U109" s="39">
        <v>0.125</v>
      </c>
      <c r="V109" s="39">
        <v>0.125</v>
      </c>
      <c r="W109" s="39">
        <v>0.125</v>
      </c>
      <c r="X109" s="39">
        <v>0.125</v>
      </c>
      <c r="Y109" s="39">
        <v>0.125</v>
      </c>
      <c r="Z109" s="39">
        <v>0.125</v>
      </c>
      <c r="AA109" s="39">
        <v>0.125</v>
      </c>
      <c r="AB109" s="39">
        <v>0.125</v>
      </c>
      <c r="AC109" s="39">
        <v>0.125</v>
      </c>
      <c r="AD109" s="39">
        <v>0.125</v>
      </c>
      <c r="AE109" s="39">
        <v>0.125</v>
      </c>
      <c r="AF109" s="39">
        <v>0.125</v>
      </c>
      <c r="AG109" s="39">
        <v>0.125</v>
      </c>
      <c r="AH109" s="39">
        <v>0.125</v>
      </c>
      <c r="AI109" s="39">
        <v>0.125</v>
      </c>
      <c r="AJ109" s="39">
        <v>0.125</v>
      </c>
      <c r="AK109" s="39">
        <v>0.125</v>
      </c>
    </row>
    <row r="110" spans="1:38" x14ac:dyDescent="0.3">
      <c r="A110" s="23" t="s">
        <v>38</v>
      </c>
      <c r="B110" s="39">
        <v>0</v>
      </c>
      <c r="C110" s="39">
        <v>0</v>
      </c>
      <c r="D110" s="39">
        <v>0</v>
      </c>
      <c r="E110" s="39">
        <v>0</v>
      </c>
      <c r="F110" s="39">
        <v>0</v>
      </c>
      <c r="G110" s="39">
        <v>0</v>
      </c>
      <c r="H110" s="39">
        <v>0</v>
      </c>
      <c r="I110" s="39">
        <v>0</v>
      </c>
      <c r="J110" s="39">
        <v>0</v>
      </c>
      <c r="K110" s="39">
        <v>0</v>
      </c>
      <c r="L110" s="39">
        <v>0</v>
      </c>
      <c r="M110" s="39">
        <v>0</v>
      </c>
      <c r="N110" s="39">
        <v>0</v>
      </c>
      <c r="O110" s="39">
        <v>0</v>
      </c>
      <c r="P110" s="39">
        <v>0</v>
      </c>
      <c r="Q110" s="39">
        <v>0</v>
      </c>
      <c r="R110" s="39">
        <v>0</v>
      </c>
      <c r="S110" s="39">
        <v>0</v>
      </c>
      <c r="T110" s="39">
        <v>0</v>
      </c>
      <c r="U110" s="39">
        <v>0</v>
      </c>
      <c r="V110" s="39">
        <v>0</v>
      </c>
      <c r="W110" s="39">
        <v>0</v>
      </c>
      <c r="X110" s="39">
        <v>0</v>
      </c>
      <c r="Y110" s="39">
        <v>0</v>
      </c>
      <c r="Z110" s="39">
        <v>0</v>
      </c>
      <c r="AA110" s="39">
        <v>0</v>
      </c>
      <c r="AB110" s="39">
        <v>0</v>
      </c>
      <c r="AC110" s="39">
        <v>0</v>
      </c>
      <c r="AD110" s="39">
        <v>0</v>
      </c>
      <c r="AE110" s="39">
        <v>0</v>
      </c>
      <c r="AF110" s="39">
        <v>0</v>
      </c>
      <c r="AG110" s="39">
        <v>0</v>
      </c>
      <c r="AH110" s="39">
        <v>0</v>
      </c>
      <c r="AI110" s="39">
        <v>0</v>
      </c>
      <c r="AJ110" s="39">
        <v>0</v>
      </c>
      <c r="AK110" s="39">
        <v>0</v>
      </c>
    </row>
    <row r="111" spans="1:38" x14ac:dyDescent="0.3">
      <c r="A111" s="5" t="s">
        <v>74</v>
      </c>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4"/>
      <c r="AB111" s="4"/>
      <c r="AC111" s="4"/>
      <c r="AD111" s="4"/>
      <c r="AE111" s="4"/>
      <c r="AF111" s="4"/>
      <c r="AG111" s="4"/>
      <c r="AH111" s="4"/>
      <c r="AI111" s="4"/>
      <c r="AJ111" s="4"/>
      <c r="AK111" s="4"/>
      <c r="AL111" s="4"/>
    </row>
    <row r="112" spans="1:38" x14ac:dyDescent="0.3">
      <c r="A112" s="16" t="s">
        <v>28</v>
      </c>
      <c r="B112" s="20">
        <v>2015</v>
      </c>
      <c r="C112" s="20">
        <v>2016</v>
      </c>
      <c r="D112" s="20">
        <v>2017</v>
      </c>
      <c r="E112" s="20">
        <v>2018</v>
      </c>
      <c r="F112" s="20">
        <v>2019</v>
      </c>
      <c r="G112" s="20">
        <v>2020</v>
      </c>
      <c r="H112" s="20">
        <v>2021</v>
      </c>
      <c r="I112" s="20">
        <v>2022</v>
      </c>
      <c r="J112" s="20">
        <v>2023</v>
      </c>
      <c r="K112" s="20">
        <v>2024</v>
      </c>
      <c r="L112" s="20">
        <v>2025</v>
      </c>
      <c r="M112" s="20">
        <v>2026</v>
      </c>
      <c r="N112" s="20">
        <v>2027</v>
      </c>
      <c r="O112" s="20">
        <v>2028</v>
      </c>
      <c r="P112" s="20">
        <v>2029</v>
      </c>
      <c r="Q112" s="20">
        <v>2030</v>
      </c>
      <c r="R112" s="20">
        <v>2031</v>
      </c>
      <c r="S112" s="20">
        <v>2032</v>
      </c>
      <c r="T112" s="20">
        <v>2033</v>
      </c>
      <c r="U112" s="20">
        <v>2034</v>
      </c>
      <c r="V112" s="20">
        <v>2035</v>
      </c>
      <c r="W112" s="20">
        <v>2036</v>
      </c>
      <c r="X112" s="20">
        <v>2037</v>
      </c>
      <c r="Y112" s="20">
        <v>2038</v>
      </c>
      <c r="Z112" s="20">
        <v>2039</v>
      </c>
      <c r="AA112" s="20">
        <v>2040</v>
      </c>
      <c r="AB112" s="20">
        <f t="shared" ref="AB112" si="1">AA112+1</f>
        <v>2041</v>
      </c>
      <c r="AC112" s="20">
        <f t="shared" ref="AC112" si="2">AB112+1</f>
        <v>2042</v>
      </c>
      <c r="AD112" s="20">
        <f t="shared" ref="AD112" si="3">AC112+1</f>
        <v>2043</v>
      </c>
      <c r="AE112" s="20">
        <f t="shared" ref="AE112" si="4">AD112+1</f>
        <v>2044</v>
      </c>
      <c r="AF112" s="20">
        <f t="shared" ref="AF112" si="5">AE112+1</f>
        <v>2045</v>
      </c>
      <c r="AG112" s="20">
        <f t="shared" ref="AG112" si="6">AF112+1</f>
        <v>2046</v>
      </c>
      <c r="AH112" s="20">
        <f t="shared" ref="AH112" si="7">AG112+1</f>
        <v>2047</v>
      </c>
      <c r="AI112" s="20">
        <f t="shared" ref="AI112" si="8">AH112+1</f>
        <v>2048</v>
      </c>
      <c r="AJ112" s="20">
        <f t="shared" ref="AJ112" si="9">AI112+1</f>
        <v>2049</v>
      </c>
      <c r="AK112" s="20">
        <f t="shared" ref="AK112" si="10">AJ112+1</f>
        <v>2050</v>
      </c>
    </row>
    <row r="113" spans="1:38" x14ac:dyDescent="0.3">
      <c r="A113" s="23" t="s">
        <v>0</v>
      </c>
      <c r="B113" s="39">
        <v>0</v>
      </c>
      <c r="C113" s="39">
        <v>0</v>
      </c>
      <c r="D113" s="39">
        <v>0</v>
      </c>
      <c r="E113" s="39">
        <v>0</v>
      </c>
      <c r="F113" s="39">
        <v>0</v>
      </c>
      <c r="G113" s="39">
        <v>0</v>
      </c>
      <c r="H113" s="39">
        <v>0</v>
      </c>
      <c r="I113" s="39">
        <v>0</v>
      </c>
      <c r="J113" s="39">
        <v>0</v>
      </c>
      <c r="K113" s="39">
        <v>0</v>
      </c>
      <c r="L113" s="39">
        <v>0</v>
      </c>
      <c r="M113" s="39">
        <v>0</v>
      </c>
      <c r="N113" s="39">
        <v>0</v>
      </c>
      <c r="O113" s="39">
        <v>0</v>
      </c>
      <c r="P113" s="39">
        <v>0</v>
      </c>
      <c r="Q113" s="39">
        <v>6.2437500000000004</v>
      </c>
      <c r="R113" s="39">
        <v>6.2437500000000004</v>
      </c>
      <c r="S113" s="39">
        <v>6.2437500000000004</v>
      </c>
      <c r="T113" s="39">
        <v>6.2437500000000004</v>
      </c>
      <c r="U113" s="39">
        <v>6.2437500000000004</v>
      </c>
      <c r="V113" s="39">
        <v>6.2437500000000004</v>
      </c>
      <c r="W113" s="39">
        <v>6.2437500000000004</v>
      </c>
      <c r="X113" s="39">
        <v>6.2437500000000004</v>
      </c>
      <c r="Y113" s="39">
        <v>6.2437500000000004</v>
      </c>
      <c r="Z113" s="39">
        <v>6.2437500000000004</v>
      </c>
      <c r="AA113" s="39">
        <v>6.2437500000000004</v>
      </c>
      <c r="AB113" s="39">
        <v>6.2437500000000004</v>
      </c>
      <c r="AC113" s="39">
        <v>6.2437500000000004</v>
      </c>
      <c r="AD113" s="39">
        <v>6.2437500000000004</v>
      </c>
      <c r="AE113" s="39">
        <v>6.2437500000000004</v>
      </c>
      <c r="AF113" s="39">
        <v>6.2437500000000004</v>
      </c>
      <c r="AG113" s="39">
        <v>6.2437500000000004</v>
      </c>
      <c r="AH113" s="39">
        <v>6.2437500000000004</v>
      </c>
      <c r="AI113" s="39">
        <v>6.2437500000000004</v>
      </c>
      <c r="AJ113" s="39">
        <v>6.2437500000000004</v>
      </c>
      <c r="AK113" s="39">
        <v>6.2437500000000004</v>
      </c>
    </row>
    <row r="114" spans="1:38" x14ac:dyDescent="0.3">
      <c r="A114" s="23" t="s">
        <v>35</v>
      </c>
      <c r="B114" s="39">
        <v>0</v>
      </c>
      <c r="C114" s="39">
        <v>0</v>
      </c>
      <c r="D114" s="39">
        <v>0</v>
      </c>
      <c r="E114" s="39">
        <v>0</v>
      </c>
      <c r="F114" s="39">
        <v>0</v>
      </c>
      <c r="G114" s="39">
        <v>0</v>
      </c>
      <c r="H114" s="39">
        <v>0</v>
      </c>
      <c r="I114" s="39">
        <v>0</v>
      </c>
      <c r="J114" s="39">
        <v>0</v>
      </c>
      <c r="K114" s="39">
        <v>0</v>
      </c>
      <c r="L114" s="39">
        <v>0</v>
      </c>
      <c r="M114" s="39">
        <v>0</v>
      </c>
      <c r="N114" s="39">
        <v>0</v>
      </c>
      <c r="O114" s="39">
        <v>0</v>
      </c>
      <c r="P114" s="39">
        <v>0</v>
      </c>
      <c r="Q114" s="39">
        <v>0</v>
      </c>
      <c r="R114" s="39">
        <v>0</v>
      </c>
      <c r="S114" s="39">
        <v>0</v>
      </c>
      <c r="T114" s="39">
        <v>0</v>
      </c>
      <c r="U114" s="39">
        <v>0</v>
      </c>
      <c r="V114" s="39">
        <v>0</v>
      </c>
      <c r="W114" s="39">
        <v>0</v>
      </c>
      <c r="X114" s="39">
        <v>0</v>
      </c>
      <c r="Y114" s="39">
        <v>0</v>
      </c>
      <c r="Z114" s="39">
        <v>0</v>
      </c>
      <c r="AA114" s="39">
        <v>0</v>
      </c>
      <c r="AB114" s="39">
        <v>0</v>
      </c>
      <c r="AC114" s="39">
        <v>0</v>
      </c>
      <c r="AD114" s="39">
        <v>0</v>
      </c>
      <c r="AE114" s="39">
        <v>0</v>
      </c>
      <c r="AF114" s="39">
        <v>0</v>
      </c>
      <c r="AG114" s="39">
        <v>0</v>
      </c>
      <c r="AH114" s="39">
        <v>0</v>
      </c>
      <c r="AI114" s="39">
        <v>0</v>
      </c>
      <c r="AJ114" s="39">
        <v>0</v>
      </c>
      <c r="AK114" s="39">
        <v>0</v>
      </c>
    </row>
    <row r="115" spans="1:38" x14ac:dyDescent="0.3">
      <c r="A115" s="23" t="s">
        <v>36</v>
      </c>
      <c r="B115" s="39">
        <v>0</v>
      </c>
      <c r="C115" s="39">
        <v>0</v>
      </c>
      <c r="D115" s="39">
        <v>0</v>
      </c>
      <c r="E115" s="39">
        <v>0</v>
      </c>
      <c r="F115" s="39">
        <v>0</v>
      </c>
      <c r="G115" s="39">
        <v>0</v>
      </c>
      <c r="H115" s="39">
        <v>0</v>
      </c>
      <c r="I115" s="39">
        <v>0</v>
      </c>
      <c r="J115" s="39">
        <v>0</v>
      </c>
      <c r="K115" s="39">
        <v>0</v>
      </c>
      <c r="L115" s="39">
        <v>0</v>
      </c>
      <c r="M115" s="39">
        <v>0</v>
      </c>
      <c r="N115" s="39">
        <v>0</v>
      </c>
      <c r="O115" s="39">
        <v>0</v>
      </c>
      <c r="P115" s="39">
        <v>0</v>
      </c>
      <c r="Q115" s="39">
        <v>0.625</v>
      </c>
      <c r="R115" s="39">
        <v>0.625</v>
      </c>
      <c r="S115" s="39">
        <v>0.625</v>
      </c>
      <c r="T115" s="39">
        <v>0.625</v>
      </c>
      <c r="U115" s="39">
        <v>0.625</v>
      </c>
      <c r="V115" s="39">
        <v>0.625</v>
      </c>
      <c r="W115" s="39">
        <v>0.625</v>
      </c>
      <c r="X115" s="39">
        <v>0.625</v>
      </c>
      <c r="Y115" s="39">
        <v>0.625</v>
      </c>
      <c r="Z115" s="39">
        <v>0.625</v>
      </c>
      <c r="AA115" s="39">
        <v>0.625</v>
      </c>
      <c r="AB115" s="39">
        <v>0.625</v>
      </c>
      <c r="AC115" s="39">
        <v>0.625</v>
      </c>
      <c r="AD115" s="39">
        <v>0.625</v>
      </c>
      <c r="AE115" s="39">
        <v>0.625</v>
      </c>
      <c r="AF115" s="39">
        <v>0.625</v>
      </c>
      <c r="AG115" s="39">
        <v>0.625</v>
      </c>
      <c r="AH115" s="39">
        <v>0.625</v>
      </c>
      <c r="AI115" s="39">
        <v>0.625</v>
      </c>
      <c r="AJ115" s="39">
        <v>0.625</v>
      </c>
      <c r="AK115" s="39">
        <v>0.625</v>
      </c>
    </row>
    <row r="116" spans="1:38" x14ac:dyDescent="0.3">
      <c r="A116" s="23" t="s">
        <v>37</v>
      </c>
      <c r="B116" s="39">
        <v>0</v>
      </c>
      <c r="C116" s="39">
        <v>0</v>
      </c>
      <c r="D116" s="39">
        <v>0</v>
      </c>
      <c r="E116" s="39">
        <v>0</v>
      </c>
      <c r="F116" s="39">
        <v>0</v>
      </c>
      <c r="G116" s="39">
        <v>0</v>
      </c>
      <c r="H116" s="39">
        <v>0</v>
      </c>
      <c r="I116" s="39">
        <v>0</v>
      </c>
      <c r="J116" s="39">
        <v>0</v>
      </c>
      <c r="K116" s="39">
        <v>0</v>
      </c>
      <c r="L116" s="39">
        <v>0</v>
      </c>
      <c r="M116" s="39">
        <v>0</v>
      </c>
      <c r="N116" s="39">
        <v>0</v>
      </c>
      <c r="O116" s="39">
        <v>0</v>
      </c>
      <c r="P116" s="39">
        <v>0</v>
      </c>
      <c r="Q116" s="39">
        <v>0.23749999999999999</v>
      </c>
      <c r="R116" s="39">
        <v>0.23749999999999999</v>
      </c>
      <c r="S116" s="39">
        <v>0.23749999999999999</v>
      </c>
      <c r="T116" s="39">
        <v>0.23749999999999999</v>
      </c>
      <c r="U116" s="39">
        <v>0.23749999999999999</v>
      </c>
      <c r="V116" s="39">
        <v>0.23749999999999999</v>
      </c>
      <c r="W116" s="39">
        <v>0.23749999999999999</v>
      </c>
      <c r="X116" s="39">
        <v>0.23749999999999999</v>
      </c>
      <c r="Y116" s="39">
        <v>0.23749999999999999</v>
      </c>
      <c r="Z116" s="39">
        <v>0.23749999999999999</v>
      </c>
      <c r="AA116" s="39">
        <v>0.23749999999999999</v>
      </c>
      <c r="AB116" s="39">
        <v>0.23749999999999999</v>
      </c>
      <c r="AC116" s="39">
        <v>0.23749999999999999</v>
      </c>
      <c r="AD116" s="39">
        <v>0.23749999999999999</v>
      </c>
      <c r="AE116" s="39">
        <v>0.23749999999999999</v>
      </c>
      <c r="AF116" s="39">
        <v>0.23749999999999999</v>
      </c>
      <c r="AG116" s="39">
        <v>0.23749999999999999</v>
      </c>
      <c r="AH116" s="39">
        <v>0.23749999999999999</v>
      </c>
      <c r="AI116" s="39">
        <v>0.23749999999999999</v>
      </c>
      <c r="AJ116" s="39">
        <v>0.23749999999999999</v>
      </c>
      <c r="AK116" s="39">
        <v>0.23749999999999999</v>
      </c>
    </row>
    <row r="117" spans="1:38" x14ac:dyDescent="0.3">
      <c r="A117" s="23" t="s">
        <v>1</v>
      </c>
      <c r="B117" s="39">
        <v>0</v>
      </c>
      <c r="C117" s="39">
        <v>0</v>
      </c>
      <c r="D117" s="39">
        <v>0</v>
      </c>
      <c r="E117" s="39">
        <v>0</v>
      </c>
      <c r="F117" s="39">
        <v>0</v>
      </c>
      <c r="G117" s="39">
        <v>0</v>
      </c>
      <c r="H117" s="39">
        <v>0</v>
      </c>
      <c r="I117" s="39">
        <v>0</v>
      </c>
      <c r="J117" s="39">
        <v>0</v>
      </c>
      <c r="K117" s="39">
        <v>0</v>
      </c>
      <c r="L117" s="39">
        <v>0</v>
      </c>
      <c r="M117" s="39">
        <v>0</v>
      </c>
      <c r="N117" s="39">
        <v>0</v>
      </c>
      <c r="O117" s="39">
        <v>0</v>
      </c>
      <c r="P117" s="39">
        <v>0</v>
      </c>
      <c r="Q117" s="39">
        <v>2.3687499999999999</v>
      </c>
      <c r="R117" s="39">
        <v>2.3687499999999999</v>
      </c>
      <c r="S117" s="39">
        <v>2.3687499999999999</v>
      </c>
      <c r="T117" s="39">
        <v>2.3687499999999999</v>
      </c>
      <c r="U117" s="39">
        <v>2.3687499999999999</v>
      </c>
      <c r="V117" s="39">
        <v>2.3687499999999999</v>
      </c>
      <c r="W117" s="39">
        <v>2.3687499999999999</v>
      </c>
      <c r="X117" s="39">
        <v>2.3687499999999999</v>
      </c>
      <c r="Y117" s="39">
        <v>2.3687499999999999</v>
      </c>
      <c r="Z117" s="39">
        <v>2.3687499999999999</v>
      </c>
      <c r="AA117" s="39">
        <v>2.3687499999999999</v>
      </c>
      <c r="AB117" s="39">
        <v>2.3687499999999999</v>
      </c>
      <c r="AC117" s="39">
        <v>2.3687499999999999</v>
      </c>
      <c r="AD117" s="39">
        <v>2.3687499999999999</v>
      </c>
      <c r="AE117" s="39">
        <v>2.3687499999999999</v>
      </c>
      <c r="AF117" s="39">
        <v>2.3687499999999999</v>
      </c>
      <c r="AG117" s="39">
        <v>2.3687499999999999</v>
      </c>
      <c r="AH117" s="39">
        <v>2.3687499999999999</v>
      </c>
      <c r="AI117" s="39">
        <v>2.3687499999999999</v>
      </c>
      <c r="AJ117" s="39">
        <v>2.3687499999999999</v>
      </c>
      <c r="AK117" s="39">
        <v>2.3687499999999999</v>
      </c>
    </row>
    <row r="118" spans="1:38" x14ac:dyDescent="0.3">
      <c r="A118" s="23" t="s">
        <v>2</v>
      </c>
      <c r="B118" s="39">
        <v>0</v>
      </c>
      <c r="C118" s="39">
        <v>0</v>
      </c>
      <c r="D118" s="39">
        <v>0</v>
      </c>
      <c r="E118" s="39">
        <v>0</v>
      </c>
      <c r="F118" s="39">
        <v>0</v>
      </c>
      <c r="G118" s="39">
        <v>0</v>
      </c>
      <c r="H118" s="39">
        <v>0</v>
      </c>
      <c r="I118" s="39">
        <v>0</v>
      </c>
      <c r="J118" s="39">
        <v>0</v>
      </c>
      <c r="K118" s="39">
        <v>0</v>
      </c>
      <c r="L118" s="39">
        <v>0</v>
      </c>
      <c r="M118" s="39">
        <v>0</v>
      </c>
      <c r="N118" s="39">
        <v>0</v>
      </c>
      <c r="O118" s="39">
        <v>0</v>
      </c>
      <c r="P118" s="39">
        <v>0</v>
      </c>
      <c r="Q118" s="39">
        <v>0.25</v>
      </c>
      <c r="R118" s="39">
        <v>0.25</v>
      </c>
      <c r="S118" s="39">
        <v>0.25</v>
      </c>
      <c r="T118" s="39">
        <v>0.25</v>
      </c>
      <c r="U118" s="39">
        <v>0.25</v>
      </c>
      <c r="V118" s="39">
        <v>0.25</v>
      </c>
      <c r="W118" s="39">
        <v>0.25</v>
      </c>
      <c r="X118" s="39">
        <v>0.25</v>
      </c>
      <c r="Y118" s="39">
        <v>0.25</v>
      </c>
      <c r="Z118" s="39">
        <v>0.25</v>
      </c>
      <c r="AA118" s="39">
        <v>0.25</v>
      </c>
      <c r="AB118" s="39">
        <v>0.25</v>
      </c>
      <c r="AC118" s="39">
        <v>0.25</v>
      </c>
      <c r="AD118" s="39">
        <v>0.25</v>
      </c>
      <c r="AE118" s="39">
        <v>0.25</v>
      </c>
      <c r="AF118" s="39">
        <v>0.25</v>
      </c>
      <c r="AG118" s="39">
        <v>0.25</v>
      </c>
      <c r="AH118" s="39">
        <v>0.25</v>
      </c>
      <c r="AI118" s="39">
        <v>0.25</v>
      </c>
      <c r="AJ118" s="39">
        <v>0.25</v>
      </c>
      <c r="AK118" s="39">
        <v>0.25</v>
      </c>
    </row>
    <row r="119" spans="1:38" x14ac:dyDescent="0.3">
      <c r="A119" s="23" t="s">
        <v>38</v>
      </c>
      <c r="B119" s="39">
        <v>0</v>
      </c>
      <c r="C119" s="39">
        <v>0</v>
      </c>
      <c r="D119" s="39">
        <v>0</v>
      </c>
      <c r="E119" s="39">
        <v>0</v>
      </c>
      <c r="F119" s="39">
        <v>0</v>
      </c>
      <c r="G119" s="39">
        <v>0</v>
      </c>
      <c r="H119" s="39">
        <v>0</v>
      </c>
      <c r="I119" s="39">
        <v>0</v>
      </c>
      <c r="J119" s="39">
        <v>0</v>
      </c>
      <c r="K119" s="39">
        <v>0</v>
      </c>
      <c r="L119" s="39">
        <v>0</v>
      </c>
      <c r="M119" s="39">
        <v>0</v>
      </c>
      <c r="N119" s="39">
        <v>0</v>
      </c>
      <c r="O119" s="39">
        <v>0</v>
      </c>
      <c r="P119" s="39">
        <v>0</v>
      </c>
      <c r="Q119" s="39">
        <v>0</v>
      </c>
      <c r="R119" s="39">
        <v>0</v>
      </c>
      <c r="S119" s="39">
        <v>0</v>
      </c>
      <c r="T119" s="39">
        <v>0</v>
      </c>
      <c r="U119" s="39">
        <v>0</v>
      </c>
      <c r="V119" s="39">
        <v>0</v>
      </c>
      <c r="W119" s="39">
        <v>0</v>
      </c>
      <c r="X119" s="39">
        <v>0</v>
      </c>
      <c r="Y119" s="39">
        <v>0</v>
      </c>
      <c r="Z119" s="39">
        <v>0</v>
      </c>
      <c r="AA119" s="39">
        <v>0</v>
      </c>
      <c r="AB119" s="39">
        <v>0</v>
      </c>
      <c r="AC119" s="39">
        <v>0</v>
      </c>
      <c r="AD119" s="39">
        <v>0</v>
      </c>
      <c r="AE119" s="39">
        <v>0</v>
      </c>
      <c r="AF119" s="39">
        <v>0</v>
      </c>
      <c r="AG119" s="39">
        <v>0</v>
      </c>
      <c r="AH119" s="39">
        <v>0</v>
      </c>
      <c r="AI119" s="39">
        <v>0</v>
      </c>
      <c r="AJ119" s="39">
        <v>0</v>
      </c>
      <c r="AK119" s="39">
        <v>0</v>
      </c>
    </row>
    <row r="120" spans="1:38" x14ac:dyDescent="0.3">
      <c r="A120" s="5" t="s">
        <v>507</v>
      </c>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4"/>
      <c r="AB120" s="4"/>
      <c r="AC120" s="4"/>
      <c r="AD120" s="4"/>
      <c r="AE120" s="4"/>
      <c r="AF120" s="4"/>
      <c r="AG120" s="4"/>
      <c r="AH120" s="4"/>
      <c r="AI120" s="4"/>
      <c r="AJ120" s="4"/>
      <c r="AK120" s="4"/>
      <c r="AL120" s="4"/>
    </row>
    <row r="121" spans="1:38" x14ac:dyDescent="0.3">
      <c r="A121" s="16" t="s">
        <v>28</v>
      </c>
      <c r="B121" s="20">
        <v>2015</v>
      </c>
      <c r="C121" s="20">
        <v>2016</v>
      </c>
      <c r="D121" s="20">
        <v>2017</v>
      </c>
      <c r="E121" s="20">
        <v>2018</v>
      </c>
      <c r="F121" s="20">
        <v>2019</v>
      </c>
      <c r="G121" s="20">
        <v>2020</v>
      </c>
      <c r="H121" s="20">
        <v>2021</v>
      </c>
      <c r="I121" s="20">
        <v>2022</v>
      </c>
      <c r="J121" s="20">
        <v>2023</v>
      </c>
      <c r="K121" s="20">
        <v>2024</v>
      </c>
      <c r="L121" s="20">
        <v>2025</v>
      </c>
      <c r="M121" s="20">
        <v>2026</v>
      </c>
      <c r="N121" s="20">
        <v>2027</v>
      </c>
      <c r="O121" s="20">
        <v>2028</v>
      </c>
      <c r="P121" s="20">
        <v>2029</v>
      </c>
      <c r="Q121" s="20">
        <v>2030</v>
      </c>
      <c r="R121" s="20">
        <v>2031</v>
      </c>
      <c r="S121" s="20">
        <v>2032</v>
      </c>
      <c r="T121" s="20">
        <v>2033</v>
      </c>
      <c r="U121" s="20">
        <v>2034</v>
      </c>
      <c r="V121" s="20">
        <v>2035</v>
      </c>
      <c r="W121" s="20">
        <v>2036</v>
      </c>
      <c r="X121" s="20">
        <v>2037</v>
      </c>
      <c r="Y121" s="20">
        <v>2038</v>
      </c>
      <c r="Z121" s="20">
        <v>2039</v>
      </c>
      <c r="AA121" s="20">
        <v>2040</v>
      </c>
      <c r="AB121" s="20">
        <f t="shared" ref="AB121" si="11">AA121+1</f>
        <v>2041</v>
      </c>
      <c r="AC121" s="20">
        <f t="shared" ref="AC121" si="12">AB121+1</f>
        <v>2042</v>
      </c>
      <c r="AD121" s="20">
        <f t="shared" ref="AD121" si="13">AC121+1</f>
        <v>2043</v>
      </c>
      <c r="AE121" s="20">
        <f t="shared" ref="AE121" si="14">AD121+1</f>
        <v>2044</v>
      </c>
      <c r="AF121" s="20">
        <f t="shared" ref="AF121" si="15">AE121+1</f>
        <v>2045</v>
      </c>
      <c r="AG121" s="20">
        <f t="shared" ref="AG121" si="16">AF121+1</f>
        <v>2046</v>
      </c>
      <c r="AH121" s="20">
        <f t="shared" ref="AH121" si="17">AG121+1</f>
        <v>2047</v>
      </c>
      <c r="AI121" s="20">
        <f t="shared" ref="AI121" si="18">AH121+1</f>
        <v>2048</v>
      </c>
      <c r="AJ121" s="20">
        <f t="shared" ref="AJ121" si="19">AI121+1</f>
        <v>2049</v>
      </c>
      <c r="AK121" s="20">
        <f t="shared" ref="AK121" si="20">AJ121+1</f>
        <v>2050</v>
      </c>
    </row>
    <row r="122" spans="1:38" x14ac:dyDescent="0.3">
      <c r="A122" s="23" t="s">
        <v>0</v>
      </c>
      <c r="B122" s="39">
        <v>0</v>
      </c>
      <c r="C122" s="39">
        <v>0</v>
      </c>
      <c r="D122" s="39">
        <v>0</v>
      </c>
      <c r="E122" s="39">
        <v>0</v>
      </c>
      <c r="F122" s="39">
        <v>0</v>
      </c>
      <c r="G122" s="39">
        <v>0</v>
      </c>
      <c r="H122" s="39">
        <v>0</v>
      </c>
      <c r="I122" s="39">
        <v>0</v>
      </c>
      <c r="J122" s="39">
        <v>0</v>
      </c>
      <c r="K122" s="39">
        <v>0</v>
      </c>
      <c r="L122" s="39">
        <v>0</v>
      </c>
      <c r="M122" s="39">
        <v>0</v>
      </c>
      <c r="N122" s="39">
        <v>0</v>
      </c>
      <c r="O122" s="39">
        <v>0</v>
      </c>
      <c r="P122" s="39">
        <v>0</v>
      </c>
      <c r="Q122" s="39">
        <v>12.487500000000001</v>
      </c>
      <c r="R122" s="39">
        <v>12.487500000000001</v>
      </c>
      <c r="S122" s="39">
        <v>12.487500000000001</v>
      </c>
      <c r="T122" s="39">
        <v>12.487500000000001</v>
      </c>
      <c r="U122" s="39">
        <v>12.487500000000001</v>
      </c>
      <c r="V122" s="39">
        <v>12.487500000000001</v>
      </c>
      <c r="W122" s="39">
        <v>12.487500000000001</v>
      </c>
      <c r="X122" s="39">
        <v>12.487500000000001</v>
      </c>
      <c r="Y122" s="39">
        <v>12.487500000000001</v>
      </c>
      <c r="Z122" s="39">
        <v>12.487500000000001</v>
      </c>
      <c r="AA122" s="39">
        <v>12.487500000000001</v>
      </c>
      <c r="AB122" s="39">
        <v>12.487500000000001</v>
      </c>
      <c r="AC122" s="39">
        <v>12.487500000000001</v>
      </c>
      <c r="AD122" s="39">
        <v>12.487500000000001</v>
      </c>
      <c r="AE122" s="39">
        <v>12.487500000000001</v>
      </c>
      <c r="AF122" s="39">
        <v>12.487500000000001</v>
      </c>
      <c r="AG122" s="39">
        <v>12.487500000000001</v>
      </c>
      <c r="AH122" s="39">
        <v>12.487500000000001</v>
      </c>
      <c r="AI122" s="39">
        <v>12.487500000000001</v>
      </c>
      <c r="AJ122" s="39">
        <v>12.487500000000001</v>
      </c>
      <c r="AK122" s="39">
        <v>12.487500000000001</v>
      </c>
    </row>
    <row r="123" spans="1:38" x14ac:dyDescent="0.3">
      <c r="A123" s="23" t="s">
        <v>35</v>
      </c>
      <c r="B123" s="39">
        <v>0</v>
      </c>
      <c r="C123" s="39">
        <v>0</v>
      </c>
      <c r="D123" s="39">
        <v>0</v>
      </c>
      <c r="E123" s="39">
        <v>0</v>
      </c>
      <c r="F123" s="39">
        <v>0</v>
      </c>
      <c r="G123" s="39">
        <v>0</v>
      </c>
      <c r="H123" s="39">
        <v>0</v>
      </c>
      <c r="I123" s="39">
        <v>0</v>
      </c>
      <c r="J123" s="39">
        <v>0</v>
      </c>
      <c r="K123" s="39">
        <v>0</v>
      </c>
      <c r="L123" s="39">
        <v>0</v>
      </c>
      <c r="M123" s="39">
        <v>0</v>
      </c>
      <c r="N123" s="39">
        <v>0</v>
      </c>
      <c r="O123" s="39">
        <v>0</v>
      </c>
      <c r="P123" s="39">
        <v>0</v>
      </c>
      <c r="Q123" s="39">
        <v>0</v>
      </c>
      <c r="R123" s="39">
        <v>0</v>
      </c>
      <c r="S123" s="39">
        <v>0</v>
      </c>
      <c r="T123" s="39">
        <v>0</v>
      </c>
      <c r="U123" s="39">
        <v>0</v>
      </c>
      <c r="V123" s="39">
        <v>0</v>
      </c>
      <c r="W123" s="39">
        <v>0</v>
      </c>
      <c r="X123" s="39">
        <v>0</v>
      </c>
      <c r="Y123" s="39">
        <v>0</v>
      </c>
      <c r="Z123" s="39">
        <v>0</v>
      </c>
      <c r="AA123" s="39">
        <v>0</v>
      </c>
      <c r="AB123" s="39">
        <v>0</v>
      </c>
      <c r="AC123" s="39">
        <v>0</v>
      </c>
      <c r="AD123" s="39">
        <v>0</v>
      </c>
      <c r="AE123" s="39">
        <v>0</v>
      </c>
      <c r="AF123" s="39">
        <v>0</v>
      </c>
      <c r="AG123" s="39">
        <v>0</v>
      </c>
      <c r="AH123" s="39">
        <v>0</v>
      </c>
      <c r="AI123" s="39">
        <v>0</v>
      </c>
      <c r="AJ123" s="39">
        <v>0</v>
      </c>
      <c r="AK123" s="39">
        <v>0</v>
      </c>
    </row>
    <row r="124" spans="1:38" x14ac:dyDescent="0.3">
      <c r="A124" s="23" t="s">
        <v>36</v>
      </c>
      <c r="B124" s="39">
        <v>0</v>
      </c>
      <c r="C124" s="39">
        <v>0</v>
      </c>
      <c r="D124" s="39">
        <v>0</v>
      </c>
      <c r="E124" s="39">
        <v>0</v>
      </c>
      <c r="F124" s="39">
        <v>0</v>
      </c>
      <c r="G124" s="39">
        <v>0</v>
      </c>
      <c r="H124" s="39">
        <v>0</v>
      </c>
      <c r="I124" s="39">
        <v>0</v>
      </c>
      <c r="J124" s="39">
        <v>0</v>
      </c>
      <c r="K124" s="39">
        <v>0</v>
      </c>
      <c r="L124" s="39">
        <v>0</v>
      </c>
      <c r="M124" s="39">
        <v>0</v>
      </c>
      <c r="N124" s="39">
        <v>0</v>
      </c>
      <c r="O124" s="39">
        <v>0</v>
      </c>
      <c r="P124" s="39">
        <v>0</v>
      </c>
      <c r="Q124" s="39">
        <v>1.25</v>
      </c>
      <c r="R124" s="39">
        <v>1.25</v>
      </c>
      <c r="S124" s="39">
        <v>1.25</v>
      </c>
      <c r="T124" s="39">
        <v>1.25</v>
      </c>
      <c r="U124" s="39">
        <v>1.25</v>
      </c>
      <c r="V124" s="39">
        <v>1.25</v>
      </c>
      <c r="W124" s="39">
        <v>1.25</v>
      </c>
      <c r="X124" s="39">
        <v>1.25</v>
      </c>
      <c r="Y124" s="39">
        <v>1.25</v>
      </c>
      <c r="Z124" s="39">
        <v>1.25</v>
      </c>
      <c r="AA124" s="39">
        <v>1.25</v>
      </c>
      <c r="AB124" s="39">
        <v>1.25</v>
      </c>
      <c r="AC124" s="39">
        <v>1.25</v>
      </c>
      <c r="AD124" s="39">
        <v>1.25</v>
      </c>
      <c r="AE124" s="39">
        <v>1.25</v>
      </c>
      <c r="AF124" s="39">
        <v>1.25</v>
      </c>
      <c r="AG124" s="39">
        <v>1.25</v>
      </c>
      <c r="AH124" s="39">
        <v>1.25</v>
      </c>
      <c r="AI124" s="39">
        <v>1.25</v>
      </c>
      <c r="AJ124" s="39">
        <v>1.25</v>
      </c>
      <c r="AK124" s="39">
        <v>1.25</v>
      </c>
    </row>
    <row r="125" spans="1:38" x14ac:dyDescent="0.3">
      <c r="A125" s="23" t="s">
        <v>37</v>
      </c>
      <c r="B125" s="39">
        <v>0</v>
      </c>
      <c r="C125" s="39">
        <v>0</v>
      </c>
      <c r="D125" s="39">
        <v>0</v>
      </c>
      <c r="E125" s="39">
        <v>0</v>
      </c>
      <c r="F125" s="39">
        <v>0</v>
      </c>
      <c r="G125" s="39">
        <v>0</v>
      </c>
      <c r="H125" s="39">
        <v>0</v>
      </c>
      <c r="I125" s="39">
        <v>0</v>
      </c>
      <c r="J125" s="39">
        <v>0</v>
      </c>
      <c r="K125" s="39">
        <v>0</v>
      </c>
      <c r="L125" s="39">
        <v>0</v>
      </c>
      <c r="M125" s="39">
        <v>0</v>
      </c>
      <c r="N125" s="39">
        <v>0</v>
      </c>
      <c r="O125" s="39">
        <v>0</v>
      </c>
      <c r="P125" s="39">
        <v>0</v>
      </c>
      <c r="Q125" s="39">
        <v>0.47499999999999998</v>
      </c>
      <c r="R125" s="39">
        <v>0.47499999999999998</v>
      </c>
      <c r="S125" s="39">
        <v>0.47499999999999998</v>
      </c>
      <c r="T125" s="39">
        <v>0.47499999999999998</v>
      </c>
      <c r="U125" s="39">
        <v>0.47499999999999998</v>
      </c>
      <c r="V125" s="39">
        <v>0.47499999999999998</v>
      </c>
      <c r="W125" s="39">
        <v>0.47499999999999998</v>
      </c>
      <c r="X125" s="39">
        <v>0.47499999999999998</v>
      </c>
      <c r="Y125" s="39">
        <v>0.47499999999999998</v>
      </c>
      <c r="Z125" s="39">
        <v>0.47499999999999998</v>
      </c>
      <c r="AA125" s="39">
        <v>0.47499999999999998</v>
      </c>
      <c r="AB125" s="39">
        <v>0.47499999999999998</v>
      </c>
      <c r="AC125" s="39">
        <v>0.47499999999999998</v>
      </c>
      <c r="AD125" s="39">
        <v>0.47499999999999998</v>
      </c>
      <c r="AE125" s="39">
        <v>0.47499999999999998</v>
      </c>
      <c r="AF125" s="39">
        <v>0.47499999999999998</v>
      </c>
      <c r="AG125" s="39">
        <v>0.47499999999999998</v>
      </c>
      <c r="AH125" s="39">
        <v>0.47499999999999998</v>
      </c>
      <c r="AI125" s="39">
        <v>0.47499999999999998</v>
      </c>
      <c r="AJ125" s="39">
        <v>0.47499999999999998</v>
      </c>
      <c r="AK125" s="39">
        <v>0.47499999999999998</v>
      </c>
    </row>
    <row r="126" spans="1:38" x14ac:dyDescent="0.3">
      <c r="A126" s="23" t="s">
        <v>1</v>
      </c>
      <c r="B126" s="39">
        <v>0</v>
      </c>
      <c r="C126" s="39">
        <v>0</v>
      </c>
      <c r="D126" s="39">
        <v>0</v>
      </c>
      <c r="E126" s="39">
        <v>0</v>
      </c>
      <c r="F126" s="39">
        <v>0</v>
      </c>
      <c r="G126" s="39">
        <v>0</v>
      </c>
      <c r="H126" s="39">
        <v>0</v>
      </c>
      <c r="I126" s="39">
        <v>0</v>
      </c>
      <c r="J126" s="39">
        <v>0</v>
      </c>
      <c r="K126" s="39">
        <v>0</v>
      </c>
      <c r="L126" s="39">
        <v>0</v>
      </c>
      <c r="M126" s="39">
        <v>0</v>
      </c>
      <c r="N126" s="39">
        <v>0</v>
      </c>
      <c r="O126" s="39">
        <v>0</v>
      </c>
      <c r="P126" s="39">
        <v>0</v>
      </c>
      <c r="Q126" s="39">
        <v>4.7374999999999998</v>
      </c>
      <c r="R126" s="39">
        <v>4.7374999999999998</v>
      </c>
      <c r="S126" s="39">
        <v>4.7374999999999998</v>
      </c>
      <c r="T126" s="39">
        <v>4.7374999999999998</v>
      </c>
      <c r="U126" s="39">
        <v>4.7374999999999998</v>
      </c>
      <c r="V126" s="39">
        <v>4.7374999999999998</v>
      </c>
      <c r="W126" s="39">
        <v>4.7374999999999998</v>
      </c>
      <c r="X126" s="39">
        <v>4.7374999999999998</v>
      </c>
      <c r="Y126" s="39">
        <v>4.7374999999999998</v>
      </c>
      <c r="Z126" s="39">
        <v>4.7374999999999998</v>
      </c>
      <c r="AA126" s="39">
        <v>4.7374999999999998</v>
      </c>
      <c r="AB126" s="39">
        <v>4.7374999999999998</v>
      </c>
      <c r="AC126" s="39">
        <v>4.7374999999999998</v>
      </c>
      <c r="AD126" s="39">
        <v>4.7374999999999998</v>
      </c>
      <c r="AE126" s="39">
        <v>4.7374999999999998</v>
      </c>
      <c r="AF126" s="39">
        <v>4.7374999999999998</v>
      </c>
      <c r="AG126" s="39">
        <v>4.7374999999999998</v>
      </c>
      <c r="AH126" s="39">
        <v>4.7374999999999998</v>
      </c>
      <c r="AI126" s="39">
        <v>4.7374999999999998</v>
      </c>
      <c r="AJ126" s="39">
        <v>4.7374999999999998</v>
      </c>
      <c r="AK126" s="39">
        <v>4.7374999999999998</v>
      </c>
    </row>
    <row r="127" spans="1:38" x14ac:dyDescent="0.3">
      <c r="A127" s="23" t="s">
        <v>2</v>
      </c>
      <c r="B127" s="39">
        <v>0</v>
      </c>
      <c r="C127" s="39">
        <v>0</v>
      </c>
      <c r="D127" s="39">
        <v>0</v>
      </c>
      <c r="E127" s="39">
        <v>0</v>
      </c>
      <c r="F127" s="39">
        <v>0</v>
      </c>
      <c r="G127" s="39">
        <v>0</v>
      </c>
      <c r="H127" s="39">
        <v>0</v>
      </c>
      <c r="I127" s="39">
        <v>0</v>
      </c>
      <c r="J127" s="39">
        <v>0</v>
      </c>
      <c r="K127" s="39">
        <v>0</v>
      </c>
      <c r="L127" s="39">
        <v>0</v>
      </c>
      <c r="M127" s="39">
        <v>0</v>
      </c>
      <c r="N127" s="39">
        <v>0</v>
      </c>
      <c r="O127" s="39">
        <v>0</v>
      </c>
      <c r="P127" s="39">
        <v>0</v>
      </c>
      <c r="Q127" s="39">
        <v>0.5</v>
      </c>
      <c r="R127" s="39">
        <v>0.5</v>
      </c>
      <c r="S127" s="39">
        <v>0.5</v>
      </c>
      <c r="T127" s="39">
        <v>0.5</v>
      </c>
      <c r="U127" s="39">
        <v>0.5</v>
      </c>
      <c r="V127" s="39">
        <v>0.5</v>
      </c>
      <c r="W127" s="39">
        <v>0.5</v>
      </c>
      <c r="X127" s="39">
        <v>0.5</v>
      </c>
      <c r="Y127" s="39">
        <v>0.5</v>
      </c>
      <c r="Z127" s="39">
        <v>0.5</v>
      </c>
      <c r="AA127" s="39">
        <v>0.5</v>
      </c>
      <c r="AB127" s="39">
        <v>0.5</v>
      </c>
      <c r="AC127" s="39">
        <v>0.5</v>
      </c>
      <c r="AD127" s="39">
        <v>0.5</v>
      </c>
      <c r="AE127" s="39">
        <v>0.5</v>
      </c>
      <c r="AF127" s="39">
        <v>0.5</v>
      </c>
      <c r="AG127" s="39">
        <v>0.5</v>
      </c>
      <c r="AH127" s="39">
        <v>0.5</v>
      </c>
      <c r="AI127" s="39">
        <v>0.5</v>
      </c>
      <c r="AJ127" s="39">
        <v>0.5</v>
      </c>
      <c r="AK127" s="39">
        <v>0.5</v>
      </c>
    </row>
    <row r="128" spans="1:38" x14ac:dyDescent="0.3">
      <c r="A128" s="23" t="s">
        <v>38</v>
      </c>
      <c r="B128" s="39">
        <v>0</v>
      </c>
      <c r="C128" s="39">
        <v>0</v>
      </c>
      <c r="D128" s="39">
        <v>0</v>
      </c>
      <c r="E128" s="39">
        <v>0</v>
      </c>
      <c r="F128" s="39">
        <v>0</v>
      </c>
      <c r="G128" s="39">
        <v>0</v>
      </c>
      <c r="H128" s="39">
        <v>0</v>
      </c>
      <c r="I128" s="39">
        <v>0</v>
      </c>
      <c r="J128" s="39">
        <v>0</v>
      </c>
      <c r="K128" s="39">
        <v>0</v>
      </c>
      <c r="L128" s="39">
        <v>0</v>
      </c>
      <c r="M128" s="39">
        <v>0</v>
      </c>
      <c r="N128" s="39">
        <v>0</v>
      </c>
      <c r="O128" s="39">
        <v>0</v>
      </c>
      <c r="P128" s="39">
        <v>0</v>
      </c>
      <c r="Q128" s="39">
        <v>0</v>
      </c>
      <c r="R128" s="39">
        <v>0</v>
      </c>
      <c r="S128" s="39">
        <v>0</v>
      </c>
      <c r="T128" s="39">
        <v>0</v>
      </c>
      <c r="U128" s="39">
        <v>0</v>
      </c>
      <c r="V128" s="39">
        <v>0</v>
      </c>
      <c r="W128" s="39">
        <v>0</v>
      </c>
      <c r="X128" s="39">
        <v>0</v>
      </c>
      <c r="Y128" s="39">
        <v>0</v>
      </c>
      <c r="Z128" s="39">
        <v>0</v>
      </c>
      <c r="AA128" s="39">
        <v>0</v>
      </c>
      <c r="AB128" s="39">
        <v>0</v>
      </c>
      <c r="AC128" s="39">
        <v>0</v>
      </c>
      <c r="AD128" s="39">
        <v>0</v>
      </c>
      <c r="AE128" s="39">
        <v>0</v>
      </c>
      <c r="AF128" s="39">
        <v>0</v>
      </c>
      <c r="AG128" s="39">
        <v>0</v>
      </c>
      <c r="AH128" s="39">
        <v>0</v>
      </c>
      <c r="AI128" s="39">
        <v>0</v>
      </c>
      <c r="AJ128" s="39">
        <v>0</v>
      </c>
      <c r="AK128" s="39">
        <v>0</v>
      </c>
    </row>
    <row r="129" spans="1:52" x14ac:dyDescent="0.3">
      <c r="A129" s="5" t="s">
        <v>65</v>
      </c>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4"/>
      <c r="AB129" s="4"/>
      <c r="AC129" s="4"/>
      <c r="AD129" s="4"/>
      <c r="AE129" s="4"/>
      <c r="AF129" s="4"/>
      <c r="AG129" s="4"/>
      <c r="AH129" s="4"/>
      <c r="AI129" s="4"/>
      <c r="AJ129" s="4"/>
      <c r="AK129" s="4"/>
      <c r="AL129" s="4"/>
    </row>
    <row r="130" spans="1:52" x14ac:dyDescent="0.3">
      <c r="A130" s="16" t="s">
        <v>28</v>
      </c>
      <c r="B130" s="20">
        <v>2015</v>
      </c>
      <c r="C130" s="20">
        <v>2016</v>
      </c>
      <c r="D130" s="20">
        <v>2017</v>
      </c>
      <c r="E130" s="20">
        <v>2018</v>
      </c>
      <c r="F130" s="20">
        <v>2019</v>
      </c>
      <c r="G130" s="20">
        <v>2020</v>
      </c>
      <c r="H130" s="20">
        <v>2021</v>
      </c>
      <c r="I130" s="20">
        <v>2022</v>
      </c>
      <c r="J130" s="20">
        <v>2023</v>
      </c>
      <c r="K130" s="20">
        <v>2024</v>
      </c>
      <c r="L130" s="20">
        <v>2025</v>
      </c>
      <c r="M130" s="20">
        <v>2026</v>
      </c>
      <c r="N130" s="20">
        <v>2027</v>
      </c>
      <c r="O130" s="20">
        <v>2028</v>
      </c>
      <c r="P130" s="20">
        <v>2029</v>
      </c>
      <c r="Q130" s="20">
        <v>2030</v>
      </c>
      <c r="R130" s="20">
        <v>2031</v>
      </c>
      <c r="S130" s="20">
        <v>2032</v>
      </c>
      <c r="T130" s="20">
        <v>2033</v>
      </c>
      <c r="U130" s="20">
        <v>2034</v>
      </c>
      <c r="V130" s="20">
        <v>2035</v>
      </c>
      <c r="W130" s="20">
        <v>2036</v>
      </c>
      <c r="X130" s="20">
        <v>2037</v>
      </c>
      <c r="Y130" s="20">
        <v>2038</v>
      </c>
      <c r="Z130" s="20">
        <v>2039</v>
      </c>
      <c r="AA130" s="20">
        <v>2040</v>
      </c>
      <c r="AB130" s="20">
        <f t="shared" ref="AB130:AK130" si="21">AA130+1</f>
        <v>2041</v>
      </c>
      <c r="AC130" s="20">
        <f t="shared" si="21"/>
        <v>2042</v>
      </c>
      <c r="AD130" s="20">
        <f t="shared" si="21"/>
        <v>2043</v>
      </c>
      <c r="AE130" s="20">
        <f t="shared" si="21"/>
        <v>2044</v>
      </c>
      <c r="AF130" s="20">
        <f t="shared" si="21"/>
        <v>2045</v>
      </c>
      <c r="AG130" s="20">
        <f t="shared" si="21"/>
        <v>2046</v>
      </c>
      <c r="AH130" s="20">
        <f t="shared" si="21"/>
        <v>2047</v>
      </c>
      <c r="AI130" s="20">
        <f t="shared" si="21"/>
        <v>2048</v>
      </c>
      <c r="AJ130" s="20">
        <f t="shared" si="21"/>
        <v>2049</v>
      </c>
      <c r="AK130" s="20">
        <f t="shared" si="21"/>
        <v>2050</v>
      </c>
    </row>
    <row r="131" spans="1:52" ht="15" customHeight="1" x14ac:dyDescent="0.3">
      <c r="A131" s="23" t="s">
        <v>0</v>
      </c>
      <c r="B131" s="39">
        <v>0</v>
      </c>
      <c r="C131" s="39">
        <v>0</v>
      </c>
      <c r="D131" s="39">
        <v>0</v>
      </c>
      <c r="E131" s="39">
        <v>0</v>
      </c>
      <c r="F131" s="39">
        <v>0</v>
      </c>
      <c r="G131" s="40">
        <v>0</v>
      </c>
      <c r="H131" s="39">
        <v>0</v>
      </c>
      <c r="I131" s="39">
        <v>0</v>
      </c>
      <c r="J131" s="39">
        <v>0</v>
      </c>
      <c r="K131" s="39">
        <v>0</v>
      </c>
      <c r="L131" s="39">
        <v>0</v>
      </c>
      <c r="M131" s="39">
        <v>0</v>
      </c>
      <c r="N131" s="39">
        <v>0</v>
      </c>
      <c r="O131" s="39">
        <v>0</v>
      </c>
      <c r="P131" s="39">
        <v>0</v>
      </c>
      <c r="Q131" s="39">
        <v>24.975000000000001</v>
      </c>
      <c r="R131" s="39">
        <v>24.975000000000001</v>
      </c>
      <c r="S131" s="39">
        <v>24.975000000000001</v>
      </c>
      <c r="T131" s="39">
        <v>24.975000000000001</v>
      </c>
      <c r="U131" s="39">
        <v>24.975000000000001</v>
      </c>
      <c r="V131" s="39">
        <v>24.975000000000001</v>
      </c>
      <c r="W131" s="39">
        <v>24.975000000000001</v>
      </c>
      <c r="X131" s="39">
        <v>24.975000000000001</v>
      </c>
      <c r="Y131" s="39">
        <v>24.975000000000001</v>
      </c>
      <c r="Z131" s="39">
        <v>24.975000000000001</v>
      </c>
      <c r="AA131" s="39">
        <v>24.975000000000001</v>
      </c>
      <c r="AB131" s="39">
        <v>24.975000000000001</v>
      </c>
      <c r="AC131" s="39">
        <v>24.975000000000001</v>
      </c>
      <c r="AD131" s="39">
        <v>24.975000000000001</v>
      </c>
      <c r="AE131" s="39">
        <v>24.975000000000001</v>
      </c>
      <c r="AF131" s="39">
        <v>24.975000000000001</v>
      </c>
      <c r="AG131" s="39">
        <v>24.975000000000001</v>
      </c>
      <c r="AH131" s="39">
        <v>24.975000000000001</v>
      </c>
      <c r="AI131" s="39">
        <v>24.975000000000001</v>
      </c>
      <c r="AJ131" s="39">
        <v>24.975000000000001</v>
      </c>
      <c r="AK131" s="39">
        <v>24.975000000000001</v>
      </c>
    </row>
    <row r="132" spans="1:52" x14ac:dyDescent="0.3">
      <c r="A132" s="23" t="s">
        <v>35</v>
      </c>
      <c r="B132" s="40">
        <v>0</v>
      </c>
      <c r="C132" s="40">
        <v>0</v>
      </c>
      <c r="D132" s="40">
        <v>0</v>
      </c>
      <c r="E132" s="40">
        <v>0</v>
      </c>
      <c r="F132" s="40">
        <v>0</v>
      </c>
      <c r="G132" s="40">
        <v>0</v>
      </c>
      <c r="H132" s="40">
        <v>0</v>
      </c>
      <c r="I132" s="40">
        <v>0</v>
      </c>
      <c r="J132" s="40">
        <v>0</v>
      </c>
      <c r="K132" s="40">
        <v>0</v>
      </c>
      <c r="L132" s="40">
        <v>0</v>
      </c>
      <c r="M132" s="40">
        <v>0</v>
      </c>
      <c r="N132" s="39">
        <v>0</v>
      </c>
      <c r="O132" s="39">
        <v>0</v>
      </c>
      <c r="P132" s="39">
        <v>0</v>
      </c>
      <c r="Q132" s="39">
        <v>0</v>
      </c>
      <c r="R132" s="39">
        <v>0</v>
      </c>
      <c r="S132" s="39">
        <v>0</v>
      </c>
      <c r="T132" s="39">
        <v>0</v>
      </c>
      <c r="U132" s="39">
        <v>0</v>
      </c>
      <c r="V132" s="39">
        <v>0</v>
      </c>
      <c r="W132" s="39">
        <v>0</v>
      </c>
      <c r="X132" s="39">
        <v>0</v>
      </c>
      <c r="Y132" s="39">
        <v>0</v>
      </c>
      <c r="Z132" s="39">
        <v>0</v>
      </c>
      <c r="AA132" s="39">
        <v>0</v>
      </c>
      <c r="AB132" s="39">
        <v>0</v>
      </c>
      <c r="AC132" s="39">
        <v>0</v>
      </c>
      <c r="AD132" s="39">
        <v>0</v>
      </c>
      <c r="AE132" s="39">
        <v>0</v>
      </c>
      <c r="AF132" s="39">
        <v>0</v>
      </c>
      <c r="AG132" s="39">
        <v>0</v>
      </c>
      <c r="AH132" s="39">
        <v>0</v>
      </c>
      <c r="AI132" s="39">
        <v>0</v>
      </c>
      <c r="AJ132" s="39">
        <v>0</v>
      </c>
      <c r="AK132" s="39">
        <v>0</v>
      </c>
    </row>
    <row r="133" spans="1:52" x14ac:dyDescent="0.3">
      <c r="A133" s="23" t="s">
        <v>36</v>
      </c>
      <c r="B133" s="39">
        <v>0</v>
      </c>
      <c r="C133" s="39">
        <v>0</v>
      </c>
      <c r="D133" s="39">
        <v>0</v>
      </c>
      <c r="E133" s="39">
        <v>0</v>
      </c>
      <c r="F133" s="39">
        <v>0</v>
      </c>
      <c r="G133" s="39">
        <v>0</v>
      </c>
      <c r="H133" s="39">
        <v>0</v>
      </c>
      <c r="I133" s="39">
        <v>0</v>
      </c>
      <c r="J133" s="39">
        <v>0</v>
      </c>
      <c r="K133" s="39">
        <v>0</v>
      </c>
      <c r="L133" s="39">
        <v>0</v>
      </c>
      <c r="M133" s="39">
        <v>0</v>
      </c>
      <c r="N133" s="39">
        <v>0</v>
      </c>
      <c r="O133" s="39">
        <v>0</v>
      </c>
      <c r="P133" s="39">
        <v>0</v>
      </c>
      <c r="Q133" s="39">
        <v>2.5</v>
      </c>
      <c r="R133" s="39">
        <v>2.5</v>
      </c>
      <c r="S133" s="39">
        <v>2.5</v>
      </c>
      <c r="T133" s="39">
        <v>2.5</v>
      </c>
      <c r="U133" s="39">
        <v>2.5</v>
      </c>
      <c r="V133" s="39">
        <v>2.5</v>
      </c>
      <c r="W133" s="39">
        <v>2.5</v>
      </c>
      <c r="X133" s="39">
        <v>2.5</v>
      </c>
      <c r="Y133" s="39">
        <v>2.5</v>
      </c>
      <c r="Z133" s="39">
        <v>2.5</v>
      </c>
      <c r="AA133" s="39">
        <v>2.5</v>
      </c>
      <c r="AB133" s="39">
        <v>2.5</v>
      </c>
      <c r="AC133" s="39">
        <v>2.5</v>
      </c>
      <c r="AD133" s="39">
        <v>2.5</v>
      </c>
      <c r="AE133" s="39">
        <v>2.5</v>
      </c>
      <c r="AF133" s="39">
        <v>2.5</v>
      </c>
      <c r="AG133" s="39">
        <v>2.5</v>
      </c>
      <c r="AH133" s="39">
        <v>2.5</v>
      </c>
      <c r="AI133" s="39">
        <v>2.5</v>
      </c>
      <c r="AJ133" s="39">
        <v>2.5</v>
      </c>
      <c r="AK133" s="39">
        <v>2.5</v>
      </c>
    </row>
    <row r="134" spans="1:52" x14ac:dyDescent="0.3">
      <c r="A134" s="23" t="s">
        <v>37</v>
      </c>
      <c r="B134" s="39">
        <v>0</v>
      </c>
      <c r="C134" s="39">
        <v>0</v>
      </c>
      <c r="D134" s="39">
        <v>0</v>
      </c>
      <c r="E134" s="39">
        <v>0</v>
      </c>
      <c r="F134" s="39">
        <v>0</v>
      </c>
      <c r="G134" s="39">
        <v>0</v>
      </c>
      <c r="H134" s="39">
        <v>0</v>
      </c>
      <c r="I134" s="39">
        <v>0</v>
      </c>
      <c r="J134" s="39">
        <v>0</v>
      </c>
      <c r="K134" s="39">
        <v>0</v>
      </c>
      <c r="L134" s="39">
        <v>0</v>
      </c>
      <c r="M134" s="39">
        <v>0</v>
      </c>
      <c r="N134" s="39">
        <v>0</v>
      </c>
      <c r="O134" s="39">
        <v>0</v>
      </c>
      <c r="P134" s="39">
        <v>0</v>
      </c>
      <c r="Q134" s="39">
        <v>0.95</v>
      </c>
      <c r="R134" s="39">
        <v>0.95</v>
      </c>
      <c r="S134" s="39">
        <v>0.95</v>
      </c>
      <c r="T134" s="39">
        <v>0.95</v>
      </c>
      <c r="U134" s="39">
        <v>0.95</v>
      </c>
      <c r="V134" s="39">
        <v>0.95</v>
      </c>
      <c r="W134" s="39">
        <v>0.95</v>
      </c>
      <c r="X134" s="39">
        <v>0.95</v>
      </c>
      <c r="Y134" s="39">
        <v>0.95</v>
      </c>
      <c r="Z134" s="39">
        <v>0.95</v>
      </c>
      <c r="AA134" s="39">
        <v>0.95</v>
      </c>
      <c r="AB134" s="39">
        <v>0.95</v>
      </c>
      <c r="AC134" s="39">
        <v>0.95</v>
      </c>
      <c r="AD134" s="39">
        <v>0.95</v>
      </c>
      <c r="AE134" s="39">
        <v>0.95</v>
      </c>
      <c r="AF134" s="39">
        <v>0.95</v>
      </c>
      <c r="AG134" s="39">
        <v>0.95</v>
      </c>
      <c r="AH134" s="39">
        <v>0.95</v>
      </c>
      <c r="AI134" s="39">
        <v>0.95</v>
      </c>
      <c r="AJ134" s="39">
        <v>0.95</v>
      </c>
      <c r="AK134" s="39">
        <v>0.95</v>
      </c>
    </row>
    <row r="135" spans="1:52" x14ac:dyDescent="0.3">
      <c r="A135" s="23" t="s">
        <v>1</v>
      </c>
      <c r="B135" s="39">
        <v>0</v>
      </c>
      <c r="C135" s="39">
        <v>0</v>
      </c>
      <c r="D135" s="39">
        <v>0</v>
      </c>
      <c r="E135" s="39">
        <v>0</v>
      </c>
      <c r="F135" s="39">
        <v>0</v>
      </c>
      <c r="G135" s="39">
        <v>0</v>
      </c>
      <c r="H135" s="39">
        <v>0</v>
      </c>
      <c r="I135" s="39">
        <v>0</v>
      </c>
      <c r="J135" s="39">
        <v>0</v>
      </c>
      <c r="K135" s="39">
        <v>0</v>
      </c>
      <c r="L135" s="39">
        <v>0</v>
      </c>
      <c r="M135" s="39">
        <v>0</v>
      </c>
      <c r="N135" s="39">
        <v>0</v>
      </c>
      <c r="O135" s="39">
        <v>0</v>
      </c>
      <c r="P135" s="39">
        <v>0</v>
      </c>
      <c r="Q135" s="39">
        <v>9.4749999999999996</v>
      </c>
      <c r="R135" s="39">
        <v>9.4749999999999996</v>
      </c>
      <c r="S135" s="39">
        <v>9.4749999999999996</v>
      </c>
      <c r="T135" s="39">
        <v>9.4749999999999996</v>
      </c>
      <c r="U135" s="39">
        <v>9.4749999999999996</v>
      </c>
      <c r="V135" s="39">
        <v>9.4749999999999996</v>
      </c>
      <c r="W135" s="39">
        <v>9.4749999999999996</v>
      </c>
      <c r="X135" s="39">
        <v>9.4749999999999996</v>
      </c>
      <c r="Y135" s="39">
        <v>9.4749999999999996</v>
      </c>
      <c r="Z135" s="39">
        <v>9.4749999999999996</v>
      </c>
      <c r="AA135" s="39">
        <v>9.4749999999999996</v>
      </c>
      <c r="AB135" s="39">
        <v>9.4749999999999996</v>
      </c>
      <c r="AC135" s="39">
        <v>9.4749999999999996</v>
      </c>
      <c r="AD135" s="39">
        <v>9.4749999999999996</v>
      </c>
      <c r="AE135" s="39">
        <v>9.4749999999999996</v>
      </c>
      <c r="AF135" s="39">
        <v>9.4749999999999996</v>
      </c>
      <c r="AG135" s="39">
        <v>9.4749999999999996</v>
      </c>
      <c r="AH135" s="39">
        <v>9.4749999999999996</v>
      </c>
      <c r="AI135" s="39">
        <v>9.4749999999999996</v>
      </c>
      <c r="AJ135" s="39">
        <v>9.4749999999999996</v>
      </c>
      <c r="AK135" s="39">
        <v>9.4749999999999996</v>
      </c>
    </row>
    <row r="136" spans="1:52" x14ac:dyDescent="0.3">
      <c r="A136" s="23" t="s">
        <v>2</v>
      </c>
      <c r="B136" s="39">
        <v>0</v>
      </c>
      <c r="C136" s="39">
        <v>0</v>
      </c>
      <c r="D136" s="39">
        <v>0</v>
      </c>
      <c r="E136" s="39">
        <v>0</v>
      </c>
      <c r="F136" s="39">
        <v>0</v>
      </c>
      <c r="G136" s="39">
        <v>0</v>
      </c>
      <c r="H136" s="39">
        <v>0</v>
      </c>
      <c r="I136" s="39">
        <v>0</v>
      </c>
      <c r="J136" s="39">
        <v>0</v>
      </c>
      <c r="K136" s="39">
        <v>0</v>
      </c>
      <c r="L136" s="39">
        <v>0</v>
      </c>
      <c r="M136" s="39">
        <v>0</v>
      </c>
      <c r="N136" s="39">
        <v>0</v>
      </c>
      <c r="O136" s="39">
        <v>0</v>
      </c>
      <c r="P136" s="39">
        <v>0</v>
      </c>
      <c r="Q136" s="39">
        <v>1</v>
      </c>
      <c r="R136" s="39">
        <v>1</v>
      </c>
      <c r="S136" s="39">
        <v>1</v>
      </c>
      <c r="T136" s="39">
        <v>1</v>
      </c>
      <c r="U136" s="39">
        <v>1</v>
      </c>
      <c r="V136" s="39">
        <v>1</v>
      </c>
      <c r="W136" s="39">
        <v>1</v>
      </c>
      <c r="X136" s="39">
        <v>1</v>
      </c>
      <c r="Y136" s="39">
        <v>1</v>
      </c>
      <c r="Z136" s="39">
        <v>1</v>
      </c>
      <c r="AA136" s="39">
        <v>1</v>
      </c>
      <c r="AB136" s="39">
        <v>1</v>
      </c>
      <c r="AC136" s="39">
        <v>1</v>
      </c>
      <c r="AD136" s="39">
        <v>1</v>
      </c>
      <c r="AE136" s="39">
        <v>1</v>
      </c>
      <c r="AF136" s="39">
        <v>1</v>
      </c>
      <c r="AG136" s="39">
        <v>1</v>
      </c>
      <c r="AH136" s="39">
        <v>1</v>
      </c>
      <c r="AI136" s="39">
        <v>1</v>
      </c>
      <c r="AJ136" s="39">
        <v>1</v>
      </c>
      <c r="AK136" s="39">
        <v>1</v>
      </c>
    </row>
    <row r="137" spans="1:52" x14ac:dyDescent="0.3">
      <c r="A137" s="23" t="s">
        <v>38</v>
      </c>
      <c r="B137" s="39">
        <v>0</v>
      </c>
      <c r="C137" s="39">
        <v>0</v>
      </c>
      <c r="D137" s="39">
        <v>0</v>
      </c>
      <c r="E137" s="39">
        <v>0</v>
      </c>
      <c r="F137" s="39">
        <v>0</v>
      </c>
      <c r="G137" s="39">
        <v>0</v>
      </c>
      <c r="H137" s="39">
        <v>0</v>
      </c>
      <c r="I137" s="39">
        <v>0</v>
      </c>
      <c r="J137" s="39">
        <v>0</v>
      </c>
      <c r="K137" s="39">
        <v>0</v>
      </c>
      <c r="L137" s="39">
        <v>0</v>
      </c>
      <c r="M137" s="39">
        <v>0</v>
      </c>
      <c r="N137" s="39">
        <v>0</v>
      </c>
      <c r="O137" s="39">
        <v>0</v>
      </c>
      <c r="P137" s="39">
        <v>0</v>
      </c>
      <c r="Q137" s="39">
        <v>0</v>
      </c>
      <c r="R137" s="39">
        <v>0</v>
      </c>
      <c r="S137" s="39">
        <v>0</v>
      </c>
      <c r="T137" s="39">
        <v>0</v>
      </c>
      <c r="U137" s="39">
        <v>0</v>
      </c>
      <c r="V137" s="39">
        <v>0</v>
      </c>
      <c r="W137" s="39">
        <v>0</v>
      </c>
      <c r="X137" s="39">
        <v>0</v>
      </c>
      <c r="Y137" s="39">
        <v>0</v>
      </c>
      <c r="Z137" s="39">
        <v>0</v>
      </c>
      <c r="AA137" s="39">
        <v>0</v>
      </c>
      <c r="AB137" s="39">
        <v>0</v>
      </c>
      <c r="AC137" s="39">
        <v>0</v>
      </c>
      <c r="AD137" s="39">
        <v>0</v>
      </c>
      <c r="AE137" s="39">
        <v>0</v>
      </c>
      <c r="AF137" s="39">
        <v>0</v>
      </c>
      <c r="AG137" s="39">
        <v>0</v>
      </c>
      <c r="AH137" s="39">
        <v>0</v>
      </c>
      <c r="AI137" s="39">
        <v>0</v>
      </c>
      <c r="AJ137" s="39">
        <v>0</v>
      </c>
      <c r="AK137" s="39">
        <v>0</v>
      </c>
    </row>
    <row r="139" spans="1:52" x14ac:dyDescent="0.3">
      <c r="A139" s="291" t="s">
        <v>68</v>
      </c>
      <c r="B139" s="291"/>
      <c r="C139" s="291"/>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row>
    <row r="140" spans="1:52" x14ac:dyDescent="0.3">
      <c r="A140" s="16" t="s">
        <v>28</v>
      </c>
      <c r="B140" s="20">
        <v>2015</v>
      </c>
      <c r="C140" s="20">
        <v>2016</v>
      </c>
      <c r="D140" s="20">
        <v>2017</v>
      </c>
      <c r="E140" s="20">
        <v>2018</v>
      </c>
      <c r="F140" s="20">
        <v>2019</v>
      </c>
      <c r="G140" s="20">
        <v>2020</v>
      </c>
      <c r="H140" s="20">
        <v>2021</v>
      </c>
      <c r="I140" s="20">
        <v>2022</v>
      </c>
      <c r="J140" s="20">
        <v>2023</v>
      </c>
      <c r="K140" s="20">
        <v>2024</v>
      </c>
      <c r="L140" s="20">
        <v>2025</v>
      </c>
      <c r="M140" s="20">
        <v>2026</v>
      </c>
      <c r="N140" s="20">
        <v>2027</v>
      </c>
      <c r="O140" s="20">
        <v>2028</v>
      </c>
      <c r="P140" s="20">
        <v>2029</v>
      </c>
      <c r="Q140" s="20">
        <v>2030</v>
      </c>
      <c r="R140" s="20">
        <v>2031</v>
      </c>
      <c r="S140" s="20">
        <v>2032</v>
      </c>
      <c r="T140" s="20">
        <v>2033</v>
      </c>
      <c r="U140" s="20">
        <v>2034</v>
      </c>
      <c r="V140" s="20">
        <v>2035</v>
      </c>
      <c r="W140" s="20">
        <v>2036</v>
      </c>
      <c r="X140" s="20">
        <v>2037</v>
      </c>
      <c r="Y140" s="20">
        <v>2038</v>
      </c>
      <c r="Z140" s="20">
        <v>2039</v>
      </c>
      <c r="AA140" s="20">
        <v>2040</v>
      </c>
      <c r="AB140" s="20">
        <f t="shared" ref="AB140:AK140" si="22">AA140+1</f>
        <v>2041</v>
      </c>
      <c r="AC140" s="20">
        <f t="shared" si="22"/>
        <v>2042</v>
      </c>
      <c r="AD140" s="20">
        <f t="shared" si="22"/>
        <v>2043</v>
      </c>
      <c r="AE140" s="20">
        <f t="shared" si="22"/>
        <v>2044</v>
      </c>
      <c r="AF140" s="20">
        <f t="shared" si="22"/>
        <v>2045</v>
      </c>
      <c r="AG140" s="20">
        <f t="shared" si="22"/>
        <v>2046</v>
      </c>
      <c r="AH140" s="20">
        <f t="shared" si="22"/>
        <v>2047</v>
      </c>
      <c r="AI140" s="20">
        <f t="shared" si="22"/>
        <v>2048</v>
      </c>
      <c r="AJ140" s="20">
        <f t="shared" si="22"/>
        <v>2049</v>
      </c>
      <c r="AK140" s="20">
        <f t="shared" si="22"/>
        <v>2050</v>
      </c>
    </row>
    <row r="141" spans="1:52" x14ac:dyDescent="0.3">
      <c r="A141" s="23" t="s">
        <v>35</v>
      </c>
      <c r="B141" s="39">
        <v>0</v>
      </c>
      <c r="C141" s="39">
        <v>0</v>
      </c>
      <c r="D141" s="39">
        <v>0</v>
      </c>
      <c r="E141" s="39">
        <v>0</v>
      </c>
      <c r="F141" s="39">
        <v>0</v>
      </c>
      <c r="G141" s="39">
        <v>0</v>
      </c>
      <c r="H141" s="39">
        <v>0</v>
      </c>
      <c r="I141" s="39">
        <v>0</v>
      </c>
      <c r="J141" s="39">
        <v>0</v>
      </c>
      <c r="K141" s="39">
        <v>0</v>
      </c>
      <c r="L141" s="39">
        <v>0</v>
      </c>
      <c r="M141" s="39">
        <v>0</v>
      </c>
      <c r="N141" s="39">
        <v>0</v>
      </c>
      <c r="O141" s="39">
        <v>0</v>
      </c>
      <c r="P141" s="39">
        <v>0</v>
      </c>
      <c r="Q141" s="39">
        <v>0</v>
      </c>
      <c r="R141" s="39">
        <v>0</v>
      </c>
      <c r="S141" s="39">
        <v>0</v>
      </c>
      <c r="T141" s="39">
        <v>0</v>
      </c>
      <c r="U141" s="39">
        <v>0</v>
      </c>
      <c r="V141" s="39">
        <v>0</v>
      </c>
      <c r="W141" s="39">
        <v>0</v>
      </c>
      <c r="X141" s="39">
        <v>0</v>
      </c>
      <c r="Y141" s="39">
        <v>0</v>
      </c>
      <c r="Z141" s="39">
        <v>0</v>
      </c>
      <c r="AA141" s="39">
        <v>0</v>
      </c>
      <c r="AB141" s="39">
        <v>0</v>
      </c>
      <c r="AC141" s="39">
        <v>0</v>
      </c>
      <c r="AD141" s="39">
        <v>0</v>
      </c>
      <c r="AE141" s="39">
        <v>0</v>
      </c>
      <c r="AF141" s="39">
        <v>0</v>
      </c>
      <c r="AG141" s="39">
        <v>0</v>
      </c>
      <c r="AH141" s="39">
        <v>0</v>
      </c>
      <c r="AI141" s="39">
        <v>0</v>
      </c>
      <c r="AJ141" s="39">
        <v>0</v>
      </c>
      <c r="AK141" s="39">
        <v>0</v>
      </c>
    </row>
    <row r="142" spans="1:52" s="4" customFormat="1" x14ac:dyDescent="0.3">
      <c r="A142" s="291" t="s">
        <v>66</v>
      </c>
      <c r="B142" s="291"/>
      <c r="C142" s="291"/>
    </row>
    <row r="143" spans="1:52" x14ac:dyDescent="0.3">
      <c r="A143" s="16" t="s">
        <v>28</v>
      </c>
      <c r="B143" s="20">
        <v>2015</v>
      </c>
      <c r="C143" s="20">
        <v>2016</v>
      </c>
      <c r="D143" s="20">
        <v>2017</v>
      </c>
      <c r="E143" s="20">
        <v>2018</v>
      </c>
      <c r="F143" s="20">
        <v>2019</v>
      </c>
      <c r="G143" s="20">
        <v>2020</v>
      </c>
      <c r="H143" s="20">
        <v>2021</v>
      </c>
      <c r="I143" s="20">
        <v>2022</v>
      </c>
      <c r="J143" s="20">
        <v>2023</v>
      </c>
      <c r="K143" s="20">
        <v>2024</v>
      </c>
      <c r="L143" s="20">
        <v>2025</v>
      </c>
      <c r="M143" s="20">
        <v>2026</v>
      </c>
      <c r="N143" s="20">
        <v>2027</v>
      </c>
      <c r="O143" s="20">
        <v>2028</v>
      </c>
      <c r="P143" s="20">
        <v>2029</v>
      </c>
      <c r="Q143" s="20">
        <v>2030</v>
      </c>
      <c r="R143" s="20">
        <v>2031</v>
      </c>
      <c r="S143" s="20">
        <v>2032</v>
      </c>
      <c r="T143" s="20">
        <v>2033</v>
      </c>
      <c r="U143" s="20">
        <v>2034</v>
      </c>
      <c r="V143" s="20">
        <v>2035</v>
      </c>
      <c r="W143" s="20">
        <v>2036</v>
      </c>
      <c r="X143" s="20">
        <v>2037</v>
      </c>
      <c r="Y143" s="20">
        <v>2038</v>
      </c>
      <c r="Z143" s="20">
        <v>2039</v>
      </c>
      <c r="AA143" s="20">
        <v>2040</v>
      </c>
      <c r="AB143" s="20">
        <f t="shared" ref="AB143:AK143" si="23">AA143+1</f>
        <v>2041</v>
      </c>
      <c r="AC143" s="20">
        <f t="shared" si="23"/>
        <v>2042</v>
      </c>
      <c r="AD143" s="20">
        <f t="shared" si="23"/>
        <v>2043</v>
      </c>
      <c r="AE143" s="20">
        <f t="shared" si="23"/>
        <v>2044</v>
      </c>
      <c r="AF143" s="20">
        <f t="shared" si="23"/>
        <v>2045</v>
      </c>
      <c r="AG143" s="20">
        <f t="shared" si="23"/>
        <v>2046</v>
      </c>
      <c r="AH143" s="20">
        <f t="shared" si="23"/>
        <v>2047</v>
      </c>
      <c r="AI143" s="20">
        <f t="shared" si="23"/>
        <v>2048</v>
      </c>
      <c r="AJ143" s="20">
        <f t="shared" si="23"/>
        <v>2049</v>
      </c>
      <c r="AK143" s="20">
        <f t="shared" si="23"/>
        <v>2050</v>
      </c>
    </row>
    <row r="144" spans="1:52" x14ac:dyDescent="0.3">
      <c r="A144" s="23" t="s">
        <v>35</v>
      </c>
      <c r="B144" s="45">
        <v>0</v>
      </c>
      <c r="C144" s="45">
        <v>0</v>
      </c>
      <c r="D144" s="45">
        <v>0</v>
      </c>
      <c r="E144" s="45">
        <v>0</v>
      </c>
      <c r="F144" s="45">
        <v>0</v>
      </c>
      <c r="G144" s="45">
        <v>0</v>
      </c>
      <c r="H144" s="45">
        <v>0</v>
      </c>
      <c r="I144" s="45">
        <v>0</v>
      </c>
      <c r="J144" s="45">
        <v>0</v>
      </c>
      <c r="K144" s="45">
        <v>0</v>
      </c>
      <c r="L144" s="45">
        <v>0</v>
      </c>
      <c r="M144" s="45">
        <v>0</v>
      </c>
      <c r="N144" s="45">
        <v>0</v>
      </c>
      <c r="O144" s="45">
        <v>0</v>
      </c>
      <c r="P144" s="45">
        <v>0</v>
      </c>
      <c r="Q144" s="45">
        <v>80.130000000000024</v>
      </c>
      <c r="R144" s="45">
        <v>80.130000000000024</v>
      </c>
      <c r="S144" s="45">
        <v>80.130000000000024</v>
      </c>
      <c r="T144" s="45">
        <v>80.130000000000024</v>
      </c>
      <c r="U144" s="45">
        <v>80.130000000000024</v>
      </c>
      <c r="V144" s="45">
        <v>80.130000000000024</v>
      </c>
      <c r="W144" s="45">
        <v>80.130000000000024</v>
      </c>
      <c r="X144" s="45">
        <v>80.130000000000024</v>
      </c>
      <c r="Y144" s="45">
        <v>80.130000000000024</v>
      </c>
      <c r="Z144" s="45">
        <v>80.130000000000024</v>
      </c>
      <c r="AA144" s="45">
        <v>80.130000000000024</v>
      </c>
      <c r="AB144" s="45">
        <v>80.130000000000024</v>
      </c>
      <c r="AC144" s="45">
        <v>80.130000000000024</v>
      </c>
      <c r="AD144" s="45">
        <v>80.130000000000024</v>
      </c>
      <c r="AE144" s="45">
        <v>80.130000000000024</v>
      </c>
      <c r="AF144" s="45">
        <v>80.130000000000024</v>
      </c>
      <c r="AG144" s="45">
        <v>80.130000000000024</v>
      </c>
      <c r="AH144" s="45">
        <v>80.130000000000024</v>
      </c>
      <c r="AI144" s="45">
        <v>80.130000000000024</v>
      </c>
      <c r="AJ144" s="45">
        <v>80.130000000000024</v>
      </c>
      <c r="AK144" s="45">
        <v>80.130000000000024</v>
      </c>
    </row>
    <row r="145" spans="1:38" s="4" customFormat="1" x14ac:dyDescent="0.3">
      <c r="A145" s="291" t="s">
        <v>67</v>
      </c>
      <c r="B145" s="291"/>
      <c r="C145" s="291"/>
    </row>
    <row r="146" spans="1:38" x14ac:dyDescent="0.3">
      <c r="A146" s="16" t="s">
        <v>28</v>
      </c>
      <c r="B146" s="20">
        <v>2015</v>
      </c>
      <c r="C146" s="20">
        <v>2016</v>
      </c>
      <c r="D146" s="20">
        <v>2017</v>
      </c>
      <c r="E146" s="20">
        <v>2018</v>
      </c>
      <c r="F146" s="20">
        <v>2019</v>
      </c>
      <c r="G146" s="20">
        <v>2020</v>
      </c>
      <c r="H146" s="20">
        <v>2021</v>
      </c>
      <c r="I146" s="20">
        <v>2022</v>
      </c>
      <c r="J146" s="20">
        <v>2023</v>
      </c>
      <c r="K146" s="20">
        <v>2024</v>
      </c>
      <c r="L146" s="20">
        <v>2025</v>
      </c>
      <c r="M146" s="20">
        <v>2026</v>
      </c>
      <c r="N146" s="20">
        <v>2027</v>
      </c>
      <c r="O146" s="20">
        <v>2028</v>
      </c>
      <c r="P146" s="20">
        <v>2029</v>
      </c>
      <c r="Q146" s="20">
        <v>2030</v>
      </c>
      <c r="R146" s="20">
        <v>2031</v>
      </c>
      <c r="S146" s="20">
        <v>2032</v>
      </c>
      <c r="T146" s="20">
        <v>2033</v>
      </c>
      <c r="U146" s="20">
        <v>2034</v>
      </c>
      <c r="V146" s="20">
        <v>2035</v>
      </c>
      <c r="W146" s="20">
        <v>2036</v>
      </c>
      <c r="X146" s="20">
        <v>2037</v>
      </c>
      <c r="Y146" s="20">
        <v>2038</v>
      </c>
      <c r="Z146" s="20">
        <v>2039</v>
      </c>
      <c r="AA146" s="20">
        <v>2040</v>
      </c>
      <c r="AB146" s="20">
        <f t="shared" ref="AB146:AK146" si="24">AA146+1</f>
        <v>2041</v>
      </c>
      <c r="AC146" s="20">
        <f t="shared" si="24"/>
        <v>2042</v>
      </c>
      <c r="AD146" s="20">
        <f t="shared" si="24"/>
        <v>2043</v>
      </c>
      <c r="AE146" s="20">
        <f t="shared" si="24"/>
        <v>2044</v>
      </c>
      <c r="AF146" s="20">
        <f t="shared" si="24"/>
        <v>2045</v>
      </c>
      <c r="AG146" s="20">
        <f t="shared" si="24"/>
        <v>2046</v>
      </c>
      <c r="AH146" s="20">
        <f t="shared" si="24"/>
        <v>2047</v>
      </c>
      <c r="AI146" s="20">
        <f t="shared" si="24"/>
        <v>2048</v>
      </c>
      <c r="AJ146" s="20">
        <f t="shared" si="24"/>
        <v>2049</v>
      </c>
      <c r="AK146" s="20">
        <f t="shared" si="24"/>
        <v>2050</v>
      </c>
    </row>
    <row r="147" spans="1:38" x14ac:dyDescent="0.3">
      <c r="A147" s="23" t="s">
        <v>35</v>
      </c>
      <c r="B147" s="45">
        <v>0</v>
      </c>
      <c r="C147" s="45">
        <v>0</v>
      </c>
      <c r="D147" s="45">
        <v>0</v>
      </c>
      <c r="E147" s="45">
        <v>0</v>
      </c>
      <c r="F147" s="45">
        <v>0</v>
      </c>
      <c r="G147" s="45">
        <v>0</v>
      </c>
      <c r="H147" s="45">
        <v>0</v>
      </c>
      <c r="I147" s="45">
        <v>0</v>
      </c>
      <c r="J147" s="45">
        <v>0</v>
      </c>
      <c r="K147" s="45">
        <v>0</v>
      </c>
      <c r="L147" s="45">
        <v>0</v>
      </c>
      <c r="M147" s="45">
        <v>0</v>
      </c>
      <c r="N147" s="45">
        <v>0</v>
      </c>
      <c r="O147" s="45">
        <v>0</v>
      </c>
      <c r="P147" s="45">
        <v>0</v>
      </c>
      <c r="Q147" s="45">
        <v>160.26</v>
      </c>
      <c r="R147" s="45">
        <v>160.26</v>
      </c>
      <c r="S147" s="45">
        <v>160.26</v>
      </c>
      <c r="T147" s="45">
        <v>160.26</v>
      </c>
      <c r="U147" s="45">
        <v>160.26</v>
      </c>
      <c r="V147" s="45">
        <v>160.26</v>
      </c>
      <c r="W147" s="45">
        <v>160.26</v>
      </c>
      <c r="X147" s="45">
        <v>160.26</v>
      </c>
      <c r="Y147" s="45">
        <v>160.26</v>
      </c>
      <c r="Z147" s="45">
        <v>160.26</v>
      </c>
      <c r="AA147" s="45">
        <v>160.26</v>
      </c>
      <c r="AB147" s="45">
        <v>160.26</v>
      </c>
      <c r="AC147" s="45">
        <v>160.26</v>
      </c>
      <c r="AD147" s="45">
        <v>160.26</v>
      </c>
      <c r="AE147" s="45">
        <v>160.26</v>
      </c>
      <c r="AF147" s="45">
        <v>160.26</v>
      </c>
      <c r="AG147" s="45">
        <v>160.26</v>
      </c>
      <c r="AH147" s="45">
        <v>160.26</v>
      </c>
      <c r="AI147" s="45">
        <v>160.26</v>
      </c>
      <c r="AJ147" s="45">
        <v>160.26</v>
      </c>
      <c r="AK147" s="45">
        <v>160.26</v>
      </c>
    </row>
    <row r="148" spans="1:38" x14ac:dyDescent="0.3">
      <c r="A148" s="291" t="s">
        <v>73</v>
      </c>
      <c r="B148" s="291"/>
      <c r="C148" s="291"/>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row>
    <row r="149" spans="1:38" x14ac:dyDescent="0.3">
      <c r="A149" s="16" t="s">
        <v>28</v>
      </c>
      <c r="B149" s="20">
        <v>2015</v>
      </c>
      <c r="C149" s="20">
        <v>2016</v>
      </c>
      <c r="D149" s="20">
        <v>2017</v>
      </c>
      <c r="E149" s="20">
        <v>2018</v>
      </c>
      <c r="F149" s="20">
        <v>2019</v>
      </c>
      <c r="G149" s="20">
        <v>2020</v>
      </c>
      <c r="H149" s="20">
        <v>2021</v>
      </c>
      <c r="I149" s="20">
        <v>2022</v>
      </c>
      <c r="J149" s="20">
        <v>2023</v>
      </c>
      <c r="K149" s="20">
        <v>2024</v>
      </c>
      <c r="L149" s="20">
        <v>2025</v>
      </c>
      <c r="M149" s="20">
        <v>2026</v>
      </c>
      <c r="N149" s="20">
        <v>2027</v>
      </c>
      <c r="O149" s="20">
        <v>2028</v>
      </c>
      <c r="P149" s="20">
        <v>2029</v>
      </c>
      <c r="Q149" s="20">
        <v>2030</v>
      </c>
      <c r="R149" s="20">
        <v>2031</v>
      </c>
      <c r="S149" s="20">
        <v>2032</v>
      </c>
      <c r="T149" s="20">
        <v>2033</v>
      </c>
      <c r="U149" s="20">
        <v>2034</v>
      </c>
      <c r="V149" s="20">
        <v>2035</v>
      </c>
      <c r="W149" s="20">
        <v>2036</v>
      </c>
      <c r="X149" s="20">
        <v>2037</v>
      </c>
      <c r="Y149" s="20">
        <v>2038</v>
      </c>
      <c r="Z149" s="20">
        <v>2039</v>
      </c>
      <c r="AA149" s="20">
        <v>2040</v>
      </c>
      <c r="AB149" s="20">
        <f t="shared" ref="AB149:AK149" si="25">AA149+1</f>
        <v>2041</v>
      </c>
      <c r="AC149" s="20">
        <f t="shared" si="25"/>
        <v>2042</v>
      </c>
      <c r="AD149" s="20">
        <f t="shared" si="25"/>
        <v>2043</v>
      </c>
      <c r="AE149" s="20">
        <f t="shared" si="25"/>
        <v>2044</v>
      </c>
      <c r="AF149" s="20">
        <f t="shared" si="25"/>
        <v>2045</v>
      </c>
      <c r="AG149" s="20">
        <f t="shared" si="25"/>
        <v>2046</v>
      </c>
      <c r="AH149" s="20">
        <f t="shared" si="25"/>
        <v>2047</v>
      </c>
      <c r="AI149" s="20">
        <f t="shared" si="25"/>
        <v>2048</v>
      </c>
      <c r="AJ149" s="20">
        <f t="shared" si="25"/>
        <v>2049</v>
      </c>
      <c r="AK149" s="20">
        <f t="shared" si="25"/>
        <v>2050</v>
      </c>
    </row>
    <row r="150" spans="1:38" x14ac:dyDescent="0.3">
      <c r="A150" s="23" t="s">
        <v>35</v>
      </c>
      <c r="B150" s="47">
        <v>0</v>
      </c>
      <c r="C150" s="47">
        <v>0</v>
      </c>
      <c r="D150" s="47">
        <v>0</v>
      </c>
      <c r="E150" s="47">
        <v>0</v>
      </c>
      <c r="F150" s="47">
        <v>0</v>
      </c>
      <c r="G150" s="47">
        <v>0</v>
      </c>
      <c r="H150" s="47">
        <v>0</v>
      </c>
      <c r="I150" s="47">
        <v>0</v>
      </c>
      <c r="J150" s="47">
        <v>0</v>
      </c>
      <c r="K150" s="47">
        <v>0</v>
      </c>
      <c r="L150" s="47">
        <v>0</v>
      </c>
      <c r="M150" s="47">
        <v>0</v>
      </c>
      <c r="N150" s="47">
        <v>0</v>
      </c>
      <c r="O150" s="47">
        <v>0</v>
      </c>
      <c r="P150" s="47">
        <v>0</v>
      </c>
      <c r="Q150" s="47">
        <v>40.065000000000012</v>
      </c>
      <c r="R150" s="47">
        <v>40.065000000000012</v>
      </c>
      <c r="S150" s="47">
        <v>40.065000000000012</v>
      </c>
      <c r="T150" s="47">
        <v>40.065000000000012</v>
      </c>
      <c r="U150" s="47">
        <v>40.065000000000012</v>
      </c>
      <c r="V150" s="47">
        <v>40.065000000000012</v>
      </c>
      <c r="W150" s="47">
        <v>40.065000000000012</v>
      </c>
      <c r="X150" s="47">
        <v>40.065000000000012</v>
      </c>
      <c r="Y150" s="47">
        <v>40.065000000000012</v>
      </c>
      <c r="Z150" s="47">
        <v>40.065000000000012</v>
      </c>
      <c r="AA150" s="47">
        <v>40.065000000000012</v>
      </c>
      <c r="AB150" s="47">
        <v>40.065000000000012</v>
      </c>
      <c r="AC150" s="47">
        <v>40.065000000000012</v>
      </c>
      <c r="AD150" s="47">
        <v>40.065000000000012</v>
      </c>
      <c r="AE150" s="47">
        <v>40.065000000000012</v>
      </c>
      <c r="AF150" s="47">
        <v>40.065000000000012</v>
      </c>
      <c r="AG150" s="47">
        <v>40.065000000000012</v>
      </c>
      <c r="AH150" s="47">
        <v>40.065000000000012</v>
      </c>
      <c r="AI150" s="47">
        <v>40.065000000000012</v>
      </c>
      <c r="AJ150" s="47">
        <v>40.065000000000012</v>
      </c>
      <c r="AK150" s="47">
        <v>40.065000000000012</v>
      </c>
    </row>
    <row r="151" spans="1:38" s="4" customFormat="1" x14ac:dyDescent="0.3">
      <c r="A151" s="291" t="s">
        <v>70</v>
      </c>
      <c r="B151" s="291"/>
      <c r="C151" s="291"/>
    </row>
    <row r="152" spans="1:38" x14ac:dyDescent="0.3">
      <c r="A152" s="292"/>
      <c r="B152" s="293"/>
      <c r="C152" s="26">
        <v>2015</v>
      </c>
      <c r="D152" s="26">
        <v>2016</v>
      </c>
      <c r="E152" s="26">
        <v>2017</v>
      </c>
      <c r="F152" s="26">
        <v>2018</v>
      </c>
      <c r="G152" s="26">
        <v>2019</v>
      </c>
      <c r="H152" s="26">
        <v>2020</v>
      </c>
      <c r="I152" s="26">
        <v>2021</v>
      </c>
      <c r="J152" s="26">
        <v>2022</v>
      </c>
      <c r="K152" s="26">
        <v>2023</v>
      </c>
      <c r="L152" s="26">
        <v>2024</v>
      </c>
      <c r="M152" s="26">
        <v>2025</v>
      </c>
      <c r="N152" s="26">
        <v>2026</v>
      </c>
      <c r="O152" s="26">
        <v>2027</v>
      </c>
      <c r="P152" s="26">
        <v>2028</v>
      </c>
      <c r="Q152" s="26">
        <v>2029</v>
      </c>
      <c r="R152" s="26">
        <v>2030</v>
      </c>
      <c r="S152" s="26">
        <v>2031</v>
      </c>
      <c r="T152" s="26">
        <v>2032</v>
      </c>
      <c r="U152" s="26">
        <v>2033</v>
      </c>
      <c r="V152" s="26">
        <v>2034</v>
      </c>
      <c r="W152" s="26">
        <v>2035</v>
      </c>
      <c r="X152" s="26">
        <v>2036</v>
      </c>
      <c r="Y152" s="26">
        <v>2037</v>
      </c>
      <c r="Z152" s="26">
        <v>2038</v>
      </c>
      <c r="AA152" s="26">
        <v>2039</v>
      </c>
      <c r="AB152" s="26">
        <v>2040</v>
      </c>
      <c r="AC152" s="26">
        <v>2041</v>
      </c>
      <c r="AD152" s="26">
        <v>2042</v>
      </c>
      <c r="AE152" s="26">
        <v>2043</v>
      </c>
      <c r="AF152" s="26">
        <v>2044</v>
      </c>
      <c r="AG152" s="26">
        <v>2045</v>
      </c>
      <c r="AH152" s="26">
        <v>2046</v>
      </c>
      <c r="AI152" s="26">
        <v>2047</v>
      </c>
      <c r="AJ152" s="26">
        <v>2048</v>
      </c>
      <c r="AK152" s="26">
        <v>2049</v>
      </c>
      <c r="AL152" s="26">
        <v>2050</v>
      </c>
    </row>
    <row r="153" spans="1:38" x14ac:dyDescent="0.3">
      <c r="A153" s="16" t="s">
        <v>16</v>
      </c>
      <c r="B153" s="24" t="s">
        <v>21</v>
      </c>
      <c r="C153" s="41">
        <v>5344714.6444863174</v>
      </c>
      <c r="D153" s="41">
        <v>5416260.9280217597</v>
      </c>
      <c r="E153" s="41">
        <v>5438489.8282626886</v>
      </c>
      <c r="F153" s="41">
        <v>5409995.5561399534</v>
      </c>
      <c r="G153" s="41">
        <v>4969098.9397850437</v>
      </c>
      <c r="H153" s="41">
        <v>5330007.1138057662</v>
      </c>
      <c r="I153" s="41">
        <v>5841539.2937663114</v>
      </c>
      <c r="J153" s="41">
        <v>6078551.829265194</v>
      </c>
      <c r="K153" s="41">
        <v>6094742.058728369</v>
      </c>
      <c r="L153" s="41">
        <v>6127122.5176547198</v>
      </c>
      <c r="M153" s="39">
        <v>6159502.9765810696</v>
      </c>
      <c r="N153" s="39">
        <v>6191883.4355074186</v>
      </c>
      <c r="O153" s="39">
        <v>6224263.8944337703</v>
      </c>
      <c r="P153" s="39">
        <v>6256644.3533601193</v>
      </c>
      <c r="Q153" s="39">
        <v>6289024.8122864682</v>
      </c>
      <c r="R153" s="39">
        <v>6321405.271212819</v>
      </c>
      <c r="S153" s="39">
        <v>6353785.7301391689</v>
      </c>
      <c r="T153" s="39">
        <v>6386166.1890655188</v>
      </c>
      <c r="U153" s="39">
        <v>6418546.6479918696</v>
      </c>
      <c r="V153" s="39">
        <v>6450927.1069182176</v>
      </c>
      <c r="W153" s="39">
        <v>6483307.5658445684</v>
      </c>
      <c r="X153" s="39">
        <v>6515688.0247709192</v>
      </c>
      <c r="Y153" s="39">
        <v>6548068.4836972672</v>
      </c>
      <c r="Z153" s="39">
        <v>6580448.942623619</v>
      </c>
      <c r="AA153" s="39">
        <v>6612829.4015499679</v>
      </c>
      <c r="AB153" s="39">
        <v>6645209.8604763178</v>
      </c>
      <c r="AC153" s="39">
        <v>6677590.3194026668</v>
      </c>
      <c r="AD153" s="39">
        <v>6709970.7783290176</v>
      </c>
      <c r="AE153" s="39">
        <v>6742351.2372553665</v>
      </c>
      <c r="AF153" s="39">
        <v>6774731.6961817173</v>
      </c>
      <c r="AG153" s="39">
        <v>6807112.1551080672</v>
      </c>
      <c r="AH153" s="39">
        <v>6839492.6140344162</v>
      </c>
      <c r="AI153" s="39">
        <v>6871873.0729607679</v>
      </c>
      <c r="AJ153" s="39">
        <v>6904253.5318871159</v>
      </c>
      <c r="AK153" s="39">
        <v>6936633.9908134667</v>
      </c>
      <c r="AL153" s="39">
        <v>6969014.4497398175</v>
      </c>
    </row>
    <row r="154" spans="1:38" x14ac:dyDescent="0.3">
      <c r="A154" s="16" t="s">
        <v>16</v>
      </c>
      <c r="B154" s="24" t="s">
        <v>22</v>
      </c>
      <c r="C154" s="41">
        <v>2065459.8902459808</v>
      </c>
      <c r="D154" s="41">
        <v>1349463.4429122803</v>
      </c>
      <c r="E154" s="41">
        <v>1633788.6599499851</v>
      </c>
      <c r="F154" s="41">
        <v>2101907.255457107</v>
      </c>
      <c r="G154" s="41">
        <v>2103657.0192918899</v>
      </c>
      <c r="H154" s="41">
        <v>1898711.8882456017</v>
      </c>
      <c r="I154" s="41">
        <v>1618051.6214754253</v>
      </c>
      <c r="J154" s="41">
        <v>1670869.4076098704</v>
      </c>
      <c r="K154" s="41">
        <v>1662521.4851235915</v>
      </c>
      <c r="L154" s="41">
        <v>1645825.6401510339</v>
      </c>
      <c r="M154" s="39">
        <v>1629129.7951784767</v>
      </c>
      <c r="N154" s="39">
        <v>1612433.9502059191</v>
      </c>
      <c r="O154" s="39">
        <v>1595738.1052333615</v>
      </c>
      <c r="P154" s="39">
        <v>1579042.2602608041</v>
      </c>
      <c r="Q154" s="39">
        <v>1562346.4152882465</v>
      </c>
      <c r="R154" s="39">
        <v>1545650.5703156888</v>
      </c>
      <c r="S154" s="39">
        <v>1528954.7253431315</v>
      </c>
      <c r="T154" s="39">
        <v>1512258.8803705741</v>
      </c>
      <c r="U154" s="39">
        <v>1495563.0353980165</v>
      </c>
      <c r="V154" s="39">
        <v>1478867.1904254588</v>
      </c>
      <c r="W154" s="39">
        <v>1462171.3454529014</v>
      </c>
      <c r="X154" s="39">
        <v>1445475.5004803438</v>
      </c>
      <c r="Y154" s="39">
        <v>1428779.6555077862</v>
      </c>
      <c r="Z154" s="39">
        <v>1412083.8105352286</v>
      </c>
      <c r="AA154" s="39">
        <v>1395387.9655626714</v>
      </c>
      <c r="AB154" s="39">
        <v>1378692.1205901136</v>
      </c>
      <c r="AC154" s="39">
        <v>1361996.2756175559</v>
      </c>
      <c r="AD154" s="39">
        <v>1345300.4306449988</v>
      </c>
      <c r="AE154" s="39">
        <v>1328604.5856724412</v>
      </c>
      <c r="AF154" s="39">
        <v>1311908.7406998836</v>
      </c>
      <c r="AG154" s="39">
        <v>1295212.8957273259</v>
      </c>
      <c r="AH154" s="39">
        <v>1278517.0507547685</v>
      </c>
      <c r="AI154" s="39">
        <v>1261821.2057822109</v>
      </c>
      <c r="AJ154" s="39">
        <v>1245125.3608096533</v>
      </c>
      <c r="AK154" s="39">
        <v>1228429.5158370959</v>
      </c>
      <c r="AL154" s="39">
        <v>1211733.6708645383</v>
      </c>
    </row>
    <row r="155" spans="1:38" x14ac:dyDescent="0.3">
      <c r="A155" s="16" t="s">
        <v>16</v>
      </c>
      <c r="B155" s="24" t="s">
        <v>23</v>
      </c>
      <c r="C155" s="41">
        <v>3870357.1050635842</v>
      </c>
      <c r="D155" s="41">
        <v>3480174.4209653386</v>
      </c>
      <c r="E155" s="41">
        <v>3846982.7656138497</v>
      </c>
      <c r="F155" s="41">
        <v>3508339.8828098681</v>
      </c>
      <c r="G155" s="41">
        <v>9412821.524421135</v>
      </c>
      <c r="H155" s="41">
        <v>5263399.3178522689</v>
      </c>
      <c r="I155" s="41">
        <v>6028756.6777478615</v>
      </c>
      <c r="J155" s="41">
        <v>6222164.0835099118</v>
      </c>
      <c r="K155" s="41">
        <v>6187671.9776605079</v>
      </c>
      <c r="L155" s="41">
        <v>6118687.765961702</v>
      </c>
      <c r="M155" s="39">
        <v>6049703.5542628942</v>
      </c>
      <c r="N155" s="39">
        <v>5980719.3425640892</v>
      </c>
      <c r="O155" s="39">
        <v>5911735.1308652814</v>
      </c>
      <c r="P155" s="39">
        <v>5842750.9191664755</v>
      </c>
      <c r="Q155" s="39">
        <v>5773766.7074676696</v>
      </c>
      <c r="R155" s="39">
        <v>5704782.4957688618</v>
      </c>
      <c r="S155" s="39">
        <v>5635798.2840700569</v>
      </c>
      <c r="T155" s="39">
        <v>5566814.0723712491</v>
      </c>
      <c r="U155" s="39">
        <v>5497829.8606724422</v>
      </c>
      <c r="V155" s="39">
        <v>5428845.6489736354</v>
      </c>
      <c r="W155" s="39">
        <v>5359861.4372748304</v>
      </c>
      <c r="X155" s="39">
        <v>5290877.2255760226</v>
      </c>
      <c r="Y155" s="39">
        <v>5221893.0138772167</v>
      </c>
      <c r="Z155" s="39">
        <v>5152908.802178409</v>
      </c>
      <c r="AA155" s="39">
        <v>5083924.590479604</v>
      </c>
      <c r="AB155" s="39">
        <v>5014940.3787807962</v>
      </c>
      <c r="AC155" s="39">
        <v>4945956.1670819903</v>
      </c>
      <c r="AD155" s="39">
        <v>4876971.9553831844</v>
      </c>
      <c r="AE155" s="39">
        <v>4807987.7436843766</v>
      </c>
      <c r="AF155" s="39">
        <v>4739003.5319855716</v>
      </c>
      <c r="AG155" s="39">
        <v>4670019.3202867638</v>
      </c>
      <c r="AH155" s="39">
        <v>4601035.1085879579</v>
      </c>
      <c r="AI155" s="39">
        <v>4532050.8968891501</v>
      </c>
      <c r="AJ155" s="39">
        <v>4463066.6851903433</v>
      </c>
      <c r="AK155" s="39">
        <v>4394082.4734915374</v>
      </c>
      <c r="AL155" s="39">
        <v>4325098.2617927315</v>
      </c>
    </row>
    <row r="156" spans="1:38" x14ac:dyDescent="0.3">
      <c r="A156" s="16" t="s">
        <v>16</v>
      </c>
      <c r="B156" s="24" t="s">
        <v>24</v>
      </c>
      <c r="C156" s="41">
        <v>641341.41687280335</v>
      </c>
      <c r="D156" s="41">
        <v>618202.89696019294</v>
      </c>
      <c r="E156" s="41">
        <v>1336902.2334253059</v>
      </c>
      <c r="F156" s="41">
        <v>1178907.5877423577</v>
      </c>
      <c r="G156" s="41">
        <v>640544.91478647245</v>
      </c>
      <c r="H156" s="41">
        <v>727243.29781888833</v>
      </c>
      <c r="I156" s="41">
        <v>725064.8585499695</v>
      </c>
      <c r="J156" s="41">
        <v>752473.81465530931</v>
      </c>
      <c r="K156" s="41">
        <v>752473.81465530931</v>
      </c>
      <c r="L156" s="41">
        <v>752473.81465530931</v>
      </c>
      <c r="M156" s="39">
        <v>752473.81465530931</v>
      </c>
      <c r="N156" s="39">
        <v>752473.81465530931</v>
      </c>
      <c r="O156" s="39">
        <v>752473.81465530931</v>
      </c>
      <c r="P156" s="39">
        <v>752473.81465530931</v>
      </c>
      <c r="Q156" s="39">
        <v>752473.81465530931</v>
      </c>
      <c r="R156" s="39">
        <v>752473.81465530931</v>
      </c>
      <c r="S156" s="39">
        <v>752473.81465530931</v>
      </c>
      <c r="T156" s="39">
        <v>752473.81465530931</v>
      </c>
      <c r="U156" s="39">
        <v>752473.81465530931</v>
      </c>
      <c r="V156" s="39">
        <v>752473.81465530931</v>
      </c>
      <c r="W156" s="39">
        <v>752473.81465530931</v>
      </c>
      <c r="X156" s="39">
        <v>752473.81465530931</v>
      </c>
      <c r="Y156" s="39">
        <v>752473.81465530931</v>
      </c>
      <c r="Z156" s="39">
        <v>752473.81465530931</v>
      </c>
      <c r="AA156" s="39">
        <v>752473.81465530931</v>
      </c>
      <c r="AB156" s="39">
        <v>752473.81465530931</v>
      </c>
      <c r="AC156" s="39">
        <v>752473.81465530931</v>
      </c>
      <c r="AD156" s="39">
        <v>752473.81465530931</v>
      </c>
      <c r="AE156" s="39">
        <v>752473.81465530931</v>
      </c>
      <c r="AF156" s="39">
        <v>752473.81465530931</v>
      </c>
      <c r="AG156" s="39">
        <v>752473.81465530931</v>
      </c>
      <c r="AH156" s="39">
        <v>752473.81465530931</v>
      </c>
      <c r="AI156" s="39">
        <v>752473.81465530931</v>
      </c>
      <c r="AJ156" s="39">
        <v>752473.81465530931</v>
      </c>
      <c r="AK156" s="39">
        <v>752473.81465530931</v>
      </c>
      <c r="AL156" s="39">
        <v>752473.81465530931</v>
      </c>
    </row>
    <row r="157" spans="1:38" x14ac:dyDescent="0.3">
      <c r="A157" s="16" t="s">
        <v>16</v>
      </c>
      <c r="B157" s="24" t="s">
        <v>25</v>
      </c>
      <c r="C157" s="41">
        <v>407697.49570129812</v>
      </c>
      <c r="D157" s="41">
        <v>350795.06587928126</v>
      </c>
      <c r="E157" s="41">
        <v>889335.17048124538</v>
      </c>
      <c r="F157" s="41">
        <v>339814.67390704865</v>
      </c>
      <c r="G157" s="41">
        <v>254472.55890015498</v>
      </c>
      <c r="H157" s="41">
        <v>445652.48784067173</v>
      </c>
      <c r="I157" s="41">
        <v>491912.85540268861</v>
      </c>
      <c r="J157" s="41">
        <v>510508.18201712205</v>
      </c>
      <c r="K157" s="41">
        <v>510508.18201712205</v>
      </c>
      <c r="L157" s="41">
        <v>510508.18201712205</v>
      </c>
      <c r="M157" s="39">
        <v>510508.18201712205</v>
      </c>
      <c r="N157" s="39">
        <v>510508.18201712205</v>
      </c>
      <c r="O157" s="39">
        <v>510508.18201712205</v>
      </c>
      <c r="P157" s="39">
        <v>510508.18201712205</v>
      </c>
      <c r="Q157" s="39">
        <v>510508.18201712205</v>
      </c>
      <c r="R157" s="39">
        <v>510508.18201712205</v>
      </c>
      <c r="S157" s="39">
        <v>510508.18201712205</v>
      </c>
      <c r="T157" s="39">
        <v>510508.18201712205</v>
      </c>
      <c r="U157" s="39">
        <v>510508.18201712205</v>
      </c>
      <c r="V157" s="39">
        <v>510508.18201712205</v>
      </c>
      <c r="W157" s="39">
        <v>510508.18201712205</v>
      </c>
      <c r="X157" s="39">
        <v>510508.18201712205</v>
      </c>
      <c r="Y157" s="39">
        <v>510508.18201712205</v>
      </c>
      <c r="Z157" s="39">
        <v>510508.18201712205</v>
      </c>
      <c r="AA157" s="39">
        <v>510508.18201712205</v>
      </c>
      <c r="AB157" s="39">
        <v>510508.18201712205</v>
      </c>
      <c r="AC157" s="39">
        <v>510508.18201712205</v>
      </c>
      <c r="AD157" s="39">
        <v>510508.18201712205</v>
      </c>
      <c r="AE157" s="39">
        <v>510508.18201712205</v>
      </c>
      <c r="AF157" s="39">
        <v>510508.18201712205</v>
      </c>
      <c r="AG157" s="39">
        <v>510508.18201712205</v>
      </c>
      <c r="AH157" s="39">
        <v>510508.18201712205</v>
      </c>
      <c r="AI157" s="39">
        <v>510508.18201712205</v>
      </c>
      <c r="AJ157" s="39">
        <v>510508.18201712205</v>
      </c>
      <c r="AK157" s="39">
        <v>510508.18201712205</v>
      </c>
      <c r="AL157" s="39">
        <v>510508.18201712205</v>
      </c>
    </row>
    <row r="158" spans="1:38" x14ac:dyDescent="0.3">
      <c r="A158" s="16" t="s">
        <v>17</v>
      </c>
      <c r="B158" s="24" t="s">
        <v>21</v>
      </c>
      <c r="C158" s="41">
        <v>437627.55037414713</v>
      </c>
      <c r="D158" s="41">
        <v>430346.51454592211</v>
      </c>
      <c r="E158" s="41">
        <v>445253.01386806433</v>
      </c>
      <c r="F158" s="41">
        <v>452006.25742797024</v>
      </c>
      <c r="G158" s="41">
        <v>369864.93408282468</v>
      </c>
      <c r="H158" s="41">
        <v>338224.98645758216</v>
      </c>
      <c r="I158" s="41">
        <v>533764.16934208421</v>
      </c>
      <c r="J158" s="41">
        <v>504604.96765573812</v>
      </c>
      <c r="K158" s="41">
        <v>530768.7316977462</v>
      </c>
      <c r="L158" s="41">
        <v>583096.25978176249</v>
      </c>
      <c r="M158" s="39">
        <v>635423.78786577843</v>
      </c>
      <c r="N158" s="39">
        <v>687751.31594979484</v>
      </c>
      <c r="O158" s="39">
        <v>740078.84403381078</v>
      </c>
      <c r="P158" s="39">
        <v>792406.37211782706</v>
      </c>
      <c r="Q158" s="39">
        <v>844733.90020184312</v>
      </c>
      <c r="R158" s="39">
        <v>897061.42828585941</v>
      </c>
      <c r="S158" s="39">
        <v>949388.95636987558</v>
      </c>
      <c r="T158" s="39">
        <v>1001716.4844538916</v>
      </c>
      <c r="U158" s="39">
        <v>1054044.0125379078</v>
      </c>
      <c r="V158" s="39">
        <v>1106371.5406219242</v>
      </c>
      <c r="W158" s="39">
        <v>1158699.0687059402</v>
      </c>
      <c r="X158" s="39">
        <v>1211026.5967899563</v>
      </c>
      <c r="Y158" s="39">
        <v>1263354.1248739723</v>
      </c>
      <c r="Z158" s="39">
        <v>1315681.6529579889</v>
      </c>
      <c r="AA158" s="39">
        <v>1368009.1810420046</v>
      </c>
      <c r="AB158" s="39">
        <v>1420336.7091260208</v>
      </c>
      <c r="AC158" s="39">
        <v>1472664.2372100374</v>
      </c>
      <c r="AD158" s="39">
        <v>1524991.7652940534</v>
      </c>
      <c r="AE158" s="39">
        <v>1577319.2933780695</v>
      </c>
      <c r="AF158" s="39">
        <v>1629646.8214620852</v>
      </c>
      <c r="AG158" s="39">
        <v>1681974.3495461019</v>
      </c>
      <c r="AH158" s="39">
        <v>1734301.8776301178</v>
      </c>
      <c r="AI158" s="39">
        <v>1786629.405714134</v>
      </c>
      <c r="AJ158" s="39">
        <v>1838956.9337981504</v>
      </c>
      <c r="AK158" s="39">
        <v>1891284.4618821663</v>
      </c>
      <c r="AL158" s="39">
        <v>1943611.9899661823</v>
      </c>
    </row>
    <row r="159" spans="1:38" x14ac:dyDescent="0.3">
      <c r="A159" s="16" t="s">
        <v>17</v>
      </c>
      <c r="B159" s="24" t="s">
        <v>22</v>
      </c>
      <c r="C159" s="41">
        <v>26740360.408882901</v>
      </c>
      <c r="D159" s="41">
        <v>27264339.035599999</v>
      </c>
      <c r="E159" s="41">
        <v>27462374.607652757</v>
      </c>
      <c r="F159" s="41">
        <v>27420143.27660973</v>
      </c>
      <c r="G159" s="41">
        <v>22252061.971656416</v>
      </c>
      <c r="H159" s="41">
        <v>22692220.16108875</v>
      </c>
      <c r="I159" s="41">
        <v>23775868.551750127</v>
      </c>
      <c r="J159" s="41">
        <v>21216434.114064731</v>
      </c>
      <c r="K159" s="41">
        <v>21121293.153911974</v>
      </c>
      <c r="L159" s="41">
        <v>20931011.233606465</v>
      </c>
      <c r="M159" s="39">
        <v>20740729.313300949</v>
      </c>
      <c r="N159" s="39">
        <v>20550447.392995436</v>
      </c>
      <c r="O159" s="39">
        <v>20360165.472689923</v>
      </c>
      <c r="P159" s="39">
        <v>20169883.552384406</v>
      </c>
      <c r="Q159" s="39">
        <v>19979601.632078893</v>
      </c>
      <c r="R159" s="39">
        <v>19789319.711773384</v>
      </c>
      <c r="S159" s="39">
        <v>19599037.791467872</v>
      </c>
      <c r="T159" s="39">
        <v>19408755.871162355</v>
      </c>
      <c r="U159" s="39">
        <v>19218473.950856842</v>
      </c>
      <c r="V159" s="39">
        <v>19028192.030551329</v>
      </c>
      <c r="W159" s="39">
        <v>18837910.110245816</v>
      </c>
      <c r="X159" s="39">
        <v>18647628.189940304</v>
      </c>
      <c r="Y159" s="39">
        <v>18457346.269634791</v>
      </c>
      <c r="Z159" s="39">
        <v>18267064.349329278</v>
      </c>
      <c r="AA159" s="39">
        <v>18076782.429023761</v>
      </c>
      <c r="AB159" s="39">
        <v>17886500.508718248</v>
      </c>
      <c r="AC159" s="39">
        <v>17696218.588412736</v>
      </c>
      <c r="AD159" s="39">
        <v>17505936.668107223</v>
      </c>
      <c r="AE159" s="39">
        <v>17315654.74780171</v>
      </c>
      <c r="AF159" s="39">
        <v>17125372.827496197</v>
      </c>
      <c r="AG159" s="39">
        <v>16935090.907190681</v>
      </c>
      <c r="AH159" s="39">
        <v>16744808.98688517</v>
      </c>
      <c r="AI159" s="39">
        <v>16554527.066579659</v>
      </c>
      <c r="AJ159" s="39">
        <v>16364245.146274142</v>
      </c>
      <c r="AK159" s="39">
        <v>16173963.225968629</v>
      </c>
      <c r="AL159" s="39">
        <v>15983681.305663116</v>
      </c>
    </row>
    <row r="160" spans="1:38" x14ac:dyDescent="0.3">
      <c r="A160" s="16" t="s">
        <v>17</v>
      </c>
      <c r="B160" s="24" t="s">
        <v>23</v>
      </c>
      <c r="C160" s="41">
        <v>0</v>
      </c>
      <c r="D160" s="41">
        <v>0</v>
      </c>
      <c r="E160" s="41">
        <v>0</v>
      </c>
      <c r="F160" s="41">
        <v>0</v>
      </c>
      <c r="G160" s="41">
        <v>0</v>
      </c>
      <c r="H160" s="41">
        <v>0</v>
      </c>
      <c r="I160" s="41">
        <v>0</v>
      </c>
      <c r="J160" s="41">
        <v>0</v>
      </c>
      <c r="K160" s="41">
        <v>0</v>
      </c>
      <c r="L160" s="41">
        <v>0</v>
      </c>
      <c r="M160" s="39">
        <v>0</v>
      </c>
      <c r="N160" s="39">
        <v>0</v>
      </c>
      <c r="O160" s="39">
        <v>0</v>
      </c>
      <c r="P160" s="39">
        <v>0</v>
      </c>
      <c r="Q160" s="39">
        <v>0</v>
      </c>
      <c r="R160" s="39">
        <v>0</v>
      </c>
      <c r="S160" s="39">
        <v>0</v>
      </c>
      <c r="T160" s="39">
        <v>0</v>
      </c>
      <c r="U160" s="39">
        <v>0</v>
      </c>
      <c r="V160" s="39">
        <v>0</v>
      </c>
      <c r="W160" s="39">
        <v>0</v>
      </c>
      <c r="X160" s="39">
        <v>0</v>
      </c>
      <c r="Y160" s="39">
        <v>0</v>
      </c>
      <c r="Z160" s="39">
        <v>0</v>
      </c>
      <c r="AA160" s="39">
        <v>0</v>
      </c>
      <c r="AB160" s="39">
        <v>0</v>
      </c>
      <c r="AC160" s="39">
        <v>0</v>
      </c>
      <c r="AD160" s="39">
        <v>0</v>
      </c>
      <c r="AE160" s="39">
        <v>0</v>
      </c>
      <c r="AF160" s="39">
        <v>0</v>
      </c>
      <c r="AG160" s="39">
        <v>0</v>
      </c>
      <c r="AH160" s="39">
        <v>0</v>
      </c>
      <c r="AI160" s="39">
        <v>0</v>
      </c>
      <c r="AJ160" s="39">
        <v>0</v>
      </c>
      <c r="AK160" s="39">
        <v>0</v>
      </c>
      <c r="AL160" s="39">
        <v>0</v>
      </c>
    </row>
    <row r="161" spans="1:38" x14ac:dyDescent="0.3">
      <c r="A161" s="16" t="s">
        <v>17</v>
      </c>
      <c r="B161" s="24" t="s">
        <v>24</v>
      </c>
      <c r="C161" s="41">
        <v>0</v>
      </c>
      <c r="D161" s="41">
        <v>0</v>
      </c>
      <c r="E161" s="41">
        <v>0</v>
      </c>
      <c r="F161" s="41">
        <v>0</v>
      </c>
      <c r="G161" s="41">
        <v>0</v>
      </c>
      <c r="H161" s="41">
        <v>0</v>
      </c>
      <c r="I161" s="41">
        <v>0</v>
      </c>
      <c r="J161" s="41">
        <v>0</v>
      </c>
      <c r="K161" s="41">
        <v>0</v>
      </c>
      <c r="L161" s="41">
        <v>0</v>
      </c>
      <c r="M161" s="39">
        <v>0</v>
      </c>
      <c r="N161" s="39">
        <v>0</v>
      </c>
      <c r="O161" s="39">
        <v>0</v>
      </c>
      <c r="P161" s="39">
        <v>0</v>
      </c>
      <c r="Q161" s="39">
        <v>0</v>
      </c>
      <c r="R161" s="39">
        <v>0</v>
      </c>
      <c r="S161" s="39">
        <v>0</v>
      </c>
      <c r="T161" s="39">
        <v>0</v>
      </c>
      <c r="U161" s="39">
        <v>0</v>
      </c>
      <c r="V161" s="39">
        <v>0</v>
      </c>
      <c r="W161" s="39">
        <v>0</v>
      </c>
      <c r="X161" s="39">
        <v>0</v>
      </c>
      <c r="Y161" s="39">
        <v>0</v>
      </c>
      <c r="Z161" s="39">
        <v>0</v>
      </c>
      <c r="AA161" s="39">
        <v>0</v>
      </c>
      <c r="AB161" s="39">
        <v>0</v>
      </c>
      <c r="AC161" s="39">
        <v>0</v>
      </c>
      <c r="AD161" s="39">
        <v>0</v>
      </c>
      <c r="AE161" s="39">
        <v>0</v>
      </c>
      <c r="AF161" s="39">
        <v>0</v>
      </c>
      <c r="AG161" s="39">
        <v>0</v>
      </c>
      <c r="AH161" s="39">
        <v>0</v>
      </c>
      <c r="AI161" s="39">
        <v>0</v>
      </c>
      <c r="AJ161" s="39">
        <v>0</v>
      </c>
      <c r="AK161" s="39">
        <v>0</v>
      </c>
      <c r="AL161" s="39">
        <v>0</v>
      </c>
    </row>
    <row r="162" spans="1:38" x14ac:dyDescent="0.3">
      <c r="A162" s="16" t="s">
        <v>17</v>
      </c>
      <c r="B162" s="24" t="s">
        <v>25</v>
      </c>
      <c r="C162" s="41">
        <v>0</v>
      </c>
      <c r="D162" s="41">
        <v>0</v>
      </c>
      <c r="E162" s="41">
        <v>0</v>
      </c>
      <c r="F162" s="41">
        <v>0</v>
      </c>
      <c r="G162" s="41">
        <v>0</v>
      </c>
      <c r="H162" s="41">
        <v>0</v>
      </c>
      <c r="I162" s="41">
        <v>0</v>
      </c>
      <c r="J162" s="41">
        <v>0</v>
      </c>
      <c r="K162" s="41">
        <v>0</v>
      </c>
      <c r="L162" s="41">
        <v>0</v>
      </c>
      <c r="M162" s="39">
        <v>0</v>
      </c>
      <c r="N162" s="39">
        <v>0</v>
      </c>
      <c r="O162" s="39">
        <v>0</v>
      </c>
      <c r="P162" s="39">
        <v>0</v>
      </c>
      <c r="Q162" s="39">
        <v>0</v>
      </c>
      <c r="R162" s="39">
        <v>0</v>
      </c>
      <c r="S162" s="39">
        <v>0</v>
      </c>
      <c r="T162" s="39">
        <v>0</v>
      </c>
      <c r="U162" s="39">
        <v>0</v>
      </c>
      <c r="V162" s="39">
        <v>0</v>
      </c>
      <c r="W162" s="39">
        <v>0</v>
      </c>
      <c r="X162" s="39">
        <v>0</v>
      </c>
      <c r="Y162" s="39">
        <v>0</v>
      </c>
      <c r="Z162" s="39">
        <v>0</v>
      </c>
      <c r="AA162" s="39">
        <v>0</v>
      </c>
      <c r="AB162" s="39">
        <v>0</v>
      </c>
      <c r="AC162" s="39">
        <v>0</v>
      </c>
      <c r="AD162" s="39">
        <v>0</v>
      </c>
      <c r="AE162" s="39">
        <v>0</v>
      </c>
      <c r="AF162" s="39">
        <v>0</v>
      </c>
      <c r="AG162" s="39">
        <v>0</v>
      </c>
      <c r="AH162" s="39">
        <v>0</v>
      </c>
      <c r="AI162" s="39">
        <v>0</v>
      </c>
      <c r="AJ162" s="39">
        <v>0</v>
      </c>
      <c r="AK162" s="39">
        <v>0</v>
      </c>
      <c r="AL162" s="39">
        <v>0</v>
      </c>
    </row>
    <row r="163" spans="1:38" x14ac:dyDescent="0.3">
      <c r="A163" s="16" t="s">
        <v>18</v>
      </c>
      <c r="B163" s="24" t="s">
        <v>21</v>
      </c>
      <c r="C163" s="41">
        <v>647205.40937372413</v>
      </c>
      <c r="D163" s="41">
        <v>706214.7554317289</v>
      </c>
      <c r="E163" s="41">
        <v>630465.17198057275</v>
      </c>
      <c r="F163" s="41">
        <v>596553.86129420146</v>
      </c>
      <c r="G163" s="41">
        <v>780034.61879627674</v>
      </c>
      <c r="H163" s="41">
        <v>900699.06712497526</v>
      </c>
      <c r="I163" s="41">
        <v>735104.78768692561</v>
      </c>
      <c r="J163" s="41">
        <v>817489.68133358099</v>
      </c>
      <c r="K163" s="41">
        <v>822995.98220283119</v>
      </c>
      <c r="L163" s="41">
        <v>834145.66884148924</v>
      </c>
      <c r="M163" s="39">
        <v>845291.53963024996</v>
      </c>
      <c r="N163" s="39">
        <v>856433.59652767307</v>
      </c>
      <c r="O163" s="39">
        <v>867571.84149097814</v>
      </c>
      <c r="P163" s="39">
        <v>878706.2764760463</v>
      </c>
      <c r="Q163" s="39">
        <v>889836.90343742014</v>
      </c>
      <c r="R163" s="39">
        <v>900963.72432830627</v>
      </c>
      <c r="S163" s="39">
        <v>912086.74110057531</v>
      </c>
      <c r="T163" s="39">
        <v>923205.95570476307</v>
      </c>
      <c r="U163" s="39">
        <v>934321.37009007286</v>
      </c>
      <c r="V163" s="39">
        <v>945432.98620437563</v>
      </c>
      <c r="W163" s="39">
        <v>956540.80599421088</v>
      </c>
      <c r="X163" s="39">
        <v>967644.83140478923</v>
      </c>
      <c r="Y163" s="39">
        <v>978745.0643799915</v>
      </c>
      <c r="Z163" s="39">
        <v>989841.50686237135</v>
      </c>
      <c r="AA163" s="39">
        <v>1000934.1607931562</v>
      </c>
      <c r="AB163" s="39">
        <v>1012023.0281122481</v>
      </c>
      <c r="AC163" s="39">
        <v>1023108.1107582245</v>
      </c>
      <c r="AD163" s="39">
        <v>1034189.4106683403</v>
      </c>
      <c r="AE163" s="39">
        <v>1045266.9297785278</v>
      </c>
      <c r="AF163" s="39">
        <v>1056340.6700233994</v>
      </c>
      <c r="AG163" s="39">
        <v>1067410.6333362474</v>
      </c>
      <c r="AH163" s="39">
        <v>1078476.821649045</v>
      </c>
      <c r="AI163" s="39">
        <v>1089539.236892449</v>
      </c>
      <c r="AJ163" s="39">
        <v>1100597.8809957989</v>
      </c>
      <c r="AK163" s="39">
        <v>1111652.7558871196</v>
      </c>
      <c r="AL163" s="39">
        <v>1122703.8634931219</v>
      </c>
    </row>
    <row r="164" spans="1:38" x14ac:dyDescent="0.3">
      <c r="A164" s="16" t="s">
        <v>18</v>
      </c>
      <c r="B164" s="24" t="s">
        <v>22</v>
      </c>
      <c r="C164" s="41">
        <v>0</v>
      </c>
      <c r="D164" s="41">
        <v>0</v>
      </c>
      <c r="E164" s="41">
        <v>0</v>
      </c>
      <c r="F164" s="41">
        <v>0</v>
      </c>
      <c r="G164" s="41">
        <v>0</v>
      </c>
      <c r="H164" s="41">
        <v>0</v>
      </c>
      <c r="I164" s="41">
        <v>0</v>
      </c>
      <c r="J164" s="41">
        <v>0</v>
      </c>
      <c r="K164" s="41">
        <v>0</v>
      </c>
      <c r="L164" s="41">
        <v>0</v>
      </c>
      <c r="M164" s="39">
        <v>0</v>
      </c>
      <c r="N164" s="39">
        <v>0</v>
      </c>
      <c r="O164" s="39">
        <v>0</v>
      </c>
      <c r="P164" s="39">
        <v>0</v>
      </c>
      <c r="Q164" s="39">
        <v>0</v>
      </c>
      <c r="R164" s="39">
        <v>0</v>
      </c>
      <c r="S164" s="39">
        <v>0</v>
      </c>
      <c r="T164" s="39">
        <v>0</v>
      </c>
      <c r="U164" s="39">
        <v>0</v>
      </c>
      <c r="V164" s="39">
        <v>0</v>
      </c>
      <c r="W164" s="39">
        <v>0</v>
      </c>
      <c r="X164" s="39">
        <v>0</v>
      </c>
      <c r="Y164" s="39">
        <v>0</v>
      </c>
      <c r="Z164" s="39">
        <v>0</v>
      </c>
      <c r="AA164" s="39">
        <v>0</v>
      </c>
      <c r="AB164" s="39">
        <v>0</v>
      </c>
      <c r="AC164" s="39">
        <v>0</v>
      </c>
      <c r="AD164" s="39">
        <v>0</v>
      </c>
      <c r="AE164" s="39">
        <v>0</v>
      </c>
      <c r="AF164" s="39">
        <v>0</v>
      </c>
      <c r="AG164" s="39">
        <v>0</v>
      </c>
      <c r="AH164" s="39">
        <v>0</v>
      </c>
      <c r="AI164" s="39">
        <v>0</v>
      </c>
      <c r="AJ164" s="39">
        <v>0</v>
      </c>
      <c r="AK164" s="39">
        <v>0</v>
      </c>
      <c r="AL164" s="39">
        <v>0</v>
      </c>
    </row>
    <row r="165" spans="1:38" x14ac:dyDescent="0.3">
      <c r="A165" s="16" t="s">
        <v>18</v>
      </c>
      <c r="B165" s="24" t="s">
        <v>23</v>
      </c>
      <c r="C165" s="41">
        <v>532337.99298051337</v>
      </c>
      <c r="D165" s="41">
        <v>540451.73416329361</v>
      </c>
      <c r="E165" s="41">
        <v>490045.74179209908</v>
      </c>
      <c r="F165" s="41">
        <v>488153.66882087552</v>
      </c>
      <c r="G165" s="41">
        <v>479184.75318618899</v>
      </c>
      <c r="H165" s="41">
        <v>589322.50877615588</v>
      </c>
      <c r="I165" s="41">
        <v>556633.40651825746</v>
      </c>
      <c r="J165" s="41">
        <v>609251.69054729585</v>
      </c>
      <c r="K165" s="41">
        <v>603659.58580467966</v>
      </c>
      <c r="L165" s="41">
        <v>592582.52003655874</v>
      </c>
      <c r="M165" s="39">
        <v>581509.2452646913</v>
      </c>
      <c r="N165" s="39">
        <v>570439.75954327406</v>
      </c>
      <c r="O165" s="39">
        <v>559374.06092783541</v>
      </c>
      <c r="P165" s="39">
        <v>548312.14747523353</v>
      </c>
      <c r="Q165" s="39">
        <v>537254.0172436561</v>
      </c>
      <c r="R165" s="39">
        <v>526199.66829261847</v>
      </c>
      <c r="S165" s="39">
        <v>515149.09868296329</v>
      </c>
      <c r="T165" s="39">
        <v>504102.30647685833</v>
      </c>
      <c r="U165" s="39">
        <v>493059.28973779664</v>
      </c>
      <c r="V165" s="39">
        <v>482020.04653059389</v>
      </c>
      <c r="W165" s="39">
        <v>470984.57492138894</v>
      </c>
      <c r="X165" s="39">
        <v>459952.87297764129</v>
      </c>
      <c r="Y165" s="39">
        <v>448924.93876813073</v>
      </c>
      <c r="Z165" s="39">
        <v>437900.77036295604</v>
      </c>
      <c r="AA165" s="39">
        <v>426880.36583353335</v>
      </c>
      <c r="AB165" s="39">
        <v>415863.72325259616</v>
      </c>
      <c r="AC165" s="39">
        <v>404850.8406941932</v>
      </c>
      <c r="AD165" s="39">
        <v>393841.7162336873</v>
      </c>
      <c r="AE165" s="39">
        <v>382836.34794775554</v>
      </c>
      <c r="AF165" s="39">
        <v>371834.73391438625</v>
      </c>
      <c r="AG165" s="39">
        <v>360836.87221287919</v>
      </c>
      <c r="AH165" s="39">
        <v>349842.76092384435</v>
      </c>
      <c r="AI165" s="39">
        <v>338852.39812920021</v>
      </c>
      <c r="AJ165" s="39">
        <v>327865.78191217326</v>
      </c>
      <c r="AK165" s="39">
        <v>316882.91035729629</v>
      </c>
      <c r="AL165" s="39">
        <v>305903.78155040793</v>
      </c>
    </row>
    <row r="166" spans="1:38" x14ac:dyDescent="0.3">
      <c r="A166" s="16" t="s">
        <v>18</v>
      </c>
      <c r="B166" s="24" t="s">
        <v>24</v>
      </c>
      <c r="C166" s="41">
        <v>0</v>
      </c>
      <c r="D166" s="41">
        <v>0</v>
      </c>
      <c r="E166" s="41">
        <v>0</v>
      </c>
      <c r="F166" s="41">
        <v>0</v>
      </c>
      <c r="G166" s="41">
        <v>0</v>
      </c>
      <c r="H166" s="41">
        <v>0</v>
      </c>
      <c r="I166" s="41">
        <v>0</v>
      </c>
      <c r="J166" s="41">
        <v>0</v>
      </c>
      <c r="K166" s="41">
        <v>0</v>
      </c>
      <c r="L166" s="41">
        <v>0</v>
      </c>
      <c r="M166" s="39">
        <v>0</v>
      </c>
      <c r="N166" s="39">
        <v>0</v>
      </c>
      <c r="O166" s="39">
        <v>0</v>
      </c>
      <c r="P166" s="39">
        <v>0</v>
      </c>
      <c r="Q166" s="39">
        <v>0</v>
      </c>
      <c r="R166" s="39">
        <v>0</v>
      </c>
      <c r="S166" s="39">
        <v>0</v>
      </c>
      <c r="T166" s="39">
        <v>0</v>
      </c>
      <c r="U166" s="39">
        <v>0</v>
      </c>
      <c r="V166" s="39">
        <v>0</v>
      </c>
      <c r="W166" s="39">
        <v>0</v>
      </c>
      <c r="X166" s="39">
        <v>0</v>
      </c>
      <c r="Y166" s="39">
        <v>0</v>
      </c>
      <c r="Z166" s="39">
        <v>0</v>
      </c>
      <c r="AA166" s="39">
        <v>0</v>
      </c>
      <c r="AB166" s="39">
        <v>0</v>
      </c>
      <c r="AC166" s="39">
        <v>0</v>
      </c>
      <c r="AD166" s="39">
        <v>0</v>
      </c>
      <c r="AE166" s="39">
        <v>0</v>
      </c>
      <c r="AF166" s="39">
        <v>0</v>
      </c>
      <c r="AG166" s="39">
        <v>0</v>
      </c>
      <c r="AH166" s="39">
        <v>0</v>
      </c>
      <c r="AI166" s="39">
        <v>0</v>
      </c>
      <c r="AJ166" s="39">
        <v>0</v>
      </c>
      <c r="AK166" s="39">
        <v>0</v>
      </c>
      <c r="AL166" s="39">
        <v>0</v>
      </c>
    </row>
    <row r="167" spans="1:38" x14ac:dyDescent="0.3">
      <c r="A167" s="16" t="s">
        <v>18</v>
      </c>
      <c r="B167" s="24" t="s">
        <v>25</v>
      </c>
      <c r="C167" s="41">
        <v>836858.06297412177</v>
      </c>
      <c r="D167" s="41">
        <v>955084.33469210542</v>
      </c>
      <c r="E167" s="41">
        <v>1508179.1567309047</v>
      </c>
      <c r="F167" s="41">
        <v>743157.36621794559</v>
      </c>
      <c r="G167" s="41">
        <v>1516472.4751339688</v>
      </c>
      <c r="H167" s="41">
        <v>1616157.5627414165</v>
      </c>
      <c r="I167" s="41">
        <v>945363.1134948926</v>
      </c>
      <c r="J167" s="41">
        <v>1030999.0779227484</v>
      </c>
      <c r="K167" s="41">
        <v>1017774.2065690887</v>
      </c>
      <c r="L167" s="41">
        <v>991507.70799509494</v>
      </c>
      <c r="M167" s="39">
        <v>965250.19882314792</v>
      </c>
      <c r="N167" s="39">
        <v>939001.67443926074</v>
      </c>
      <c r="O167" s="39">
        <v>912762.13023260294</v>
      </c>
      <c r="P167" s="39">
        <v>886531.56159549928</v>
      </c>
      <c r="Q167" s="39">
        <v>860309.96392342565</v>
      </c>
      <c r="R167" s="39">
        <v>834097.3326150073</v>
      </c>
      <c r="S167" s="39">
        <v>807893.66307201562</v>
      </c>
      <c r="T167" s="39">
        <v>781698.95069936523</v>
      </c>
      <c r="U167" s="39">
        <v>755513.19090511242</v>
      </c>
      <c r="V167" s="39">
        <v>729336.37910045113</v>
      </c>
      <c r="W167" s="39">
        <v>703168.51069971127</v>
      </c>
      <c r="X167" s="39">
        <v>677009.58112035552</v>
      </c>
      <c r="Y167" s="39">
        <v>650859.58578297636</v>
      </c>
      <c r="Z167" s="39">
        <v>624718.52011129435</v>
      </c>
      <c r="AA167" s="39">
        <v>598586.37953215465</v>
      </c>
      <c r="AB167" s="39">
        <v>572463.15947552491</v>
      </c>
      <c r="AC167" s="39">
        <v>546348.85537449166</v>
      </c>
      <c r="AD167" s="39">
        <v>520243.46266525931</v>
      </c>
      <c r="AE167" s="39">
        <v>494146.97678714572</v>
      </c>
      <c r="AF167" s="39">
        <v>468059.39318258024</v>
      </c>
      <c r="AG167" s="39">
        <v>441980.70729710179</v>
      </c>
      <c r="AH167" s="39">
        <v>415910.91457935498</v>
      </c>
      <c r="AI167" s="39">
        <v>389850.01048108836</v>
      </c>
      <c r="AJ167" s="39">
        <v>363797.99045715132</v>
      </c>
      <c r="AK167" s="39">
        <v>337754.84996549133</v>
      </c>
      <c r="AL167" s="39">
        <v>311720.58446715208</v>
      </c>
    </row>
    <row r="168" spans="1:38" x14ac:dyDescent="0.3">
      <c r="A168" s="16" t="s">
        <v>19</v>
      </c>
      <c r="B168" s="16" t="s">
        <v>21</v>
      </c>
      <c r="C168" s="41">
        <v>483736.65119967359</v>
      </c>
      <c r="D168" s="41">
        <v>473625.6032440557</v>
      </c>
      <c r="E168" s="41">
        <v>470727.87339735148</v>
      </c>
      <c r="F168" s="41">
        <v>479457.83759940369</v>
      </c>
      <c r="G168" s="41">
        <v>594642.45881354448</v>
      </c>
      <c r="H168" s="41">
        <v>577632.18655921973</v>
      </c>
      <c r="I168" s="41">
        <v>486969.18129294016</v>
      </c>
      <c r="J168" s="41">
        <v>475143.07998616388</v>
      </c>
      <c r="K168" s="41">
        <v>475662.40831450938</v>
      </c>
      <c r="L168" s="41">
        <v>476701.06497120048</v>
      </c>
      <c r="M168" s="39">
        <v>477739.72162789147</v>
      </c>
      <c r="N168" s="39">
        <v>478778.37828458252</v>
      </c>
      <c r="O168" s="39">
        <v>479817.03494127363</v>
      </c>
      <c r="P168" s="39">
        <v>480855.69159796467</v>
      </c>
      <c r="Q168" s="39">
        <v>481894.34825465578</v>
      </c>
      <c r="R168" s="39">
        <v>482933.00491134683</v>
      </c>
      <c r="S168" s="39">
        <v>483971.66156803776</v>
      </c>
      <c r="T168" s="39">
        <v>485010.31822472886</v>
      </c>
      <c r="U168" s="39">
        <v>486048.97488141991</v>
      </c>
      <c r="V168" s="39">
        <v>487087.63153811096</v>
      </c>
      <c r="W168" s="39">
        <v>488126.28819480207</v>
      </c>
      <c r="X168" s="39">
        <v>489164.94485149306</v>
      </c>
      <c r="Y168" s="39">
        <v>490203.6015081841</v>
      </c>
      <c r="Z168" s="39">
        <v>491242.25816487521</v>
      </c>
      <c r="AA168" s="39">
        <v>492280.9148215662</v>
      </c>
      <c r="AB168" s="39">
        <v>493319.5714782573</v>
      </c>
      <c r="AC168" s="39">
        <v>494358.22813494835</v>
      </c>
      <c r="AD168" s="39">
        <v>495396.88479163934</v>
      </c>
      <c r="AE168" s="39">
        <v>496435.54144833045</v>
      </c>
      <c r="AF168" s="39">
        <v>497474.1981050215</v>
      </c>
      <c r="AG168" s="39">
        <v>498512.85476171254</v>
      </c>
      <c r="AH168" s="39">
        <v>499551.51141840365</v>
      </c>
      <c r="AI168" s="39">
        <v>500590.16807509458</v>
      </c>
      <c r="AJ168" s="39">
        <v>501628.82473178563</v>
      </c>
      <c r="AK168" s="39">
        <v>502667.48138847674</v>
      </c>
      <c r="AL168" s="39">
        <v>503706.13804516778</v>
      </c>
    </row>
    <row r="169" spans="1:38" x14ac:dyDescent="0.3">
      <c r="A169" s="16" t="s">
        <v>19</v>
      </c>
      <c r="B169" s="24" t="s">
        <v>22</v>
      </c>
      <c r="C169" s="41">
        <v>44885.092306391263</v>
      </c>
      <c r="D169" s="41">
        <v>82327.502937784302</v>
      </c>
      <c r="E169" s="41">
        <v>82676.812300791484</v>
      </c>
      <c r="F169" s="41">
        <v>71494.644561656751</v>
      </c>
      <c r="G169" s="41">
        <v>75416.029700202795</v>
      </c>
      <c r="H169" s="41">
        <v>115770.30281700115</v>
      </c>
      <c r="I169" s="41">
        <v>122604.61397863935</v>
      </c>
      <c r="J169" s="41">
        <v>119496.39544457149</v>
      </c>
      <c r="K169" s="41">
        <v>119496.39544457149</v>
      </c>
      <c r="L169" s="41">
        <v>119496.39544457149</v>
      </c>
      <c r="M169" s="39">
        <v>119496.39544457149</v>
      </c>
      <c r="N169" s="39">
        <v>119496.39544457149</v>
      </c>
      <c r="O169" s="39">
        <v>119496.39544457149</v>
      </c>
      <c r="P169" s="39">
        <v>119496.39544457149</v>
      </c>
      <c r="Q169" s="39">
        <v>119496.39544457149</v>
      </c>
      <c r="R169" s="39">
        <v>119496.39544457149</v>
      </c>
      <c r="S169" s="39">
        <v>119496.39544457149</v>
      </c>
      <c r="T169" s="39">
        <v>119496.39544457149</v>
      </c>
      <c r="U169" s="39">
        <v>119496.39544457149</v>
      </c>
      <c r="V169" s="39">
        <v>119496.39544457149</v>
      </c>
      <c r="W169" s="39">
        <v>119496.39544457149</v>
      </c>
      <c r="X169" s="39">
        <v>119496.39544457149</v>
      </c>
      <c r="Y169" s="39">
        <v>119496.39544457149</v>
      </c>
      <c r="Z169" s="39">
        <v>119496.39544457149</v>
      </c>
      <c r="AA169" s="39">
        <v>119496.39544457149</v>
      </c>
      <c r="AB169" s="39">
        <v>119496.39544457149</v>
      </c>
      <c r="AC169" s="39">
        <v>119496.39544457149</v>
      </c>
      <c r="AD169" s="39">
        <v>119496.39544457149</v>
      </c>
      <c r="AE169" s="39">
        <v>119496.39544457149</v>
      </c>
      <c r="AF169" s="39">
        <v>119496.39544457149</v>
      </c>
      <c r="AG169" s="39">
        <v>119496.39544457149</v>
      </c>
      <c r="AH169" s="39">
        <v>119496.39544457149</v>
      </c>
      <c r="AI169" s="39">
        <v>119496.39544457149</v>
      </c>
      <c r="AJ169" s="39">
        <v>119496.39544457149</v>
      </c>
      <c r="AK169" s="39">
        <v>119496.39544457149</v>
      </c>
      <c r="AL169" s="39">
        <v>119496.39544457149</v>
      </c>
    </row>
    <row r="170" spans="1:38" x14ac:dyDescent="0.3">
      <c r="A170" s="16" t="s">
        <v>19</v>
      </c>
      <c r="B170" s="24" t="s">
        <v>23</v>
      </c>
      <c r="C170" s="41">
        <v>272270.78322420234</v>
      </c>
      <c r="D170" s="41">
        <v>247723.90998463449</v>
      </c>
      <c r="E170" s="41">
        <v>246464.37527462098</v>
      </c>
      <c r="F170" s="41">
        <v>247783.04268585483</v>
      </c>
      <c r="G170" s="41">
        <v>238686.47451536023</v>
      </c>
      <c r="H170" s="41">
        <v>227681.58051450184</v>
      </c>
      <c r="I170" s="41">
        <v>241122.00244313854</v>
      </c>
      <c r="J170" s="41">
        <v>233624.30738582145</v>
      </c>
      <c r="K170" s="41">
        <v>232239.43184356671</v>
      </c>
      <c r="L170" s="41">
        <v>229469.68075905723</v>
      </c>
      <c r="M170" s="39">
        <v>226699.92967454775</v>
      </c>
      <c r="N170" s="39">
        <v>223930.17859003827</v>
      </c>
      <c r="O170" s="39">
        <v>221160.42750552882</v>
      </c>
      <c r="P170" s="39">
        <v>218390.67642101934</v>
      </c>
      <c r="Q170" s="39">
        <v>215620.92533650988</v>
      </c>
      <c r="R170" s="39">
        <v>212851.17425200043</v>
      </c>
      <c r="S170" s="39">
        <v>210081.42316749092</v>
      </c>
      <c r="T170" s="39">
        <v>207311.67208298147</v>
      </c>
      <c r="U170" s="39">
        <v>204541.92099847199</v>
      </c>
      <c r="V170" s="39">
        <v>201772.16991396254</v>
      </c>
      <c r="W170" s="39">
        <v>199002.41882945306</v>
      </c>
      <c r="X170" s="39">
        <v>196232.66774494361</v>
      </c>
      <c r="Y170" s="39">
        <v>193462.91666043413</v>
      </c>
      <c r="Z170" s="39">
        <v>190693.16557592465</v>
      </c>
      <c r="AA170" s="39">
        <v>187923.41449141523</v>
      </c>
      <c r="AB170" s="39">
        <v>185153.66340690569</v>
      </c>
      <c r="AC170" s="39">
        <v>182383.91232239627</v>
      </c>
      <c r="AD170" s="39">
        <v>179614.16123788679</v>
      </c>
      <c r="AE170" s="39">
        <v>176844.41015337731</v>
      </c>
      <c r="AF170" s="39">
        <v>174074.65906886786</v>
      </c>
      <c r="AG170" s="39">
        <v>171304.90798435837</v>
      </c>
      <c r="AH170" s="39">
        <v>168535.15689984892</v>
      </c>
      <c r="AI170" s="39">
        <v>165765.40581533941</v>
      </c>
      <c r="AJ170" s="39">
        <v>162995.65473082999</v>
      </c>
      <c r="AK170" s="39">
        <v>160225.90364632048</v>
      </c>
      <c r="AL170" s="39">
        <v>157456.15256181103</v>
      </c>
    </row>
    <row r="171" spans="1:38" x14ac:dyDescent="0.3">
      <c r="A171" s="16" t="s">
        <v>19</v>
      </c>
      <c r="B171" s="24" t="s">
        <v>24</v>
      </c>
      <c r="C171" s="41">
        <v>0</v>
      </c>
      <c r="D171" s="41">
        <v>0</v>
      </c>
      <c r="E171" s="41">
        <v>0</v>
      </c>
      <c r="F171" s="41">
        <v>0</v>
      </c>
      <c r="G171" s="41">
        <v>0</v>
      </c>
      <c r="H171" s="41">
        <v>0</v>
      </c>
      <c r="I171" s="41">
        <v>0</v>
      </c>
      <c r="J171" s="41">
        <v>0</v>
      </c>
      <c r="K171" s="41">
        <v>0</v>
      </c>
      <c r="L171" s="41">
        <v>0</v>
      </c>
      <c r="M171" s="39">
        <v>0</v>
      </c>
      <c r="N171" s="39">
        <v>0</v>
      </c>
      <c r="O171" s="39">
        <v>0</v>
      </c>
      <c r="P171" s="39">
        <v>0</v>
      </c>
      <c r="Q171" s="39">
        <v>0</v>
      </c>
      <c r="R171" s="39">
        <v>0</v>
      </c>
      <c r="S171" s="39">
        <v>0</v>
      </c>
      <c r="T171" s="39">
        <v>0</v>
      </c>
      <c r="U171" s="39">
        <v>0</v>
      </c>
      <c r="V171" s="39">
        <v>0</v>
      </c>
      <c r="W171" s="39">
        <v>0</v>
      </c>
      <c r="X171" s="39">
        <v>0</v>
      </c>
      <c r="Y171" s="39">
        <v>0</v>
      </c>
      <c r="Z171" s="39">
        <v>0</v>
      </c>
      <c r="AA171" s="39">
        <v>0</v>
      </c>
      <c r="AB171" s="39">
        <v>0</v>
      </c>
      <c r="AC171" s="39">
        <v>0</v>
      </c>
      <c r="AD171" s="39">
        <v>0</v>
      </c>
      <c r="AE171" s="39">
        <v>0</v>
      </c>
      <c r="AF171" s="39">
        <v>0</v>
      </c>
      <c r="AG171" s="39">
        <v>0</v>
      </c>
      <c r="AH171" s="39">
        <v>0</v>
      </c>
      <c r="AI171" s="39">
        <v>0</v>
      </c>
      <c r="AJ171" s="39">
        <v>0</v>
      </c>
      <c r="AK171" s="39">
        <v>0</v>
      </c>
      <c r="AL171" s="39">
        <v>0</v>
      </c>
    </row>
    <row r="172" spans="1:38" x14ac:dyDescent="0.3">
      <c r="A172" s="16" t="s">
        <v>19</v>
      </c>
      <c r="B172" s="24" t="s">
        <v>25</v>
      </c>
      <c r="C172" s="41">
        <v>4784.0379504281236</v>
      </c>
      <c r="D172" s="41">
        <v>36393.529995292141</v>
      </c>
      <c r="E172" s="41">
        <v>139972.18458737468</v>
      </c>
      <c r="F172" s="41">
        <v>139975.55158141532</v>
      </c>
      <c r="G172" s="41">
        <v>317916.12883616809</v>
      </c>
      <c r="H172" s="41">
        <v>187864.78950519706</v>
      </c>
      <c r="I172" s="41">
        <v>159176.55932819587</v>
      </c>
      <c r="J172" s="41">
        <v>155141.18483585215</v>
      </c>
      <c r="K172" s="41">
        <v>155141.18483585215</v>
      </c>
      <c r="L172" s="41">
        <v>155141.18483585215</v>
      </c>
      <c r="M172" s="39">
        <v>155141.18483585215</v>
      </c>
      <c r="N172" s="39">
        <v>155141.18483585215</v>
      </c>
      <c r="O172" s="39">
        <v>155141.18483585215</v>
      </c>
      <c r="P172" s="39">
        <v>155141.18483585215</v>
      </c>
      <c r="Q172" s="39">
        <v>155141.18483585215</v>
      </c>
      <c r="R172" s="39">
        <v>155141.18483585215</v>
      </c>
      <c r="S172" s="39">
        <v>155141.18483585215</v>
      </c>
      <c r="T172" s="39">
        <v>155141.18483585215</v>
      </c>
      <c r="U172" s="39">
        <v>155141.18483585215</v>
      </c>
      <c r="V172" s="39">
        <v>155141.18483585215</v>
      </c>
      <c r="W172" s="39">
        <v>155141.18483585215</v>
      </c>
      <c r="X172" s="39">
        <v>155141.18483585215</v>
      </c>
      <c r="Y172" s="39">
        <v>155141.18483585215</v>
      </c>
      <c r="Z172" s="39">
        <v>155141.18483585215</v>
      </c>
      <c r="AA172" s="39">
        <v>155141.18483585215</v>
      </c>
      <c r="AB172" s="39">
        <v>155141.18483585215</v>
      </c>
      <c r="AC172" s="39">
        <v>155141.18483585215</v>
      </c>
      <c r="AD172" s="39">
        <v>155141.18483585215</v>
      </c>
      <c r="AE172" s="39">
        <v>155141.18483585215</v>
      </c>
      <c r="AF172" s="39">
        <v>155141.18483585215</v>
      </c>
      <c r="AG172" s="39">
        <v>155141.18483585215</v>
      </c>
      <c r="AH172" s="39">
        <v>155141.18483585215</v>
      </c>
      <c r="AI172" s="39">
        <v>155141.18483585215</v>
      </c>
      <c r="AJ172" s="39">
        <v>155141.18483585215</v>
      </c>
      <c r="AK172" s="39">
        <v>155141.18483585215</v>
      </c>
      <c r="AL172" s="39">
        <v>155141.18483585215</v>
      </c>
    </row>
    <row r="173" spans="1:38" x14ac:dyDescent="0.3">
      <c r="A173" s="16" t="s">
        <v>20</v>
      </c>
      <c r="B173" s="24" t="s">
        <v>21</v>
      </c>
      <c r="C173" s="41">
        <v>2851919.0822076239</v>
      </c>
      <c r="D173" s="41">
        <v>2990545.1494335504</v>
      </c>
      <c r="E173" s="41">
        <v>2954105.4645236656</v>
      </c>
      <c r="F173" s="41">
        <v>2698339.4652882461</v>
      </c>
      <c r="G173" s="41">
        <v>2709148.1786198635</v>
      </c>
      <c r="H173" s="41">
        <v>2195612.5137487594</v>
      </c>
      <c r="I173" s="41">
        <v>2648156.3572881464</v>
      </c>
      <c r="J173" s="41">
        <v>2633757.0889094165</v>
      </c>
      <c r="K173" s="41">
        <v>2633757.0889094165</v>
      </c>
      <c r="L173" s="41">
        <v>2633757.0889094165</v>
      </c>
      <c r="M173" s="39">
        <v>2633757.0889094165</v>
      </c>
      <c r="N173" s="39">
        <v>2633757.0889094165</v>
      </c>
      <c r="O173" s="39">
        <v>2633757.0889094165</v>
      </c>
      <c r="P173" s="39">
        <v>2633757.0889094165</v>
      </c>
      <c r="Q173" s="39">
        <v>2633757.0889094165</v>
      </c>
      <c r="R173" s="39">
        <v>2633757.0889094165</v>
      </c>
      <c r="S173" s="39">
        <v>2633757.0889094165</v>
      </c>
      <c r="T173" s="39">
        <v>2633757.0889094165</v>
      </c>
      <c r="U173" s="39">
        <v>2633757.0889094165</v>
      </c>
      <c r="V173" s="39">
        <v>2633757.0889094165</v>
      </c>
      <c r="W173" s="39">
        <v>2633757.0889094165</v>
      </c>
      <c r="X173" s="39">
        <v>2633757.0889094165</v>
      </c>
      <c r="Y173" s="39">
        <v>2633757.0889094165</v>
      </c>
      <c r="Z173" s="39">
        <v>2633757.0889094165</v>
      </c>
      <c r="AA173" s="39">
        <v>2633757.0889094165</v>
      </c>
      <c r="AB173" s="39">
        <v>2633757.0889094165</v>
      </c>
      <c r="AC173" s="39">
        <v>2633757.0889094165</v>
      </c>
      <c r="AD173" s="39">
        <v>2633757.0889094165</v>
      </c>
      <c r="AE173" s="39">
        <v>2633757.0889094165</v>
      </c>
      <c r="AF173" s="39">
        <v>2633757.0889094165</v>
      </c>
      <c r="AG173" s="39">
        <v>2633757.0889094165</v>
      </c>
      <c r="AH173" s="39">
        <v>2633757.0889094165</v>
      </c>
      <c r="AI173" s="39">
        <v>2633757.0889094165</v>
      </c>
      <c r="AJ173" s="39">
        <v>2633757.0889094165</v>
      </c>
      <c r="AK173" s="39">
        <v>2633757.0889094165</v>
      </c>
      <c r="AL173" s="39">
        <v>2633757.0889094165</v>
      </c>
    </row>
    <row r="174" spans="1:38" x14ac:dyDescent="0.3">
      <c r="A174" s="16" t="s">
        <v>20</v>
      </c>
      <c r="B174" s="24" t="s">
        <v>22</v>
      </c>
      <c r="C174" s="41">
        <v>7068893.7477543224</v>
      </c>
      <c r="D174" s="41">
        <v>8008912.9438843997</v>
      </c>
      <c r="E174" s="41">
        <v>6849861.669468116</v>
      </c>
      <c r="F174" s="41">
        <v>6555993.6807723269</v>
      </c>
      <c r="G174" s="41">
        <v>6977025.8545278767</v>
      </c>
      <c r="H174" s="41">
        <v>6345110.3680433473</v>
      </c>
      <c r="I174" s="41">
        <v>6495283.0581865311</v>
      </c>
      <c r="J174" s="41">
        <v>6459965.1572275329</v>
      </c>
      <c r="K174" s="41">
        <v>6459965.1572275329</v>
      </c>
      <c r="L174" s="41">
        <v>6459965.1572275329</v>
      </c>
      <c r="M174" s="39">
        <v>6459965.1572275329</v>
      </c>
      <c r="N174" s="39">
        <v>6459965.1572275329</v>
      </c>
      <c r="O174" s="39">
        <v>6459965.1572275329</v>
      </c>
      <c r="P174" s="39">
        <v>6459965.1572275329</v>
      </c>
      <c r="Q174" s="39">
        <v>6459965.1572275329</v>
      </c>
      <c r="R174" s="39">
        <v>6459965.1572275329</v>
      </c>
      <c r="S174" s="39">
        <v>6459965.1572275329</v>
      </c>
      <c r="T174" s="39">
        <v>6459965.1572275329</v>
      </c>
      <c r="U174" s="39">
        <v>6459965.1572275329</v>
      </c>
      <c r="V174" s="39">
        <v>6459965.1572275329</v>
      </c>
      <c r="W174" s="39">
        <v>6459965.1572275329</v>
      </c>
      <c r="X174" s="39">
        <v>6459965.1572275329</v>
      </c>
      <c r="Y174" s="39">
        <v>6459965.1572275329</v>
      </c>
      <c r="Z174" s="39">
        <v>6459965.1572275329</v>
      </c>
      <c r="AA174" s="39">
        <v>6459965.1572275329</v>
      </c>
      <c r="AB174" s="39">
        <v>6459965.1572275329</v>
      </c>
      <c r="AC174" s="39">
        <v>6459965.1572275329</v>
      </c>
      <c r="AD174" s="39">
        <v>6459965.1572275329</v>
      </c>
      <c r="AE174" s="39">
        <v>6459965.1572275329</v>
      </c>
      <c r="AF174" s="39">
        <v>6459965.1572275329</v>
      </c>
      <c r="AG174" s="39">
        <v>6459965.1572275329</v>
      </c>
      <c r="AH174" s="39">
        <v>6459965.1572275329</v>
      </c>
      <c r="AI174" s="39">
        <v>6459965.1572275329</v>
      </c>
      <c r="AJ174" s="39">
        <v>6459965.1572275329</v>
      </c>
      <c r="AK174" s="39">
        <v>6459965.1572275329</v>
      </c>
      <c r="AL174" s="39">
        <v>6459965.1572275329</v>
      </c>
    </row>
    <row r="175" spans="1:38" x14ac:dyDescent="0.3">
      <c r="A175" s="16" t="s">
        <v>20</v>
      </c>
      <c r="B175" s="24" t="s">
        <v>23</v>
      </c>
      <c r="C175" s="41">
        <v>1557079.1658435916</v>
      </c>
      <c r="D175" s="41">
        <v>1517487.4819221585</v>
      </c>
      <c r="E175" s="41">
        <v>16978.151987284306</v>
      </c>
      <c r="F175" s="41">
        <v>2465846.9373076423</v>
      </c>
      <c r="G175" s="41">
        <v>1370773.2590318474</v>
      </c>
      <c r="H175" s="41">
        <v>1088494.4799348759</v>
      </c>
      <c r="I175" s="41">
        <v>1114249.5503808772</v>
      </c>
      <c r="J175" s="41">
        <v>1108190.8528750988</v>
      </c>
      <c r="K175" s="41">
        <v>1108190.8528750988</v>
      </c>
      <c r="L175" s="41">
        <v>1108190.8528750988</v>
      </c>
      <c r="M175" s="39">
        <v>1108190.8528750988</v>
      </c>
      <c r="N175" s="39">
        <v>1108190.8528750988</v>
      </c>
      <c r="O175" s="39">
        <v>1108190.8528750988</v>
      </c>
      <c r="P175" s="39">
        <v>1108190.8528750988</v>
      </c>
      <c r="Q175" s="39">
        <v>1108190.8528750988</v>
      </c>
      <c r="R175" s="39">
        <v>1108190.8528750988</v>
      </c>
      <c r="S175" s="39">
        <v>1108190.8528750988</v>
      </c>
      <c r="T175" s="39">
        <v>1108190.8528750988</v>
      </c>
      <c r="U175" s="39">
        <v>1108190.8528750988</v>
      </c>
      <c r="V175" s="39">
        <v>1108190.8528750988</v>
      </c>
      <c r="W175" s="39">
        <v>1108190.8528750988</v>
      </c>
      <c r="X175" s="39">
        <v>1108190.8528750988</v>
      </c>
      <c r="Y175" s="39">
        <v>1108190.8528750988</v>
      </c>
      <c r="Z175" s="39">
        <v>1108190.8528750988</v>
      </c>
      <c r="AA175" s="39">
        <v>1108190.8528750988</v>
      </c>
      <c r="AB175" s="39">
        <v>1108190.8528750988</v>
      </c>
      <c r="AC175" s="39">
        <v>1108190.8528750988</v>
      </c>
      <c r="AD175" s="39">
        <v>1108190.8528750988</v>
      </c>
      <c r="AE175" s="39">
        <v>1108190.8528750988</v>
      </c>
      <c r="AF175" s="39">
        <v>1108190.8528750988</v>
      </c>
      <c r="AG175" s="39">
        <v>1108190.8528750988</v>
      </c>
      <c r="AH175" s="39">
        <v>1108190.8528750988</v>
      </c>
      <c r="AI175" s="39">
        <v>1108190.8528750988</v>
      </c>
      <c r="AJ175" s="39">
        <v>1108190.8528750988</v>
      </c>
      <c r="AK175" s="39">
        <v>1108190.8528750988</v>
      </c>
      <c r="AL175" s="39">
        <v>1108190.8528750988</v>
      </c>
    </row>
    <row r="176" spans="1:38" x14ac:dyDescent="0.3">
      <c r="A176" s="16" t="s">
        <v>20</v>
      </c>
      <c r="B176" s="24" t="s">
        <v>24</v>
      </c>
      <c r="C176" s="41">
        <v>0</v>
      </c>
      <c r="D176" s="41">
        <v>0</v>
      </c>
      <c r="E176" s="41">
        <v>0</v>
      </c>
      <c r="F176" s="41">
        <v>0</v>
      </c>
      <c r="G176" s="41">
        <v>0</v>
      </c>
      <c r="H176" s="41">
        <v>0</v>
      </c>
      <c r="I176" s="41">
        <v>0</v>
      </c>
      <c r="J176" s="41">
        <v>0</v>
      </c>
      <c r="K176" s="41">
        <v>0</v>
      </c>
      <c r="L176" s="41">
        <v>0</v>
      </c>
      <c r="M176" s="39">
        <v>0</v>
      </c>
      <c r="N176" s="39">
        <v>0</v>
      </c>
      <c r="O176" s="39">
        <v>0</v>
      </c>
      <c r="P176" s="39">
        <v>0</v>
      </c>
      <c r="Q176" s="39">
        <v>0</v>
      </c>
      <c r="R176" s="39">
        <v>0</v>
      </c>
      <c r="S176" s="39">
        <v>0</v>
      </c>
      <c r="T176" s="39">
        <v>0</v>
      </c>
      <c r="U176" s="39">
        <v>0</v>
      </c>
      <c r="V176" s="39">
        <v>0</v>
      </c>
      <c r="W176" s="39">
        <v>0</v>
      </c>
      <c r="X176" s="39">
        <v>0</v>
      </c>
      <c r="Y176" s="39">
        <v>0</v>
      </c>
      <c r="Z176" s="39">
        <v>0</v>
      </c>
      <c r="AA176" s="39">
        <v>0</v>
      </c>
      <c r="AB176" s="39">
        <v>0</v>
      </c>
      <c r="AC176" s="39">
        <v>0</v>
      </c>
      <c r="AD176" s="39">
        <v>0</v>
      </c>
      <c r="AE176" s="39">
        <v>0</v>
      </c>
      <c r="AF176" s="39">
        <v>0</v>
      </c>
      <c r="AG176" s="39">
        <v>0</v>
      </c>
      <c r="AH176" s="39">
        <v>0</v>
      </c>
      <c r="AI176" s="39">
        <v>0</v>
      </c>
      <c r="AJ176" s="39">
        <v>0</v>
      </c>
      <c r="AK176" s="39">
        <v>0</v>
      </c>
      <c r="AL176" s="39">
        <v>0</v>
      </c>
    </row>
    <row r="177" spans="1:38" x14ac:dyDescent="0.3">
      <c r="A177" s="16" t="s">
        <v>20</v>
      </c>
      <c r="B177" s="24" t="s">
        <v>25</v>
      </c>
      <c r="C177" s="41">
        <v>130184.61129775576</v>
      </c>
      <c r="D177" s="41">
        <v>0</v>
      </c>
      <c r="E177" s="41">
        <v>0</v>
      </c>
      <c r="F177" s="41">
        <v>0</v>
      </c>
      <c r="G177" s="41">
        <v>0</v>
      </c>
      <c r="H177" s="41">
        <v>0</v>
      </c>
      <c r="I177" s="41">
        <v>0</v>
      </c>
      <c r="J177" s="41">
        <v>0</v>
      </c>
      <c r="K177" s="41">
        <v>0</v>
      </c>
      <c r="L177" s="41">
        <v>0</v>
      </c>
      <c r="M177" s="39">
        <v>0</v>
      </c>
      <c r="N177" s="39">
        <v>0</v>
      </c>
      <c r="O177" s="39">
        <v>0</v>
      </c>
      <c r="P177" s="39">
        <v>0</v>
      </c>
      <c r="Q177" s="39">
        <v>0</v>
      </c>
      <c r="R177" s="39">
        <v>0</v>
      </c>
      <c r="S177" s="39">
        <v>0</v>
      </c>
      <c r="T177" s="39">
        <v>0</v>
      </c>
      <c r="U177" s="39">
        <v>0</v>
      </c>
      <c r="V177" s="39">
        <v>0</v>
      </c>
      <c r="W177" s="39">
        <v>0</v>
      </c>
      <c r="X177" s="39">
        <v>0</v>
      </c>
      <c r="Y177" s="39">
        <v>0</v>
      </c>
      <c r="Z177" s="39">
        <v>0</v>
      </c>
      <c r="AA177" s="39">
        <v>0</v>
      </c>
      <c r="AB177" s="39">
        <v>0</v>
      </c>
      <c r="AC177" s="39">
        <v>0</v>
      </c>
      <c r="AD177" s="39">
        <v>0</v>
      </c>
      <c r="AE177" s="39">
        <v>0</v>
      </c>
      <c r="AF177" s="39">
        <v>0</v>
      </c>
      <c r="AG177" s="39">
        <v>0</v>
      </c>
      <c r="AH177" s="39">
        <v>0</v>
      </c>
      <c r="AI177" s="39">
        <v>0</v>
      </c>
      <c r="AJ177" s="39">
        <v>0</v>
      </c>
      <c r="AK177" s="39">
        <v>0</v>
      </c>
      <c r="AL177" s="39">
        <v>0</v>
      </c>
    </row>
    <row r="178" spans="1:38" x14ac:dyDescent="0.3">
      <c r="A178" s="250" t="s">
        <v>69</v>
      </c>
      <c r="B178" s="250"/>
      <c r="C178" s="250"/>
      <c r="D178" s="250"/>
      <c r="E178" s="250"/>
      <c r="F178" s="250"/>
      <c r="G178" s="250"/>
      <c r="H178" s="250"/>
      <c r="I178" s="250"/>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row>
    <row r="179" spans="1:38" x14ac:dyDescent="0.3">
      <c r="A179" s="292"/>
      <c r="B179" s="293"/>
      <c r="C179" s="26">
        <v>2015</v>
      </c>
      <c r="D179" s="26">
        <v>2016</v>
      </c>
      <c r="E179" s="26">
        <v>2017</v>
      </c>
      <c r="F179" s="26">
        <v>2018</v>
      </c>
      <c r="G179" s="26">
        <v>2019</v>
      </c>
      <c r="H179" s="26">
        <v>2020</v>
      </c>
      <c r="I179" s="26">
        <v>2021</v>
      </c>
      <c r="J179" s="26">
        <v>2022</v>
      </c>
      <c r="K179" s="26">
        <v>2023</v>
      </c>
      <c r="L179" s="26">
        <v>2024</v>
      </c>
      <c r="M179" s="26">
        <v>2025</v>
      </c>
      <c r="N179" s="26">
        <v>2026</v>
      </c>
      <c r="O179" s="26">
        <v>2027</v>
      </c>
      <c r="P179" s="26">
        <v>2028</v>
      </c>
      <c r="Q179" s="26">
        <v>2029</v>
      </c>
      <c r="R179" s="26">
        <v>2030</v>
      </c>
      <c r="S179" s="26">
        <v>2031</v>
      </c>
      <c r="T179" s="26">
        <v>2032</v>
      </c>
      <c r="U179" s="26">
        <v>2033</v>
      </c>
      <c r="V179" s="26">
        <v>2034</v>
      </c>
      <c r="W179" s="26">
        <v>2035</v>
      </c>
      <c r="X179" s="26">
        <v>2036</v>
      </c>
      <c r="Y179" s="26">
        <v>2037</v>
      </c>
      <c r="Z179" s="26">
        <v>2038</v>
      </c>
      <c r="AA179" s="26">
        <v>2039</v>
      </c>
      <c r="AB179" s="26">
        <v>2040</v>
      </c>
      <c r="AC179" s="26">
        <v>2041</v>
      </c>
      <c r="AD179" s="26">
        <v>2042</v>
      </c>
      <c r="AE179" s="26">
        <v>2043</v>
      </c>
      <c r="AF179" s="26">
        <v>2044</v>
      </c>
      <c r="AG179" s="26">
        <v>2045</v>
      </c>
      <c r="AH179" s="26">
        <v>2046</v>
      </c>
      <c r="AI179" s="26">
        <v>2047</v>
      </c>
      <c r="AJ179" s="26">
        <v>2048</v>
      </c>
      <c r="AK179" s="26">
        <v>2049</v>
      </c>
      <c r="AL179" s="26">
        <v>2050</v>
      </c>
    </row>
    <row r="180" spans="1:38" x14ac:dyDescent="0.3">
      <c r="A180" s="16" t="s">
        <v>16</v>
      </c>
      <c r="B180" s="24" t="s">
        <v>21</v>
      </c>
      <c r="C180" s="41">
        <v>5344714.6444863174</v>
      </c>
      <c r="D180" s="41">
        <v>5416260.9280217597</v>
      </c>
      <c r="E180" s="41">
        <v>5438489.8282626886</v>
      </c>
      <c r="F180" s="41">
        <v>5409995.5561399534</v>
      </c>
      <c r="G180" s="41">
        <v>4969098.9397850437</v>
      </c>
      <c r="H180" s="41">
        <v>5330007.1138057662</v>
      </c>
      <c r="I180" s="41">
        <v>5848410.4150438346</v>
      </c>
      <c r="J180" s="41">
        <v>6069492.4637208665</v>
      </c>
      <c r="K180" s="41">
        <v>6069492.4637208665</v>
      </c>
      <c r="L180" s="41">
        <v>6069492.4637208665</v>
      </c>
      <c r="M180" s="41">
        <v>6069492.4637208665</v>
      </c>
      <c r="N180" s="41">
        <v>6069492.4637208665</v>
      </c>
      <c r="O180" s="41">
        <v>6069492.4637208665</v>
      </c>
      <c r="P180" s="41">
        <v>6069492.4637208665</v>
      </c>
      <c r="Q180" s="41">
        <v>6069492.4637208665</v>
      </c>
      <c r="R180" s="41">
        <v>6069492.4637208665</v>
      </c>
      <c r="S180" s="41">
        <v>6069492.4637208665</v>
      </c>
      <c r="T180" s="41">
        <v>6069492.4637208665</v>
      </c>
      <c r="U180" s="41">
        <v>6069492.4637208665</v>
      </c>
      <c r="V180" s="41">
        <v>6069492.4637208665</v>
      </c>
      <c r="W180" s="41">
        <v>6069492.4637208665</v>
      </c>
      <c r="X180" s="41">
        <v>6069492.4637208665</v>
      </c>
      <c r="Y180" s="41">
        <v>6069492.4637208665</v>
      </c>
      <c r="Z180" s="41">
        <v>6069492.4637208665</v>
      </c>
      <c r="AA180" s="41">
        <v>6069492.4637208665</v>
      </c>
      <c r="AB180" s="41">
        <v>6069492.4637208665</v>
      </c>
      <c r="AC180" s="41">
        <v>6069492.4637208665</v>
      </c>
      <c r="AD180" s="41">
        <v>6069492.4637208665</v>
      </c>
      <c r="AE180" s="41">
        <v>6069492.4637208665</v>
      </c>
      <c r="AF180" s="41">
        <v>6069492.4637208665</v>
      </c>
      <c r="AG180" s="41">
        <v>6069492.4637208665</v>
      </c>
      <c r="AH180" s="41">
        <v>6069492.4637208665</v>
      </c>
      <c r="AI180" s="41">
        <v>6069492.4637208665</v>
      </c>
      <c r="AJ180" s="41">
        <v>6069492.4637208665</v>
      </c>
      <c r="AK180" s="41">
        <v>6069492.4637208665</v>
      </c>
      <c r="AL180" s="41">
        <v>6069492.4637208665</v>
      </c>
    </row>
    <row r="181" spans="1:38" x14ac:dyDescent="0.3">
      <c r="A181" s="16" t="s">
        <v>16</v>
      </c>
      <c r="B181" s="24" t="s">
        <v>22</v>
      </c>
      <c r="C181" s="41">
        <v>2065459.8902459808</v>
      </c>
      <c r="D181" s="41">
        <v>1349463.4429122803</v>
      </c>
      <c r="E181" s="41">
        <v>1633788.6599499851</v>
      </c>
      <c r="F181" s="41">
        <v>2101907.255457107</v>
      </c>
      <c r="G181" s="41">
        <v>2103657.0192918899</v>
      </c>
      <c r="H181" s="41">
        <v>1898711.8882456017</v>
      </c>
      <c r="I181" s="41">
        <v>1890478.7228781229</v>
      </c>
      <c r="J181" s="41">
        <v>1961942.7411965264</v>
      </c>
      <c r="K181" s="41">
        <v>1961942.7411965264</v>
      </c>
      <c r="L181" s="41">
        <v>1961942.7411965264</v>
      </c>
      <c r="M181" s="41">
        <v>1961942.7411965264</v>
      </c>
      <c r="N181" s="41">
        <v>1961942.7411965264</v>
      </c>
      <c r="O181" s="41">
        <v>1961942.7411965264</v>
      </c>
      <c r="P181" s="41">
        <v>1961942.7411965264</v>
      </c>
      <c r="Q181" s="41">
        <v>1961942.7411965264</v>
      </c>
      <c r="R181" s="41">
        <v>1961942.7411965264</v>
      </c>
      <c r="S181" s="41">
        <v>1961942.7411965264</v>
      </c>
      <c r="T181" s="41">
        <v>1961942.7411965264</v>
      </c>
      <c r="U181" s="41">
        <v>1961942.7411965264</v>
      </c>
      <c r="V181" s="41">
        <v>1961942.7411965264</v>
      </c>
      <c r="W181" s="41">
        <v>1961942.7411965264</v>
      </c>
      <c r="X181" s="41">
        <v>1961942.7411965264</v>
      </c>
      <c r="Y181" s="41">
        <v>1961942.7411965264</v>
      </c>
      <c r="Z181" s="41">
        <v>1961942.7411965264</v>
      </c>
      <c r="AA181" s="41">
        <v>1961942.7411965264</v>
      </c>
      <c r="AB181" s="41">
        <v>1961942.7411965264</v>
      </c>
      <c r="AC181" s="41">
        <v>1961942.7411965264</v>
      </c>
      <c r="AD181" s="41">
        <v>1961942.7411965264</v>
      </c>
      <c r="AE181" s="41">
        <v>1961942.7411965264</v>
      </c>
      <c r="AF181" s="41">
        <v>1961942.7411965264</v>
      </c>
      <c r="AG181" s="41">
        <v>1961942.7411965264</v>
      </c>
      <c r="AH181" s="41">
        <v>1961942.7411965264</v>
      </c>
      <c r="AI181" s="41">
        <v>1961942.7411965264</v>
      </c>
      <c r="AJ181" s="41">
        <v>1961942.7411965264</v>
      </c>
      <c r="AK181" s="41">
        <v>1961942.7411965264</v>
      </c>
      <c r="AL181" s="41">
        <v>1961942.7411965264</v>
      </c>
    </row>
    <row r="182" spans="1:38" x14ac:dyDescent="0.3">
      <c r="A182" s="16" t="s">
        <v>16</v>
      </c>
      <c r="B182" s="24" t="s">
        <v>23</v>
      </c>
      <c r="C182" s="41">
        <v>3870357.1050635842</v>
      </c>
      <c r="D182" s="41">
        <v>3480174.4209653386</v>
      </c>
      <c r="E182" s="41">
        <v>3846982.7656138497</v>
      </c>
      <c r="F182" s="41">
        <v>3508339.8828098681</v>
      </c>
      <c r="G182" s="41">
        <v>9412821.524421135</v>
      </c>
      <c r="H182" s="41">
        <v>5263399.3178522689</v>
      </c>
      <c r="I182" s="41">
        <v>5164148.1714941207</v>
      </c>
      <c r="J182" s="41">
        <v>5359363.6875750162</v>
      </c>
      <c r="K182" s="41">
        <v>5359363.6875750162</v>
      </c>
      <c r="L182" s="41">
        <v>5359363.6875750162</v>
      </c>
      <c r="M182" s="41">
        <v>5359363.6875750162</v>
      </c>
      <c r="N182" s="41">
        <v>5359363.6875750162</v>
      </c>
      <c r="O182" s="41">
        <v>5359363.6875750162</v>
      </c>
      <c r="P182" s="41">
        <v>5359363.6875750162</v>
      </c>
      <c r="Q182" s="41">
        <v>5359363.6875750162</v>
      </c>
      <c r="R182" s="41">
        <v>5359363.6875750162</v>
      </c>
      <c r="S182" s="41">
        <v>5359363.6875750162</v>
      </c>
      <c r="T182" s="41">
        <v>5359363.6875750162</v>
      </c>
      <c r="U182" s="41">
        <v>5359363.6875750162</v>
      </c>
      <c r="V182" s="41">
        <v>5359363.6875750162</v>
      </c>
      <c r="W182" s="41">
        <v>5359363.6875750162</v>
      </c>
      <c r="X182" s="41">
        <v>5359363.6875750162</v>
      </c>
      <c r="Y182" s="41">
        <v>5359363.6875750162</v>
      </c>
      <c r="Z182" s="41">
        <v>5359363.6875750162</v>
      </c>
      <c r="AA182" s="41">
        <v>5359363.6875750162</v>
      </c>
      <c r="AB182" s="41">
        <v>5359363.6875750162</v>
      </c>
      <c r="AC182" s="41">
        <v>5359363.6875750162</v>
      </c>
      <c r="AD182" s="41">
        <v>5359363.6875750162</v>
      </c>
      <c r="AE182" s="41">
        <v>5359363.6875750162</v>
      </c>
      <c r="AF182" s="41">
        <v>5359363.6875750162</v>
      </c>
      <c r="AG182" s="41">
        <v>5359363.6875750162</v>
      </c>
      <c r="AH182" s="41">
        <v>5359363.6875750162</v>
      </c>
      <c r="AI182" s="41">
        <v>5359363.6875750162</v>
      </c>
      <c r="AJ182" s="41">
        <v>5359363.6875750162</v>
      </c>
      <c r="AK182" s="41">
        <v>5359363.6875750162</v>
      </c>
      <c r="AL182" s="41">
        <v>5359363.6875750162</v>
      </c>
    </row>
    <row r="183" spans="1:38" x14ac:dyDescent="0.3">
      <c r="A183" s="16" t="s">
        <v>16</v>
      </c>
      <c r="B183" s="24" t="s">
        <v>24</v>
      </c>
      <c r="C183" s="41">
        <v>641341.41687280335</v>
      </c>
      <c r="D183" s="41">
        <v>618202.89696019294</v>
      </c>
      <c r="E183" s="41">
        <v>1336902.2334253059</v>
      </c>
      <c r="F183" s="41">
        <v>1178907.5877423577</v>
      </c>
      <c r="G183" s="41">
        <v>640544.91478647245</v>
      </c>
      <c r="H183" s="41">
        <v>727243.29781888833</v>
      </c>
      <c r="I183" s="41">
        <v>725064.8585499695</v>
      </c>
      <c r="J183" s="41">
        <v>752473.81465530931</v>
      </c>
      <c r="K183" s="41">
        <v>752473.81465530931</v>
      </c>
      <c r="L183" s="41">
        <v>752473.81465530931</v>
      </c>
      <c r="M183" s="41">
        <v>752473.81465530931</v>
      </c>
      <c r="N183" s="41">
        <v>752473.81465530931</v>
      </c>
      <c r="O183" s="41">
        <v>752473.81465530931</v>
      </c>
      <c r="P183" s="41">
        <v>752473.81465530931</v>
      </c>
      <c r="Q183" s="41">
        <v>752473.81465530931</v>
      </c>
      <c r="R183" s="41">
        <v>752473.81465530931</v>
      </c>
      <c r="S183" s="41">
        <v>752473.81465530931</v>
      </c>
      <c r="T183" s="41">
        <v>752473.81465530931</v>
      </c>
      <c r="U183" s="41">
        <v>752473.81465530931</v>
      </c>
      <c r="V183" s="41">
        <v>752473.81465530931</v>
      </c>
      <c r="W183" s="41">
        <v>752473.81465530931</v>
      </c>
      <c r="X183" s="41">
        <v>752473.81465530931</v>
      </c>
      <c r="Y183" s="41">
        <v>752473.81465530931</v>
      </c>
      <c r="Z183" s="41">
        <v>752473.81465530931</v>
      </c>
      <c r="AA183" s="41">
        <v>752473.81465530931</v>
      </c>
      <c r="AB183" s="41">
        <v>752473.81465530931</v>
      </c>
      <c r="AC183" s="41">
        <v>752473.81465530931</v>
      </c>
      <c r="AD183" s="41">
        <v>752473.81465530931</v>
      </c>
      <c r="AE183" s="41">
        <v>752473.81465530931</v>
      </c>
      <c r="AF183" s="41">
        <v>752473.81465530931</v>
      </c>
      <c r="AG183" s="41">
        <v>752473.81465530931</v>
      </c>
      <c r="AH183" s="41">
        <v>752473.81465530931</v>
      </c>
      <c r="AI183" s="41">
        <v>752473.81465530931</v>
      </c>
      <c r="AJ183" s="41">
        <v>752473.81465530931</v>
      </c>
      <c r="AK183" s="41">
        <v>752473.81465530931</v>
      </c>
      <c r="AL183" s="41">
        <v>752473.81465530931</v>
      </c>
    </row>
    <row r="184" spans="1:38" x14ac:dyDescent="0.3">
      <c r="A184" s="16" t="s">
        <v>16</v>
      </c>
      <c r="B184" s="24" t="s">
        <v>25</v>
      </c>
      <c r="C184" s="41">
        <v>407697.49570129812</v>
      </c>
      <c r="D184" s="41">
        <v>350795.06587928126</v>
      </c>
      <c r="E184" s="41">
        <v>889335.17048124538</v>
      </c>
      <c r="F184" s="41">
        <v>339814.67390704865</v>
      </c>
      <c r="G184" s="41">
        <v>254472.55890015498</v>
      </c>
      <c r="H184" s="41">
        <v>445652.48784067173</v>
      </c>
      <c r="I184" s="41">
        <v>491912.85540268861</v>
      </c>
      <c r="J184" s="41">
        <v>510508.18201712205</v>
      </c>
      <c r="K184" s="41">
        <v>510508.18201712205</v>
      </c>
      <c r="L184" s="41">
        <v>510508.18201712205</v>
      </c>
      <c r="M184" s="41">
        <v>510508.18201712205</v>
      </c>
      <c r="N184" s="41">
        <v>510508.18201712205</v>
      </c>
      <c r="O184" s="41">
        <v>510508.18201712205</v>
      </c>
      <c r="P184" s="41">
        <v>510508.18201712205</v>
      </c>
      <c r="Q184" s="41">
        <v>510508.18201712205</v>
      </c>
      <c r="R184" s="41">
        <v>510508.18201712205</v>
      </c>
      <c r="S184" s="41">
        <v>510508.18201712205</v>
      </c>
      <c r="T184" s="41">
        <v>510508.18201712205</v>
      </c>
      <c r="U184" s="41">
        <v>510508.18201712205</v>
      </c>
      <c r="V184" s="41">
        <v>510508.18201712205</v>
      </c>
      <c r="W184" s="41">
        <v>510508.18201712205</v>
      </c>
      <c r="X184" s="41">
        <v>510508.18201712205</v>
      </c>
      <c r="Y184" s="41">
        <v>510508.18201712205</v>
      </c>
      <c r="Z184" s="41">
        <v>510508.18201712205</v>
      </c>
      <c r="AA184" s="41">
        <v>510508.18201712205</v>
      </c>
      <c r="AB184" s="41">
        <v>510508.18201712205</v>
      </c>
      <c r="AC184" s="41">
        <v>510508.18201712205</v>
      </c>
      <c r="AD184" s="41">
        <v>510508.18201712205</v>
      </c>
      <c r="AE184" s="41">
        <v>510508.18201712205</v>
      </c>
      <c r="AF184" s="41">
        <v>510508.18201712205</v>
      </c>
      <c r="AG184" s="41">
        <v>510508.18201712205</v>
      </c>
      <c r="AH184" s="41">
        <v>510508.18201712205</v>
      </c>
      <c r="AI184" s="41">
        <v>510508.18201712205</v>
      </c>
      <c r="AJ184" s="41">
        <v>510508.18201712205</v>
      </c>
      <c r="AK184" s="41">
        <v>510508.18201712205</v>
      </c>
      <c r="AL184" s="41">
        <v>510508.18201712205</v>
      </c>
    </row>
    <row r="185" spans="1:38" x14ac:dyDescent="0.3">
      <c r="A185" s="16" t="s">
        <v>17</v>
      </c>
      <c r="B185" s="24" t="s">
        <v>21</v>
      </c>
      <c r="C185" s="41">
        <v>437627.55037414713</v>
      </c>
      <c r="D185" s="41">
        <v>430346.51454592211</v>
      </c>
      <c r="E185" s="41">
        <v>445253.01386806433</v>
      </c>
      <c r="F185" s="41">
        <v>452006.25742797024</v>
      </c>
      <c r="G185" s="41">
        <v>369864.93408282468</v>
      </c>
      <c r="H185" s="41">
        <v>338224.98645758216</v>
      </c>
      <c r="I185" s="41">
        <v>533764.16934208421</v>
      </c>
      <c r="J185" s="41">
        <v>478441.20361373003</v>
      </c>
      <c r="K185" s="41">
        <v>478441.20361373003</v>
      </c>
      <c r="L185" s="41">
        <v>478441.20361373003</v>
      </c>
      <c r="M185" s="41">
        <v>478441.20361373003</v>
      </c>
      <c r="N185" s="41">
        <v>478441.20361373003</v>
      </c>
      <c r="O185" s="41">
        <v>478441.20361373003</v>
      </c>
      <c r="P185" s="41">
        <v>478441.20361373003</v>
      </c>
      <c r="Q185" s="41">
        <v>478441.20361373003</v>
      </c>
      <c r="R185" s="41">
        <v>478441.20361373003</v>
      </c>
      <c r="S185" s="41">
        <v>478441.20361373003</v>
      </c>
      <c r="T185" s="41">
        <v>478441.20361373003</v>
      </c>
      <c r="U185" s="41">
        <v>478441.20361373003</v>
      </c>
      <c r="V185" s="41">
        <v>478441.20361373003</v>
      </c>
      <c r="W185" s="41">
        <v>478441.20361373003</v>
      </c>
      <c r="X185" s="41">
        <v>478441.20361373003</v>
      </c>
      <c r="Y185" s="41">
        <v>478441.20361373003</v>
      </c>
      <c r="Z185" s="41">
        <v>478441.20361373003</v>
      </c>
      <c r="AA185" s="41">
        <v>478441.20361373003</v>
      </c>
      <c r="AB185" s="41">
        <v>478441.20361373003</v>
      </c>
      <c r="AC185" s="41">
        <v>478441.20361373003</v>
      </c>
      <c r="AD185" s="41">
        <v>478441.20361373003</v>
      </c>
      <c r="AE185" s="41">
        <v>478441.20361373003</v>
      </c>
      <c r="AF185" s="41">
        <v>478441.20361373003</v>
      </c>
      <c r="AG185" s="41">
        <v>478441.20361373003</v>
      </c>
      <c r="AH185" s="41">
        <v>478441.20361373003</v>
      </c>
      <c r="AI185" s="41">
        <v>478441.20361373003</v>
      </c>
      <c r="AJ185" s="41">
        <v>478441.20361373003</v>
      </c>
      <c r="AK185" s="41">
        <v>478441.20361373003</v>
      </c>
      <c r="AL185" s="41">
        <v>478441.20361373003</v>
      </c>
    </row>
    <row r="186" spans="1:38" x14ac:dyDescent="0.3">
      <c r="A186" s="16" t="s">
        <v>17</v>
      </c>
      <c r="B186" s="24" t="s">
        <v>22</v>
      </c>
      <c r="C186" s="41">
        <v>26740360.408882901</v>
      </c>
      <c r="D186" s="41">
        <v>27264339.035599999</v>
      </c>
      <c r="E186" s="41">
        <v>27462374.607652757</v>
      </c>
      <c r="F186" s="41">
        <v>27420143.27660973</v>
      </c>
      <c r="G186" s="41">
        <v>22252061.971656416</v>
      </c>
      <c r="H186" s="41">
        <v>22692220.16108875</v>
      </c>
      <c r="I186" s="41">
        <v>23775868.551750127</v>
      </c>
      <c r="J186" s="41">
        <v>21311575.074217487</v>
      </c>
      <c r="K186" s="41">
        <v>21311575.074217487</v>
      </c>
      <c r="L186" s="41">
        <v>21311575.074217487</v>
      </c>
      <c r="M186" s="41">
        <v>21311575.074217487</v>
      </c>
      <c r="N186" s="41">
        <v>21311575.074217487</v>
      </c>
      <c r="O186" s="41">
        <v>21311575.074217487</v>
      </c>
      <c r="P186" s="41">
        <v>21311575.074217487</v>
      </c>
      <c r="Q186" s="41">
        <v>21311575.074217487</v>
      </c>
      <c r="R186" s="41">
        <v>21311575.074217487</v>
      </c>
      <c r="S186" s="41">
        <v>21311575.074217487</v>
      </c>
      <c r="T186" s="41">
        <v>21311575.074217487</v>
      </c>
      <c r="U186" s="41">
        <v>21311575.074217487</v>
      </c>
      <c r="V186" s="41">
        <v>21311575.074217487</v>
      </c>
      <c r="W186" s="41">
        <v>21311575.074217487</v>
      </c>
      <c r="X186" s="41">
        <v>21311575.074217487</v>
      </c>
      <c r="Y186" s="41">
        <v>21311575.074217487</v>
      </c>
      <c r="Z186" s="41">
        <v>21311575.074217487</v>
      </c>
      <c r="AA186" s="41">
        <v>21311575.074217487</v>
      </c>
      <c r="AB186" s="41">
        <v>21311575.074217487</v>
      </c>
      <c r="AC186" s="41">
        <v>21311575.074217487</v>
      </c>
      <c r="AD186" s="41">
        <v>21311575.074217487</v>
      </c>
      <c r="AE186" s="41">
        <v>21311575.074217487</v>
      </c>
      <c r="AF186" s="41">
        <v>21311575.074217487</v>
      </c>
      <c r="AG186" s="41">
        <v>21311575.074217487</v>
      </c>
      <c r="AH186" s="41">
        <v>21311575.074217487</v>
      </c>
      <c r="AI186" s="41">
        <v>21311575.074217487</v>
      </c>
      <c r="AJ186" s="41">
        <v>21311575.074217487</v>
      </c>
      <c r="AK186" s="41">
        <v>21311575.074217487</v>
      </c>
      <c r="AL186" s="41">
        <v>21311575.074217487</v>
      </c>
    </row>
    <row r="187" spans="1:38" x14ac:dyDescent="0.3">
      <c r="A187" s="16" t="s">
        <v>17</v>
      </c>
      <c r="B187" s="24" t="s">
        <v>23</v>
      </c>
      <c r="C187" s="41">
        <v>0</v>
      </c>
      <c r="D187" s="41">
        <v>0</v>
      </c>
      <c r="E187" s="41">
        <v>0</v>
      </c>
      <c r="F187" s="41">
        <v>0</v>
      </c>
      <c r="G187" s="41">
        <v>0</v>
      </c>
      <c r="H187" s="41">
        <v>0</v>
      </c>
      <c r="I187" s="41">
        <v>0</v>
      </c>
      <c r="J187" s="41">
        <v>0</v>
      </c>
      <c r="K187" s="41">
        <v>0</v>
      </c>
      <c r="L187" s="41">
        <v>0</v>
      </c>
      <c r="M187" s="41">
        <v>0</v>
      </c>
      <c r="N187" s="41">
        <v>0</v>
      </c>
      <c r="O187" s="41">
        <v>0</v>
      </c>
      <c r="P187" s="41">
        <v>0</v>
      </c>
      <c r="Q187" s="41">
        <v>0</v>
      </c>
      <c r="R187" s="41">
        <v>0</v>
      </c>
      <c r="S187" s="41">
        <v>0</v>
      </c>
      <c r="T187" s="41">
        <v>0</v>
      </c>
      <c r="U187" s="41">
        <v>0</v>
      </c>
      <c r="V187" s="41">
        <v>0</v>
      </c>
      <c r="W187" s="41">
        <v>0</v>
      </c>
      <c r="X187" s="41">
        <v>0</v>
      </c>
      <c r="Y187" s="41">
        <v>0</v>
      </c>
      <c r="Z187" s="41">
        <v>0</v>
      </c>
      <c r="AA187" s="41">
        <v>0</v>
      </c>
      <c r="AB187" s="41">
        <v>0</v>
      </c>
      <c r="AC187" s="41">
        <v>0</v>
      </c>
      <c r="AD187" s="41">
        <v>0</v>
      </c>
      <c r="AE187" s="41">
        <v>0</v>
      </c>
      <c r="AF187" s="41">
        <v>0</v>
      </c>
      <c r="AG187" s="41">
        <v>0</v>
      </c>
      <c r="AH187" s="41">
        <v>0</v>
      </c>
      <c r="AI187" s="41">
        <v>0</v>
      </c>
      <c r="AJ187" s="41">
        <v>0</v>
      </c>
      <c r="AK187" s="41">
        <v>0</v>
      </c>
      <c r="AL187" s="41">
        <v>0</v>
      </c>
    </row>
    <row r="188" spans="1:38" x14ac:dyDescent="0.3">
      <c r="A188" s="16" t="s">
        <v>17</v>
      </c>
      <c r="B188" s="24" t="s">
        <v>24</v>
      </c>
      <c r="C188" s="41">
        <v>0</v>
      </c>
      <c r="D188" s="41">
        <v>0</v>
      </c>
      <c r="E188" s="41">
        <v>0</v>
      </c>
      <c r="F188" s="41">
        <v>0</v>
      </c>
      <c r="G188" s="41">
        <v>0</v>
      </c>
      <c r="H188" s="41">
        <v>0</v>
      </c>
      <c r="I188" s="41">
        <v>0</v>
      </c>
      <c r="J188" s="41">
        <v>0</v>
      </c>
      <c r="K188" s="41">
        <v>0</v>
      </c>
      <c r="L188" s="41">
        <v>0</v>
      </c>
      <c r="M188" s="41">
        <v>0</v>
      </c>
      <c r="N188" s="41">
        <v>0</v>
      </c>
      <c r="O188" s="41">
        <v>0</v>
      </c>
      <c r="P188" s="41">
        <v>0</v>
      </c>
      <c r="Q188" s="41">
        <v>0</v>
      </c>
      <c r="R188" s="41">
        <v>0</v>
      </c>
      <c r="S188" s="41">
        <v>0</v>
      </c>
      <c r="T188" s="41">
        <v>0</v>
      </c>
      <c r="U188" s="41">
        <v>0</v>
      </c>
      <c r="V188" s="41">
        <v>0</v>
      </c>
      <c r="W188" s="41">
        <v>0</v>
      </c>
      <c r="X188" s="41">
        <v>0</v>
      </c>
      <c r="Y188" s="41">
        <v>0</v>
      </c>
      <c r="Z188" s="41">
        <v>0</v>
      </c>
      <c r="AA188" s="41">
        <v>0</v>
      </c>
      <c r="AB188" s="41">
        <v>0</v>
      </c>
      <c r="AC188" s="41">
        <v>0</v>
      </c>
      <c r="AD188" s="41">
        <v>0</v>
      </c>
      <c r="AE188" s="41">
        <v>0</v>
      </c>
      <c r="AF188" s="41">
        <v>0</v>
      </c>
      <c r="AG188" s="41">
        <v>0</v>
      </c>
      <c r="AH188" s="41">
        <v>0</v>
      </c>
      <c r="AI188" s="41">
        <v>0</v>
      </c>
      <c r="AJ188" s="41">
        <v>0</v>
      </c>
      <c r="AK188" s="41">
        <v>0</v>
      </c>
      <c r="AL188" s="41">
        <v>0</v>
      </c>
    </row>
    <row r="189" spans="1:38" x14ac:dyDescent="0.3">
      <c r="A189" s="16" t="s">
        <v>17</v>
      </c>
      <c r="B189" s="24" t="s">
        <v>25</v>
      </c>
      <c r="C189" s="41">
        <v>0</v>
      </c>
      <c r="D189" s="41">
        <v>0</v>
      </c>
      <c r="E189" s="41">
        <v>0</v>
      </c>
      <c r="F189" s="41">
        <v>0</v>
      </c>
      <c r="G189" s="41">
        <v>0</v>
      </c>
      <c r="H189" s="41">
        <v>0</v>
      </c>
      <c r="I189" s="41">
        <v>0</v>
      </c>
      <c r="J189" s="41">
        <v>0</v>
      </c>
      <c r="K189" s="41">
        <v>0</v>
      </c>
      <c r="L189" s="41">
        <v>0</v>
      </c>
      <c r="M189" s="41">
        <v>0</v>
      </c>
      <c r="N189" s="41">
        <v>0</v>
      </c>
      <c r="O189" s="41">
        <v>0</v>
      </c>
      <c r="P189" s="41">
        <v>0</v>
      </c>
      <c r="Q189" s="41">
        <v>0</v>
      </c>
      <c r="R189" s="41">
        <v>0</v>
      </c>
      <c r="S189" s="41">
        <v>0</v>
      </c>
      <c r="T189" s="41">
        <v>0</v>
      </c>
      <c r="U189" s="41">
        <v>0</v>
      </c>
      <c r="V189" s="41">
        <v>0</v>
      </c>
      <c r="W189" s="41">
        <v>0</v>
      </c>
      <c r="X189" s="41">
        <v>0</v>
      </c>
      <c r="Y189" s="41">
        <v>0</v>
      </c>
      <c r="Z189" s="41">
        <v>0</v>
      </c>
      <c r="AA189" s="41">
        <v>0</v>
      </c>
      <c r="AB189" s="41">
        <v>0</v>
      </c>
      <c r="AC189" s="41">
        <v>0</v>
      </c>
      <c r="AD189" s="41">
        <v>0</v>
      </c>
      <c r="AE189" s="41">
        <v>0</v>
      </c>
      <c r="AF189" s="41">
        <v>0</v>
      </c>
      <c r="AG189" s="41">
        <v>0</v>
      </c>
      <c r="AH189" s="41">
        <v>0</v>
      </c>
      <c r="AI189" s="41">
        <v>0</v>
      </c>
      <c r="AJ189" s="41">
        <v>0</v>
      </c>
      <c r="AK189" s="41">
        <v>0</v>
      </c>
      <c r="AL189" s="41">
        <v>0</v>
      </c>
    </row>
    <row r="190" spans="1:38" x14ac:dyDescent="0.3">
      <c r="A190" s="16" t="s">
        <v>18</v>
      </c>
      <c r="B190" s="24" t="s">
        <v>21</v>
      </c>
      <c r="C190" s="41">
        <v>647205.40937372413</v>
      </c>
      <c r="D190" s="41">
        <v>706214.7554317289</v>
      </c>
      <c r="E190" s="41">
        <v>630465.17198057275</v>
      </c>
      <c r="F190" s="41">
        <v>596553.86129420146</v>
      </c>
      <c r="G190" s="41">
        <v>780034.61879627674</v>
      </c>
      <c r="H190" s="41">
        <v>900699.06712497526</v>
      </c>
      <c r="I190" s="41">
        <v>735104.78768692561</v>
      </c>
      <c r="J190" s="41">
        <v>811842.47775437508</v>
      </c>
      <c r="K190" s="41">
        <v>811842.47775437508</v>
      </c>
      <c r="L190" s="41">
        <v>811842.47775437508</v>
      </c>
      <c r="M190" s="41">
        <v>811842.47775437508</v>
      </c>
      <c r="N190" s="41">
        <v>811842.47775437508</v>
      </c>
      <c r="O190" s="41">
        <v>811842.47775437508</v>
      </c>
      <c r="P190" s="41">
        <v>811842.47775437508</v>
      </c>
      <c r="Q190" s="41">
        <v>811842.47775437508</v>
      </c>
      <c r="R190" s="41">
        <v>811842.47775437508</v>
      </c>
      <c r="S190" s="41">
        <v>811842.47775437508</v>
      </c>
      <c r="T190" s="41">
        <v>811842.47775437508</v>
      </c>
      <c r="U190" s="41">
        <v>811842.47775437508</v>
      </c>
      <c r="V190" s="41">
        <v>811842.47775437508</v>
      </c>
      <c r="W190" s="41">
        <v>811842.47775437508</v>
      </c>
      <c r="X190" s="41">
        <v>811842.47775437508</v>
      </c>
      <c r="Y190" s="41">
        <v>811842.47775437508</v>
      </c>
      <c r="Z190" s="41">
        <v>811842.47775437508</v>
      </c>
      <c r="AA190" s="41">
        <v>811842.47775437508</v>
      </c>
      <c r="AB190" s="41">
        <v>811842.47775437508</v>
      </c>
      <c r="AC190" s="41">
        <v>811842.47775437508</v>
      </c>
      <c r="AD190" s="41">
        <v>811842.47775437508</v>
      </c>
      <c r="AE190" s="41">
        <v>811842.47775437508</v>
      </c>
      <c r="AF190" s="41">
        <v>811842.47775437508</v>
      </c>
      <c r="AG190" s="41">
        <v>811842.47775437508</v>
      </c>
      <c r="AH190" s="41">
        <v>811842.47775437508</v>
      </c>
      <c r="AI190" s="41">
        <v>811842.47775437508</v>
      </c>
      <c r="AJ190" s="41">
        <v>811842.47775437508</v>
      </c>
      <c r="AK190" s="41">
        <v>811842.47775437508</v>
      </c>
      <c r="AL190" s="41">
        <v>811842.47775437508</v>
      </c>
    </row>
    <row r="191" spans="1:38" x14ac:dyDescent="0.3">
      <c r="A191" s="16" t="s">
        <v>18</v>
      </c>
      <c r="B191" s="24" t="s">
        <v>22</v>
      </c>
      <c r="C191" s="41">
        <v>0</v>
      </c>
      <c r="D191" s="41">
        <v>0</v>
      </c>
      <c r="E191" s="41">
        <v>0</v>
      </c>
      <c r="F191" s="41">
        <v>0</v>
      </c>
      <c r="G191" s="41">
        <v>0</v>
      </c>
      <c r="H191" s="41">
        <v>0</v>
      </c>
      <c r="I191" s="41">
        <v>0</v>
      </c>
      <c r="J191" s="41">
        <v>0</v>
      </c>
      <c r="K191" s="41">
        <v>0</v>
      </c>
      <c r="L191" s="41">
        <v>0</v>
      </c>
      <c r="M191" s="41">
        <v>0</v>
      </c>
      <c r="N191" s="41">
        <v>0</v>
      </c>
      <c r="O191" s="41">
        <v>0</v>
      </c>
      <c r="P191" s="41">
        <v>0</v>
      </c>
      <c r="Q191" s="41">
        <v>0</v>
      </c>
      <c r="R191" s="41">
        <v>0</v>
      </c>
      <c r="S191" s="41">
        <v>0</v>
      </c>
      <c r="T191" s="41">
        <v>0</v>
      </c>
      <c r="U191" s="41">
        <v>0</v>
      </c>
      <c r="V191" s="41">
        <v>0</v>
      </c>
      <c r="W191" s="41">
        <v>0</v>
      </c>
      <c r="X191" s="41">
        <v>0</v>
      </c>
      <c r="Y191" s="41">
        <v>0</v>
      </c>
      <c r="Z191" s="41">
        <v>0</v>
      </c>
      <c r="AA191" s="41">
        <v>0</v>
      </c>
      <c r="AB191" s="41">
        <v>0</v>
      </c>
      <c r="AC191" s="41">
        <v>0</v>
      </c>
      <c r="AD191" s="41">
        <v>0</v>
      </c>
      <c r="AE191" s="41">
        <v>0</v>
      </c>
      <c r="AF191" s="41">
        <v>0</v>
      </c>
      <c r="AG191" s="41">
        <v>0</v>
      </c>
      <c r="AH191" s="41">
        <v>0</v>
      </c>
      <c r="AI191" s="41">
        <v>0</v>
      </c>
      <c r="AJ191" s="41">
        <v>0</v>
      </c>
      <c r="AK191" s="41">
        <v>0</v>
      </c>
      <c r="AL191" s="41">
        <v>0</v>
      </c>
    </row>
    <row r="192" spans="1:38" x14ac:dyDescent="0.3">
      <c r="A192" s="16" t="s">
        <v>18</v>
      </c>
      <c r="B192" s="24" t="s">
        <v>23</v>
      </c>
      <c r="C192" s="41">
        <v>532337.99298051337</v>
      </c>
      <c r="D192" s="41">
        <v>540451.73416329361</v>
      </c>
      <c r="E192" s="41">
        <v>490045.74179209908</v>
      </c>
      <c r="F192" s="41">
        <v>488153.66882087552</v>
      </c>
      <c r="G192" s="41">
        <v>479184.75318618899</v>
      </c>
      <c r="H192" s="41">
        <v>589322.50877615588</v>
      </c>
      <c r="I192" s="41">
        <v>556633.40651825746</v>
      </c>
      <c r="J192" s="41">
        <v>614740.44451619044</v>
      </c>
      <c r="K192" s="41">
        <v>614740.44451619044</v>
      </c>
      <c r="L192" s="41">
        <v>614740.44451619044</v>
      </c>
      <c r="M192" s="41">
        <v>614740.44451619044</v>
      </c>
      <c r="N192" s="41">
        <v>614740.44451619044</v>
      </c>
      <c r="O192" s="41">
        <v>614740.44451619044</v>
      </c>
      <c r="P192" s="41">
        <v>614740.44451619044</v>
      </c>
      <c r="Q192" s="41">
        <v>614740.44451619044</v>
      </c>
      <c r="R192" s="41">
        <v>614740.44451619044</v>
      </c>
      <c r="S192" s="41">
        <v>614740.44451619044</v>
      </c>
      <c r="T192" s="41">
        <v>614740.44451619044</v>
      </c>
      <c r="U192" s="41">
        <v>614740.44451619044</v>
      </c>
      <c r="V192" s="41">
        <v>614740.44451619044</v>
      </c>
      <c r="W192" s="41">
        <v>614740.44451619044</v>
      </c>
      <c r="X192" s="41">
        <v>614740.44451619044</v>
      </c>
      <c r="Y192" s="41">
        <v>614740.44451619044</v>
      </c>
      <c r="Z192" s="41">
        <v>614740.44451619044</v>
      </c>
      <c r="AA192" s="41">
        <v>614740.44451619044</v>
      </c>
      <c r="AB192" s="41">
        <v>614740.44451619044</v>
      </c>
      <c r="AC192" s="41">
        <v>614740.44451619044</v>
      </c>
      <c r="AD192" s="41">
        <v>614740.44451619044</v>
      </c>
      <c r="AE192" s="41">
        <v>614740.44451619044</v>
      </c>
      <c r="AF192" s="41">
        <v>614740.44451619044</v>
      </c>
      <c r="AG192" s="41">
        <v>614740.44451619044</v>
      </c>
      <c r="AH192" s="41">
        <v>614740.44451619044</v>
      </c>
      <c r="AI192" s="41">
        <v>614740.44451619044</v>
      </c>
      <c r="AJ192" s="41">
        <v>614740.44451619044</v>
      </c>
      <c r="AK192" s="41">
        <v>614740.44451619044</v>
      </c>
      <c r="AL192" s="41">
        <v>614740.44451619044</v>
      </c>
    </row>
    <row r="193" spans="1:38" x14ac:dyDescent="0.3">
      <c r="A193" s="16" t="s">
        <v>18</v>
      </c>
      <c r="B193" s="24" t="s">
        <v>24</v>
      </c>
      <c r="C193" s="41">
        <v>0</v>
      </c>
      <c r="D193" s="41">
        <v>0</v>
      </c>
      <c r="E193" s="41">
        <v>0</v>
      </c>
      <c r="F193" s="41">
        <v>0</v>
      </c>
      <c r="G193" s="41">
        <v>0</v>
      </c>
      <c r="H193" s="41">
        <v>0</v>
      </c>
      <c r="I193" s="41">
        <v>0</v>
      </c>
      <c r="J193" s="41">
        <v>0</v>
      </c>
      <c r="K193" s="41">
        <v>0</v>
      </c>
      <c r="L193" s="41">
        <v>0</v>
      </c>
      <c r="M193" s="41">
        <v>0</v>
      </c>
      <c r="N193" s="41">
        <v>0</v>
      </c>
      <c r="O193" s="41">
        <v>0</v>
      </c>
      <c r="P193" s="41">
        <v>0</v>
      </c>
      <c r="Q193" s="41">
        <v>0</v>
      </c>
      <c r="R193" s="41">
        <v>0</v>
      </c>
      <c r="S193" s="41">
        <v>0</v>
      </c>
      <c r="T193" s="41">
        <v>0</v>
      </c>
      <c r="U193" s="41">
        <v>0</v>
      </c>
      <c r="V193" s="41">
        <v>0</v>
      </c>
      <c r="W193" s="41">
        <v>0</v>
      </c>
      <c r="X193" s="41">
        <v>0</v>
      </c>
      <c r="Y193" s="41">
        <v>0</v>
      </c>
      <c r="Z193" s="41">
        <v>0</v>
      </c>
      <c r="AA193" s="41">
        <v>0</v>
      </c>
      <c r="AB193" s="41">
        <v>0</v>
      </c>
      <c r="AC193" s="41">
        <v>0</v>
      </c>
      <c r="AD193" s="41">
        <v>0</v>
      </c>
      <c r="AE193" s="41">
        <v>0</v>
      </c>
      <c r="AF193" s="41">
        <v>0</v>
      </c>
      <c r="AG193" s="41">
        <v>0</v>
      </c>
      <c r="AH193" s="41">
        <v>0</v>
      </c>
      <c r="AI193" s="41">
        <v>0</v>
      </c>
      <c r="AJ193" s="41">
        <v>0</v>
      </c>
      <c r="AK193" s="41">
        <v>0</v>
      </c>
      <c r="AL193" s="41">
        <v>0</v>
      </c>
    </row>
    <row r="194" spans="1:38" x14ac:dyDescent="0.3">
      <c r="A194" s="16" t="s">
        <v>18</v>
      </c>
      <c r="B194" s="24" t="s">
        <v>25</v>
      </c>
      <c r="C194" s="41">
        <v>836858.06297412177</v>
      </c>
      <c r="D194" s="41">
        <v>955084.33469210542</v>
      </c>
      <c r="E194" s="41">
        <v>1508179.1567309047</v>
      </c>
      <c r="F194" s="41">
        <v>743157.36621794559</v>
      </c>
      <c r="G194" s="41">
        <v>1516472.4751339688</v>
      </c>
      <c r="H194" s="41">
        <v>1616157.5627414165</v>
      </c>
      <c r="I194" s="41">
        <v>945363.1134948926</v>
      </c>
      <c r="J194" s="41">
        <v>1044049.6991622768</v>
      </c>
      <c r="K194" s="41">
        <v>1044049.6991622768</v>
      </c>
      <c r="L194" s="41">
        <v>1044049.6991622768</v>
      </c>
      <c r="M194" s="41">
        <v>1044049.6991622768</v>
      </c>
      <c r="N194" s="41">
        <v>1044049.6991622768</v>
      </c>
      <c r="O194" s="41">
        <v>1044049.6991622768</v>
      </c>
      <c r="P194" s="41">
        <v>1044049.6991622768</v>
      </c>
      <c r="Q194" s="41">
        <v>1044049.6991622768</v>
      </c>
      <c r="R194" s="41">
        <v>1044049.6991622768</v>
      </c>
      <c r="S194" s="41">
        <v>1044049.6991622768</v>
      </c>
      <c r="T194" s="41">
        <v>1044049.6991622768</v>
      </c>
      <c r="U194" s="41">
        <v>1044049.6991622768</v>
      </c>
      <c r="V194" s="41">
        <v>1044049.6991622768</v>
      </c>
      <c r="W194" s="41">
        <v>1044049.6991622768</v>
      </c>
      <c r="X194" s="41">
        <v>1044049.6991622768</v>
      </c>
      <c r="Y194" s="41">
        <v>1044049.6991622768</v>
      </c>
      <c r="Z194" s="41">
        <v>1044049.6991622768</v>
      </c>
      <c r="AA194" s="41">
        <v>1044049.6991622768</v>
      </c>
      <c r="AB194" s="41">
        <v>1044049.6991622768</v>
      </c>
      <c r="AC194" s="41">
        <v>1044049.6991622768</v>
      </c>
      <c r="AD194" s="41">
        <v>1044049.6991622768</v>
      </c>
      <c r="AE194" s="41">
        <v>1044049.6991622768</v>
      </c>
      <c r="AF194" s="41">
        <v>1044049.6991622768</v>
      </c>
      <c r="AG194" s="41">
        <v>1044049.6991622768</v>
      </c>
      <c r="AH194" s="41">
        <v>1044049.6991622768</v>
      </c>
      <c r="AI194" s="41">
        <v>1044049.6991622768</v>
      </c>
      <c r="AJ194" s="41">
        <v>1044049.6991622768</v>
      </c>
      <c r="AK194" s="41">
        <v>1044049.6991622768</v>
      </c>
      <c r="AL194" s="41">
        <v>1044049.6991622768</v>
      </c>
    </row>
    <row r="195" spans="1:38" x14ac:dyDescent="0.3">
      <c r="A195" s="16" t="s">
        <v>19</v>
      </c>
      <c r="B195" s="24" t="s">
        <v>21</v>
      </c>
      <c r="C195" s="41">
        <v>483736.65119967359</v>
      </c>
      <c r="D195" s="41">
        <v>473625.6032440557</v>
      </c>
      <c r="E195" s="41">
        <v>470727.87339735148</v>
      </c>
      <c r="F195" s="41">
        <v>479457.83759940369</v>
      </c>
      <c r="G195" s="41">
        <v>594642.45881354448</v>
      </c>
      <c r="H195" s="41">
        <v>577632.18655921973</v>
      </c>
      <c r="I195" s="41">
        <v>486969.18129294016</v>
      </c>
      <c r="J195" s="41">
        <v>474623.75165781839</v>
      </c>
      <c r="K195" s="41">
        <v>474623.75165781839</v>
      </c>
      <c r="L195" s="41">
        <v>474623.75165781839</v>
      </c>
      <c r="M195" s="41">
        <v>474623.75165781839</v>
      </c>
      <c r="N195" s="41">
        <v>474623.75165781839</v>
      </c>
      <c r="O195" s="41">
        <v>474623.75165781839</v>
      </c>
      <c r="P195" s="41">
        <v>474623.75165781839</v>
      </c>
      <c r="Q195" s="41">
        <v>474623.75165781839</v>
      </c>
      <c r="R195" s="41">
        <v>474623.75165781839</v>
      </c>
      <c r="S195" s="41">
        <v>474623.75165781839</v>
      </c>
      <c r="T195" s="41">
        <v>474623.75165781839</v>
      </c>
      <c r="U195" s="41">
        <v>474623.75165781839</v>
      </c>
      <c r="V195" s="41">
        <v>474623.75165781839</v>
      </c>
      <c r="W195" s="41">
        <v>474623.75165781839</v>
      </c>
      <c r="X195" s="41">
        <v>474623.75165781839</v>
      </c>
      <c r="Y195" s="41">
        <v>474623.75165781839</v>
      </c>
      <c r="Z195" s="41">
        <v>474623.75165781839</v>
      </c>
      <c r="AA195" s="41">
        <v>474623.75165781839</v>
      </c>
      <c r="AB195" s="41">
        <v>474623.75165781839</v>
      </c>
      <c r="AC195" s="41">
        <v>474623.75165781839</v>
      </c>
      <c r="AD195" s="41">
        <v>474623.75165781839</v>
      </c>
      <c r="AE195" s="41">
        <v>474623.75165781839</v>
      </c>
      <c r="AF195" s="41">
        <v>474623.75165781839</v>
      </c>
      <c r="AG195" s="41">
        <v>474623.75165781839</v>
      </c>
      <c r="AH195" s="41">
        <v>474623.75165781839</v>
      </c>
      <c r="AI195" s="41">
        <v>474623.75165781839</v>
      </c>
      <c r="AJ195" s="41">
        <v>474623.75165781839</v>
      </c>
      <c r="AK195" s="41">
        <v>474623.75165781839</v>
      </c>
      <c r="AL195" s="41">
        <v>474623.75165781839</v>
      </c>
    </row>
    <row r="196" spans="1:38" x14ac:dyDescent="0.3">
      <c r="A196" s="16" t="s">
        <v>19</v>
      </c>
      <c r="B196" s="24" t="s">
        <v>22</v>
      </c>
      <c r="C196" s="41">
        <v>44885.092306391263</v>
      </c>
      <c r="D196" s="41">
        <v>82327.502937784302</v>
      </c>
      <c r="E196" s="41">
        <v>82676.812300791484</v>
      </c>
      <c r="F196" s="41">
        <v>71494.644561656751</v>
      </c>
      <c r="G196" s="41">
        <v>75416.029700202795</v>
      </c>
      <c r="H196" s="41">
        <v>115770.30281700115</v>
      </c>
      <c r="I196" s="41">
        <v>122604.61397863935</v>
      </c>
      <c r="J196" s="41">
        <v>119496.39544457149</v>
      </c>
      <c r="K196" s="41">
        <v>119496.39544457149</v>
      </c>
      <c r="L196" s="41">
        <v>119496.39544457149</v>
      </c>
      <c r="M196" s="41">
        <v>119496.39544457149</v>
      </c>
      <c r="N196" s="41">
        <v>119496.39544457149</v>
      </c>
      <c r="O196" s="41">
        <v>119496.39544457149</v>
      </c>
      <c r="P196" s="41">
        <v>119496.39544457149</v>
      </c>
      <c r="Q196" s="41">
        <v>119496.39544457149</v>
      </c>
      <c r="R196" s="41">
        <v>119496.39544457149</v>
      </c>
      <c r="S196" s="41">
        <v>119496.39544457149</v>
      </c>
      <c r="T196" s="41">
        <v>119496.39544457149</v>
      </c>
      <c r="U196" s="41">
        <v>119496.39544457149</v>
      </c>
      <c r="V196" s="41">
        <v>119496.39544457149</v>
      </c>
      <c r="W196" s="41">
        <v>119496.39544457149</v>
      </c>
      <c r="X196" s="41">
        <v>119496.39544457149</v>
      </c>
      <c r="Y196" s="41">
        <v>119496.39544457149</v>
      </c>
      <c r="Z196" s="41">
        <v>119496.39544457149</v>
      </c>
      <c r="AA196" s="41">
        <v>119496.39544457149</v>
      </c>
      <c r="AB196" s="41">
        <v>119496.39544457149</v>
      </c>
      <c r="AC196" s="41">
        <v>119496.39544457149</v>
      </c>
      <c r="AD196" s="41">
        <v>119496.39544457149</v>
      </c>
      <c r="AE196" s="41">
        <v>119496.39544457149</v>
      </c>
      <c r="AF196" s="41">
        <v>119496.39544457149</v>
      </c>
      <c r="AG196" s="41">
        <v>119496.39544457149</v>
      </c>
      <c r="AH196" s="41">
        <v>119496.39544457149</v>
      </c>
      <c r="AI196" s="41">
        <v>119496.39544457149</v>
      </c>
      <c r="AJ196" s="41">
        <v>119496.39544457149</v>
      </c>
      <c r="AK196" s="41">
        <v>119496.39544457149</v>
      </c>
      <c r="AL196" s="41">
        <v>119496.39544457149</v>
      </c>
    </row>
    <row r="197" spans="1:38" x14ac:dyDescent="0.3">
      <c r="A197" s="16" t="s">
        <v>19</v>
      </c>
      <c r="B197" s="24" t="s">
        <v>23</v>
      </c>
      <c r="C197" s="41">
        <v>272270.78322420234</v>
      </c>
      <c r="D197" s="41">
        <v>247723.90998463449</v>
      </c>
      <c r="E197" s="41">
        <v>246464.37527462098</v>
      </c>
      <c r="F197" s="41">
        <v>247783.04268585483</v>
      </c>
      <c r="G197" s="41">
        <v>238686.47451536023</v>
      </c>
      <c r="H197" s="41">
        <v>227681.58051450184</v>
      </c>
      <c r="I197" s="41">
        <v>241122.00244313854</v>
      </c>
      <c r="J197" s="41">
        <v>235009.18292807616</v>
      </c>
      <c r="K197" s="41">
        <v>235009.18292807616</v>
      </c>
      <c r="L197" s="41">
        <v>235009.18292807616</v>
      </c>
      <c r="M197" s="41">
        <v>235009.18292807616</v>
      </c>
      <c r="N197" s="41">
        <v>235009.18292807616</v>
      </c>
      <c r="O197" s="41">
        <v>235009.18292807616</v>
      </c>
      <c r="P197" s="41">
        <v>235009.18292807616</v>
      </c>
      <c r="Q197" s="41">
        <v>235009.18292807616</v>
      </c>
      <c r="R197" s="41">
        <v>235009.18292807616</v>
      </c>
      <c r="S197" s="41">
        <v>235009.18292807616</v>
      </c>
      <c r="T197" s="41">
        <v>235009.18292807616</v>
      </c>
      <c r="U197" s="41">
        <v>235009.18292807616</v>
      </c>
      <c r="V197" s="41">
        <v>235009.18292807616</v>
      </c>
      <c r="W197" s="41">
        <v>235009.18292807616</v>
      </c>
      <c r="X197" s="41">
        <v>235009.18292807616</v>
      </c>
      <c r="Y197" s="41">
        <v>235009.18292807616</v>
      </c>
      <c r="Z197" s="41">
        <v>235009.18292807616</v>
      </c>
      <c r="AA197" s="41">
        <v>235009.18292807616</v>
      </c>
      <c r="AB197" s="41">
        <v>235009.18292807616</v>
      </c>
      <c r="AC197" s="41">
        <v>235009.18292807616</v>
      </c>
      <c r="AD197" s="41">
        <v>235009.18292807616</v>
      </c>
      <c r="AE197" s="41">
        <v>235009.18292807616</v>
      </c>
      <c r="AF197" s="41">
        <v>235009.18292807616</v>
      </c>
      <c r="AG197" s="41">
        <v>235009.18292807616</v>
      </c>
      <c r="AH197" s="41">
        <v>235009.18292807616</v>
      </c>
      <c r="AI197" s="41">
        <v>235009.18292807616</v>
      </c>
      <c r="AJ197" s="41">
        <v>235009.18292807616</v>
      </c>
      <c r="AK197" s="41">
        <v>235009.18292807616</v>
      </c>
      <c r="AL197" s="41">
        <v>235009.18292807616</v>
      </c>
    </row>
    <row r="198" spans="1:38" x14ac:dyDescent="0.3">
      <c r="A198" s="16" t="s">
        <v>19</v>
      </c>
      <c r="B198" s="24" t="s">
        <v>24</v>
      </c>
      <c r="C198" s="41">
        <v>0</v>
      </c>
      <c r="D198" s="41">
        <v>0</v>
      </c>
      <c r="E198" s="41">
        <v>0</v>
      </c>
      <c r="F198" s="41">
        <v>0</v>
      </c>
      <c r="G198" s="41">
        <v>0</v>
      </c>
      <c r="H198" s="41">
        <v>0</v>
      </c>
      <c r="I198" s="41">
        <v>0</v>
      </c>
      <c r="J198" s="41">
        <v>0</v>
      </c>
      <c r="K198" s="41">
        <v>0</v>
      </c>
      <c r="L198" s="41">
        <v>0</v>
      </c>
      <c r="M198" s="41">
        <v>0</v>
      </c>
      <c r="N198" s="41">
        <v>0</v>
      </c>
      <c r="O198" s="41">
        <v>0</v>
      </c>
      <c r="P198" s="41">
        <v>0</v>
      </c>
      <c r="Q198" s="41">
        <v>0</v>
      </c>
      <c r="R198" s="41">
        <v>0</v>
      </c>
      <c r="S198" s="41">
        <v>0</v>
      </c>
      <c r="T198" s="41">
        <v>0</v>
      </c>
      <c r="U198" s="41">
        <v>0</v>
      </c>
      <c r="V198" s="41">
        <v>0</v>
      </c>
      <c r="W198" s="41">
        <v>0</v>
      </c>
      <c r="X198" s="41">
        <v>0</v>
      </c>
      <c r="Y198" s="41">
        <v>0</v>
      </c>
      <c r="Z198" s="41">
        <v>0</v>
      </c>
      <c r="AA198" s="41">
        <v>0</v>
      </c>
      <c r="AB198" s="41">
        <v>0</v>
      </c>
      <c r="AC198" s="41">
        <v>0</v>
      </c>
      <c r="AD198" s="41">
        <v>0</v>
      </c>
      <c r="AE198" s="41">
        <v>0</v>
      </c>
      <c r="AF198" s="41">
        <v>0</v>
      </c>
      <c r="AG198" s="41">
        <v>0</v>
      </c>
      <c r="AH198" s="41">
        <v>0</v>
      </c>
      <c r="AI198" s="41">
        <v>0</v>
      </c>
      <c r="AJ198" s="41">
        <v>0</v>
      </c>
      <c r="AK198" s="41">
        <v>0</v>
      </c>
      <c r="AL198" s="41">
        <v>0</v>
      </c>
    </row>
    <row r="199" spans="1:38" x14ac:dyDescent="0.3">
      <c r="A199" s="16" t="s">
        <v>19</v>
      </c>
      <c r="B199" s="24" t="s">
        <v>25</v>
      </c>
      <c r="C199" s="41">
        <v>4784.0379504281236</v>
      </c>
      <c r="D199" s="41">
        <v>36393.529995292141</v>
      </c>
      <c r="E199" s="41">
        <v>139972.18458737468</v>
      </c>
      <c r="F199" s="41">
        <v>139975.55158141532</v>
      </c>
      <c r="G199" s="41">
        <v>317916.12883616809</v>
      </c>
      <c r="H199" s="41">
        <v>187864.78950519706</v>
      </c>
      <c r="I199" s="41">
        <v>159176.55932819587</v>
      </c>
      <c r="J199" s="41">
        <v>155141.18483585215</v>
      </c>
      <c r="K199" s="41">
        <v>155141.18483585215</v>
      </c>
      <c r="L199" s="41">
        <v>155141.18483585215</v>
      </c>
      <c r="M199" s="41">
        <v>155141.18483585215</v>
      </c>
      <c r="N199" s="41">
        <v>155141.18483585215</v>
      </c>
      <c r="O199" s="41">
        <v>155141.18483585215</v>
      </c>
      <c r="P199" s="41">
        <v>155141.18483585215</v>
      </c>
      <c r="Q199" s="41">
        <v>155141.18483585215</v>
      </c>
      <c r="R199" s="41">
        <v>155141.18483585215</v>
      </c>
      <c r="S199" s="41">
        <v>155141.18483585215</v>
      </c>
      <c r="T199" s="41">
        <v>155141.18483585215</v>
      </c>
      <c r="U199" s="41">
        <v>155141.18483585215</v>
      </c>
      <c r="V199" s="41">
        <v>155141.18483585215</v>
      </c>
      <c r="W199" s="41">
        <v>155141.18483585215</v>
      </c>
      <c r="X199" s="41">
        <v>155141.18483585215</v>
      </c>
      <c r="Y199" s="41">
        <v>155141.18483585215</v>
      </c>
      <c r="Z199" s="41">
        <v>155141.18483585215</v>
      </c>
      <c r="AA199" s="41">
        <v>155141.18483585215</v>
      </c>
      <c r="AB199" s="41">
        <v>155141.18483585215</v>
      </c>
      <c r="AC199" s="41">
        <v>155141.18483585215</v>
      </c>
      <c r="AD199" s="41">
        <v>155141.18483585215</v>
      </c>
      <c r="AE199" s="41">
        <v>155141.18483585215</v>
      </c>
      <c r="AF199" s="41">
        <v>155141.18483585215</v>
      </c>
      <c r="AG199" s="41">
        <v>155141.18483585215</v>
      </c>
      <c r="AH199" s="41">
        <v>155141.18483585215</v>
      </c>
      <c r="AI199" s="41">
        <v>155141.18483585215</v>
      </c>
      <c r="AJ199" s="41">
        <v>155141.18483585215</v>
      </c>
      <c r="AK199" s="41">
        <v>155141.18483585215</v>
      </c>
      <c r="AL199" s="41">
        <v>155141.18483585215</v>
      </c>
    </row>
    <row r="200" spans="1:38" x14ac:dyDescent="0.3">
      <c r="A200" s="16" t="s">
        <v>20</v>
      </c>
      <c r="B200" s="24" t="s">
        <v>21</v>
      </c>
      <c r="C200" s="41">
        <v>2851919.0822076239</v>
      </c>
      <c r="D200" s="41">
        <v>2990545.1494335504</v>
      </c>
      <c r="E200" s="41">
        <v>2954105.4645236656</v>
      </c>
      <c r="F200" s="41">
        <v>2698339.4652882461</v>
      </c>
      <c r="G200" s="41">
        <v>2709148.1786198635</v>
      </c>
      <c r="H200" s="41">
        <v>2195612.5137487594</v>
      </c>
      <c r="I200" s="41">
        <v>2648156.3572881464</v>
      </c>
      <c r="J200" s="41">
        <v>2633757.0889094165</v>
      </c>
      <c r="K200" s="41">
        <v>2633757.0889094165</v>
      </c>
      <c r="L200" s="41">
        <v>2633757.0889094165</v>
      </c>
      <c r="M200" s="41">
        <v>2633757.0889094165</v>
      </c>
      <c r="N200" s="41">
        <v>2633757.0889094165</v>
      </c>
      <c r="O200" s="41">
        <v>2633757.0889094165</v>
      </c>
      <c r="P200" s="41">
        <v>2633757.0889094165</v>
      </c>
      <c r="Q200" s="41">
        <v>2633757.0889094165</v>
      </c>
      <c r="R200" s="41">
        <v>2633757.0889094165</v>
      </c>
      <c r="S200" s="41">
        <v>2633757.0889094165</v>
      </c>
      <c r="T200" s="41">
        <v>2633757.0889094165</v>
      </c>
      <c r="U200" s="41">
        <v>2633757.0889094165</v>
      </c>
      <c r="V200" s="41">
        <v>2633757.0889094165</v>
      </c>
      <c r="W200" s="41">
        <v>2633757.0889094165</v>
      </c>
      <c r="X200" s="41">
        <v>2633757.0889094165</v>
      </c>
      <c r="Y200" s="41">
        <v>2633757.0889094165</v>
      </c>
      <c r="Z200" s="41">
        <v>2633757.0889094165</v>
      </c>
      <c r="AA200" s="41">
        <v>2633757.0889094165</v>
      </c>
      <c r="AB200" s="41">
        <v>2633757.0889094165</v>
      </c>
      <c r="AC200" s="41">
        <v>2633757.0889094165</v>
      </c>
      <c r="AD200" s="41">
        <v>2633757.0889094165</v>
      </c>
      <c r="AE200" s="41">
        <v>2633757.0889094165</v>
      </c>
      <c r="AF200" s="41">
        <v>2633757.0889094165</v>
      </c>
      <c r="AG200" s="41">
        <v>2633757.0889094165</v>
      </c>
      <c r="AH200" s="41">
        <v>2633757.0889094165</v>
      </c>
      <c r="AI200" s="41">
        <v>2633757.0889094165</v>
      </c>
      <c r="AJ200" s="41">
        <v>2633757.0889094165</v>
      </c>
      <c r="AK200" s="41">
        <v>2633757.0889094165</v>
      </c>
      <c r="AL200" s="41">
        <v>2633757.0889094165</v>
      </c>
    </row>
    <row r="201" spans="1:38" x14ac:dyDescent="0.3">
      <c r="A201" s="16" t="s">
        <v>20</v>
      </c>
      <c r="B201" s="24" t="s">
        <v>22</v>
      </c>
      <c r="C201" s="41">
        <v>7068893.7477543224</v>
      </c>
      <c r="D201" s="41">
        <v>8008912.9438843997</v>
      </c>
      <c r="E201" s="41">
        <v>6849861.669468116</v>
      </c>
      <c r="F201" s="41">
        <v>6555993.6807723269</v>
      </c>
      <c r="G201" s="41">
        <v>6977025.8545278767</v>
      </c>
      <c r="H201" s="41">
        <v>6345110.3680433473</v>
      </c>
      <c r="I201" s="41">
        <v>6495283.0581865311</v>
      </c>
      <c r="J201" s="41">
        <v>6459965.1572275329</v>
      </c>
      <c r="K201" s="41">
        <v>6459965.1572275329</v>
      </c>
      <c r="L201" s="41">
        <v>6459965.1572275329</v>
      </c>
      <c r="M201" s="41">
        <v>6459965.1572275329</v>
      </c>
      <c r="N201" s="41">
        <v>6459965.1572275329</v>
      </c>
      <c r="O201" s="41">
        <v>6459965.1572275329</v>
      </c>
      <c r="P201" s="41">
        <v>6459965.1572275329</v>
      </c>
      <c r="Q201" s="41">
        <v>6459965.1572275329</v>
      </c>
      <c r="R201" s="41">
        <v>6459965.1572275329</v>
      </c>
      <c r="S201" s="41">
        <v>6459965.1572275329</v>
      </c>
      <c r="T201" s="41">
        <v>6459965.1572275329</v>
      </c>
      <c r="U201" s="41">
        <v>6459965.1572275329</v>
      </c>
      <c r="V201" s="41">
        <v>6459965.1572275329</v>
      </c>
      <c r="W201" s="41">
        <v>6459965.1572275329</v>
      </c>
      <c r="X201" s="41">
        <v>6459965.1572275329</v>
      </c>
      <c r="Y201" s="41">
        <v>6459965.1572275329</v>
      </c>
      <c r="Z201" s="41">
        <v>6459965.1572275329</v>
      </c>
      <c r="AA201" s="41">
        <v>6459965.1572275329</v>
      </c>
      <c r="AB201" s="41">
        <v>6459965.1572275329</v>
      </c>
      <c r="AC201" s="41">
        <v>6459965.1572275329</v>
      </c>
      <c r="AD201" s="41">
        <v>6459965.1572275329</v>
      </c>
      <c r="AE201" s="41">
        <v>6459965.1572275329</v>
      </c>
      <c r="AF201" s="41">
        <v>6459965.1572275329</v>
      </c>
      <c r="AG201" s="41">
        <v>6459965.1572275329</v>
      </c>
      <c r="AH201" s="41">
        <v>6459965.1572275329</v>
      </c>
      <c r="AI201" s="41">
        <v>6459965.1572275329</v>
      </c>
      <c r="AJ201" s="41">
        <v>6459965.1572275329</v>
      </c>
      <c r="AK201" s="41">
        <v>6459965.1572275329</v>
      </c>
      <c r="AL201" s="41">
        <v>6459965.1572275329</v>
      </c>
    </row>
    <row r="202" spans="1:38" x14ac:dyDescent="0.3">
      <c r="A202" s="16" t="s">
        <v>20</v>
      </c>
      <c r="B202" s="24" t="s">
        <v>23</v>
      </c>
      <c r="C202" s="41">
        <v>1557079.1658435916</v>
      </c>
      <c r="D202" s="41">
        <v>1517487.4819221585</v>
      </c>
      <c r="E202" s="41">
        <v>16978.151987284306</v>
      </c>
      <c r="F202" s="41">
        <v>2465846.9373076423</v>
      </c>
      <c r="G202" s="41">
        <v>1370773.2590318474</v>
      </c>
      <c r="H202" s="41">
        <v>1088494.4799348759</v>
      </c>
      <c r="I202" s="41">
        <v>1114249.5503808772</v>
      </c>
      <c r="J202" s="41">
        <v>1108190.8528750988</v>
      </c>
      <c r="K202" s="41">
        <v>1108190.8528750988</v>
      </c>
      <c r="L202" s="41">
        <v>1108190.8528750988</v>
      </c>
      <c r="M202" s="41">
        <v>1108190.8528750988</v>
      </c>
      <c r="N202" s="41">
        <v>1108190.8528750988</v>
      </c>
      <c r="O202" s="41">
        <v>1108190.8528750988</v>
      </c>
      <c r="P202" s="41">
        <v>1108190.8528750988</v>
      </c>
      <c r="Q202" s="41">
        <v>1108190.8528750988</v>
      </c>
      <c r="R202" s="41">
        <v>1108190.8528750988</v>
      </c>
      <c r="S202" s="41">
        <v>1108190.8528750988</v>
      </c>
      <c r="T202" s="41">
        <v>1108190.8528750988</v>
      </c>
      <c r="U202" s="41">
        <v>1108190.8528750988</v>
      </c>
      <c r="V202" s="41">
        <v>1108190.8528750988</v>
      </c>
      <c r="W202" s="41">
        <v>1108190.8528750988</v>
      </c>
      <c r="X202" s="41">
        <v>1108190.8528750988</v>
      </c>
      <c r="Y202" s="41">
        <v>1108190.8528750988</v>
      </c>
      <c r="Z202" s="41">
        <v>1108190.8528750988</v>
      </c>
      <c r="AA202" s="41">
        <v>1108190.8528750988</v>
      </c>
      <c r="AB202" s="41">
        <v>1108190.8528750988</v>
      </c>
      <c r="AC202" s="41">
        <v>1108190.8528750988</v>
      </c>
      <c r="AD202" s="41">
        <v>1108190.8528750988</v>
      </c>
      <c r="AE202" s="41">
        <v>1108190.8528750988</v>
      </c>
      <c r="AF202" s="41">
        <v>1108190.8528750988</v>
      </c>
      <c r="AG202" s="41">
        <v>1108190.8528750988</v>
      </c>
      <c r="AH202" s="41">
        <v>1108190.8528750988</v>
      </c>
      <c r="AI202" s="41">
        <v>1108190.8528750988</v>
      </c>
      <c r="AJ202" s="41">
        <v>1108190.8528750988</v>
      </c>
      <c r="AK202" s="41">
        <v>1108190.8528750988</v>
      </c>
      <c r="AL202" s="41">
        <v>1108190.8528750988</v>
      </c>
    </row>
    <row r="203" spans="1:38" x14ac:dyDescent="0.3">
      <c r="A203" s="16" t="s">
        <v>20</v>
      </c>
      <c r="B203" s="24" t="s">
        <v>24</v>
      </c>
      <c r="C203" s="41">
        <v>0</v>
      </c>
      <c r="D203" s="41">
        <v>0</v>
      </c>
      <c r="E203" s="41">
        <v>0</v>
      </c>
      <c r="F203" s="41">
        <v>0</v>
      </c>
      <c r="G203" s="41">
        <v>0</v>
      </c>
      <c r="H203" s="41">
        <v>0</v>
      </c>
      <c r="I203" s="41">
        <v>0</v>
      </c>
      <c r="J203" s="41">
        <v>0</v>
      </c>
      <c r="K203" s="41">
        <v>0</v>
      </c>
      <c r="L203" s="41">
        <v>0</v>
      </c>
      <c r="M203" s="41">
        <v>0</v>
      </c>
      <c r="N203" s="41">
        <v>0</v>
      </c>
      <c r="O203" s="41">
        <v>0</v>
      </c>
      <c r="P203" s="41">
        <v>0</v>
      </c>
      <c r="Q203" s="41">
        <v>0</v>
      </c>
      <c r="R203" s="41">
        <v>0</v>
      </c>
      <c r="S203" s="41">
        <v>0</v>
      </c>
      <c r="T203" s="41">
        <v>0</v>
      </c>
      <c r="U203" s="41">
        <v>0</v>
      </c>
      <c r="V203" s="41">
        <v>0</v>
      </c>
      <c r="W203" s="41">
        <v>0</v>
      </c>
      <c r="X203" s="41">
        <v>0</v>
      </c>
      <c r="Y203" s="41">
        <v>0</v>
      </c>
      <c r="Z203" s="41">
        <v>0</v>
      </c>
      <c r="AA203" s="41">
        <v>0</v>
      </c>
      <c r="AB203" s="41">
        <v>0</v>
      </c>
      <c r="AC203" s="41">
        <v>0</v>
      </c>
      <c r="AD203" s="41">
        <v>0</v>
      </c>
      <c r="AE203" s="41">
        <v>0</v>
      </c>
      <c r="AF203" s="41">
        <v>0</v>
      </c>
      <c r="AG203" s="41">
        <v>0</v>
      </c>
      <c r="AH203" s="41">
        <v>0</v>
      </c>
      <c r="AI203" s="41">
        <v>0</v>
      </c>
      <c r="AJ203" s="41">
        <v>0</v>
      </c>
      <c r="AK203" s="41">
        <v>0</v>
      </c>
      <c r="AL203" s="41">
        <v>0</v>
      </c>
    </row>
    <row r="204" spans="1:38" x14ac:dyDescent="0.3">
      <c r="A204" s="16" t="s">
        <v>20</v>
      </c>
      <c r="B204" s="24" t="s">
        <v>25</v>
      </c>
      <c r="C204" s="41">
        <v>130184.61129775576</v>
      </c>
      <c r="D204" s="41">
        <v>0</v>
      </c>
      <c r="E204" s="41">
        <v>0</v>
      </c>
      <c r="F204" s="41">
        <v>0</v>
      </c>
      <c r="G204" s="41">
        <v>0</v>
      </c>
      <c r="H204" s="41">
        <v>0</v>
      </c>
      <c r="I204" s="41">
        <v>0</v>
      </c>
      <c r="J204" s="41">
        <v>0</v>
      </c>
      <c r="K204" s="41">
        <v>0</v>
      </c>
      <c r="L204" s="41">
        <v>0</v>
      </c>
      <c r="M204" s="41">
        <v>0</v>
      </c>
      <c r="N204" s="41">
        <v>0</v>
      </c>
      <c r="O204" s="41">
        <v>0</v>
      </c>
      <c r="P204" s="41">
        <v>0</v>
      </c>
      <c r="Q204" s="41">
        <v>0</v>
      </c>
      <c r="R204" s="41">
        <v>0</v>
      </c>
      <c r="S204" s="41">
        <v>0</v>
      </c>
      <c r="T204" s="41">
        <v>0</v>
      </c>
      <c r="U204" s="41">
        <v>0</v>
      </c>
      <c r="V204" s="41">
        <v>0</v>
      </c>
      <c r="W204" s="41">
        <v>0</v>
      </c>
      <c r="X204" s="41">
        <v>0</v>
      </c>
      <c r="Y204" s="41">
        <v>0</v>
      </c>
      <c r="Z204" s="41">
        <v>0</v>
      </c>
      <c r="AA204" s="41">
        <v>0</v>
      </c>
      <c r="AB204" s="41">
        <v>0</v>
      </c>
      <c r="AC204" s="41">
        <v>0</v>
      </c>
      <c r="AD204" s="41">
        <v>0</v>
      </c>
      <c r="AE204" s="41">
        <v>0</v>
      </c>
      <c r="AF204" s="41">
        <v>0</v>
      </c>
      <c r="AG204" s="41">
        <v>0</v>
      </c>
      <c r="AH204" s="41">
        <v>0</v>
      </c>
      <c r="AI204" s="41">
        <v>0</v>
      </c>
      <c r="AJ204" s="41">
        <v>0</v>
      </c>
      <c r="AK204" s="41">
        <v>0</v>
      </c>
      <c r="AL204" s="41">
        <v>0</v>
      </c>
    </row>
    <row r="205" spans="1:38" x14ac:dyDescent="0.3">
      <c r="A205" s="250" t="s">
        <v>71</v>
      </c>
      <c r="B205" s="250"/>
      <c r="C205" s="250"/>
      <c r="D205" s="250"/>
      <c r="E205" s="250"/>
      <c r="F205" s="250"/>
      <c r="G205" s="250"/>
      <c r="H205" s="250"/>
      <c r="I205" s="250"/>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row>
    <row r="206" spans="1:38" x14ac:dyDescent="0.3">
      <c r="A206" s="292"/>
      <c r="B206" s="293"/>
      <c r="C206" s="26">
        <v>2015</v>
      </c>
      <c r="D206" s="26">
        <v>2016</v>
      </c>
      <c r="E206" s="26">
        <v>2017</v>
      </c>
      <c r="F206" s="26">
        <v>2018</v>
      </c>
      <c r="G206" s="26">
        <v>2019</v>
      </c>
      <c r="H206" s="26">
        <v>2020</v>
      </c>
      <c r="I206" s="26">
        <v>2021</v>
      </c>
      <c r="J206" s="26">
        <v>2022</v>
      </c>
      <c r="K206" s="26">
        <v>2023</v>
      </c>
      <c r="L206" s="26">
        <v>2024</v>
      </c>
      <c r="M206" s="26">
        <v>2025</v>
      </c>
      <c r="N206" s="26">
        <v>2026</v>
      </c>
      <c r="O206" s="26">
        <v>2027</v>
      </c>
      <c r="P206" s="26">
        <v>2028</v>
      </c>
      <c r="Q206" s="26">
        <v>2029</v>
      </c>
      <c r="R206" s="26">
        <v>2030</v>
      </c>
      <c r="S206" s="26">
        <v>2031</v>
      </c>
      <c r="T206" s="26">
        <v>2032</v>
      </c>
      <c r="U206" s="26">
        <v>2033</v>
      </c>
      <c r="V206" s="26">
        <v>2034</v>
      </c>
      <c r="W206" s="26">
        <v>2035</v>
      </c>
      <c r="X206" s="26">
        <v>2036</v>
      </c>
      <c r="Y206" s="26">
        <v>2037</v>
      </c>
      <c r="Z206" s="26">
        <v>2038</v>
      </c>
      <c r="AA206" s="26">
        <v>2039</v>
      </c>
      <c r="AB206" s="26">
        <v>2040</v>
      </c>
      <c r="AC206" s="26">
        <v>2041</v>
      </c>
      <c r="AD206" s="26">
        <v>2042</v>
      </c>
      <c r="AE206" s="26">
        <v>2043</v>
      </c>
      <c r="AF206" s="26">
        <v>2044</v>
      </c>
      <c r="AG206" s="26">
        <v>2045</v>
      </c>
      <c r="AH206" s="26">
        <v>2046</v>
      </c>
      <c r="AI206" s="26">
        <v>2047</v>
      </c>
      <c r="AJ206" s="26">
        <v>2048</v>
      </c>
      <c r="AK206" s="26">
        <v>2049</v>
      </c>
      <c r="AL206" s="26">
        <v>2050</v>
      </c>
    </row>
    <row r="207" spans="1:38" x14ac:dyDescent="0.3">
      <c r="A207" s="16" t="s">
        <v>16</v>
      </c>
      <c r="B207" s="24" t="s">
        <v>21</v>
      </c>
      <c r="C207" s="41">
        <v>5344714.6444863174</v>
      </c>
      <c r="D207" s="41">
        <v>5416260.9280217597</v>
      </c>
      <c r="E207" s="41">
        <v>5438489.8282626886</v>
      </c>
      <c r="F207" s="41">
        <v>5409995.5561399534</v>
      </c>
      <c r="G207" s="41">
        <v>4969098.9397850437</v>
      </c>
      <c r="H207" s="41">
        <v>5330007.1138057662</v>
      </c>
      <c r="I207" s="41">
        <v>5841539.2937663114</v>
      </c>
      <c r="J207" s="41">
        <v>6078551.829265194</v>
      </c>
      <c r="K207" s="41">
        <v>6094742.058728369</v>
      </c>
      <c r="L207" s="41">
        <v>6127122.5176547198</v>
      </c>
      <c r="M207" s="41">
        <v>6159502.9765810696</v>
      </c>
      <c r="N207" s="41">
        <v>6191883.4355074186</v>
      </c>
      <c r="O207" s="41">
        <v>6224263.8944337703</v>
      </c>
      <c r="P207" s="41">
        <v>6256644.3533601193</v>
      </c>
      <c r="Q207" s="41">
        <v>6289024.8122864682</v>
      </c>
      <c r="R207" s="41">
        <v>6321405.271212819</v>
      </c>
      <c r="S207" s="41">
        <v>6353785.7301391689</v>
      </c>
      <c r="T207" s="41">
        <v>6386166.1890655188</v>
      </c>
      <c r="U207" s="41">
        <v>6418546.6479918696</v>
      </c>
      <c r="V207" s="41">
        <v>6450927.1069182176</v>
      </c>
      <c r="W207" s="41">
        <v>6483307.5658445684</v>
      </c>
      <c r="X207" s="41">
        <v>6515688.0247709192</v>
      </c>
      <c r="Y207" s="41">
        <v>6548068.4836972672</v>
      </c>
      <c r="Z207" s="41">
        <v>6580448.942623619</v>
      </c>
      <c r="AA207" s="41">
        <v>6612829.4015499679</v>
      </c>
      <c r="AB207" s="41">
        <v>6645209.8604763178</v>
      </c>
      <c r="AC207" s="41">
        <v>6677590.3194026668</v>
      </c>
      <c r="AD207" s="41">
        <v>6709970.7783290176</v>
      </c>
      <c r="AE207" s="41">
        <v>6742351.2372553665</v>
      </c>
      <c r="AF207" s="41">
        <v>6774731.6961817173</v>
      </c>
      <c r="AG207" s="41">
        <v>6807112.1551080672</v>
      </c>
      <c r="AH207" s="41">
        <v>6839492.6140344162</v>
      </c>
      <c r="AI207" s="41">
        <v>6871873.0729607679</v>
      </c>
      <c r="AJ207" s="41">
        <v>6904253.5318871159</v>
      </c>
      <c r="AK207" s="41">
        <v>6936633.9908134667</v>
      </c>
      <c r="AL207" s="41">
        <v>6969014.4497398175</v>
      </c>
    </row>
    <row r="208" spans="1:38" x14ac:dyDescent="0.3">
      <c r="A208" s="16" t="s">
        <v>16</v>
      </c>
      <c r="B208" s="24" t="s">
        <v>22</v>
      </c>
      <c r="C208" s="41">
        <v>2065459.8902459808</v>
      </c>
      <c r="D208" s="41">
        <v>1349463.4429122803</v>
      </c>
      <c r="E208" s="41">
        <v>1633788.6599499851</v>
      </c>
      <c r="F208" s="41">
        <v>2101907.255457107</v>
      </c>
      <c r="G208" s="41">
        <v>2103657.0192918899</v>
      </c>
      <c r="H208" s="41">
        <v>1898711.8882456017</v>
      </c>
      <c r="I208" s="41">
        <v>1618051.6214754253</v>
      </c>
      <c r="J208" s="41">
        <v>1670869.4076098704</v>
      </c>
      <c r="K208" s="41">
        <v>1662521.4851235915</v>
      </c>
      <c r="L208" s="41">
        <v>1645825.6401510339</v>
      </c>
      <c r="M208" s="41">
        <v>1629129.7951784767</v>
      </c>
      <c r="N208" s="41">
        <v>1612433.9502059191</v>
      </c>
      <c r="O208" s="41">
        <v>1595738.1052333615</v>
      </c>
      <c r="P208" s="41">
        <v>1579042.2602608041</v>
      </c>
      <c r="Q208" s="41">
        <v>1562346.4152882465</v>
      </c>
      <c r="R208" s="41">
        <v>1545650.5703156888</v>
      </c>
      <c r="S208" s="41">
        <v>1528954.7253431315</v>
      </c>
      <c r="T208" s="41">
        <v>1512258.8803705741</v>
      </c>
      <c r="U208" s="41">
        <v>1495563.0353980165</v>
      </c>
      <c r="V208" s="41">
        <v>1478867.1904254588</v>
      </c>
      <c r="W208" s="41">
        <v>1462171.3454529014</v>
      </c>
      <c r="X208" s="41">
        <v>1445475.5004803438</v>
      </c>
      <c r="Y208" s="41">
        <v>1428779.6555077862</v>
      </c>
      <c r="Z208" s="41">
        <v>1412083.8105352286</v>
      </c>
      <c r="AA208" s="41">
        <v>1395387.9655626714</v>
      </c>
      <c r="AB208" s="41">
        <v>1378692.1205901136</v>
      </c>
      <c r="AC208" s="41">
        <v>1361996.2756175559</v>
      </c>
      <c r="AD208" s="41">
        <v>1345300.4306449988</v>
      </c>
      <c r="AE208" s="41">
        <v>1328604.5856724412</v>
      </c>
      <c r="AF208" s="41">
        <v>1311908.7406998836</v>
      </c>
      <c r="AG208" s="41">
        <v>1295212.8957273259</v>
      </c>
      <c r="AH208" s="41">
        <v>1278517.0507547685</v>
      </c>
      <c r="AI208" s="41">
        <v>1261821.2057822109</v>
      </c>
      <c r="AJ208" s="41">
        <v>1245125.3608096533</v>
      </c>
      <c r="AK208" s="41">
        <v>1228429.5158370959</v>
      </c>
      <c r="AL208" s="41">
        <v>1211733.6708645383</v>
      </c>
    </row>
    <row r="209" spans="1:38" x14ac:dyDescent="0.3">
      <c r="A209" s="16" t="s">
        <v>16</v>
      </c>
      <c r="B209" s="24" t="s">
        <v>23</v>
      </c>
      <c r="C209" s="41">
        <v>3870357.1050635842</v>
      </c>
      <c r="D209" s="41">
        <v>3480174.4209653386</v>
      </c>
      <c r="E209" s="41">
        <v>3846982.7656138497</v>
      </c>
      <c r="F209" s="41">
        <v>3508339.8828098681</v>
      </c>
      <c r="G209" s="41">
        <v>9412821.524421135</v>
      </c>
      <c r="H209" s="41">
        <v>5263399.3178522689</v>
      </c>
      <c r="I209" s="41">
        <v>6028756.6777478615</v>
      </c>
      <c r="J209" s="41">
        <v>6222164.0835099118</v>
      </c>
      <c r="K209" s="41">
        <v>6187671.9776605079</v>
      </c>
      <c r="L209" s="41">
        <v>6118687.765961702</v>
      </c>
      <c r="M209" s="41">
        <v>6049703.5542628942</v>
      </c>
      <c r="N209" s="41">
        <v>5980719.3425640892</v>
      </c>
      <c r="O209" s="41">
        <v>5911735.1308652814</v>
      </c>
      <c r="P209" s="41">
        <v>5842750.9191664755</v>
      </c>
      <c r="Q209" s="41">
        <v>5773766.7074676696</v>
      </c>
      <c r="R209" s="41">
        <v>5704782.4957688618</v>
      </c>
      <c r="S209" s="41">
        <v>5635798.2840700569</v>
      </c>
      <c r="T209" s="41">
        <v>5566814.0723712491</v>
      </c>
      <c r="U209" s="41">
        <v>5497829.8606724422</v>
      </c>
      <c r="V209" s="41">
        <v>5428845.6489736354</v>
      </c>
      <c r="W209" s="41">
        <v>5359861.4372748304</v>
      </c>
      <c r="X209" s="41">
        <v>5290877.2255760226</v>
      </c>
      <c r="Y209" s="41">
        <v>5221893.0138772167</v>
      </c>
      <c r="Z209" s="41">
        <v>5152908.802178409</v>
      </c>
      <c r="AA209" s="41">
        <v>5083924.590479604</v>
      </c>
      <c r="AB209" s="41">
        <v>5014940.3787807962</v>
      </c>
      <c r="AC209" s="41">
        <v>4945956.1670819903</v>
      </c>
      <c r="AD209" s="41">
        <v>4876971.9553831844</v>
      </c>
      <c r="AE209" s="41">
        <v>4807987.7436843766</v>
      </c>
      <c r="AF209" s="41">
        <v>4739003.5319855716</v>
      </c>
      <c r="AG209" s="41">
        <v>4670019.3202867638</v>
      </c>
      <c r="AH209" s="41">
        <v>4601035.1085879579</v>
      </c>
      <c r="AI209" s="41">
        <v>4532050.8968891501</v>
      </c>
      <c r="AJ209" s="41">
        <v>4463066.6851903433</v>
      </c>
      <c r="AK209" s="41">
        <v>4394082.4734915374</v>
      </c>
      <c r="AL209" s="41">
        <v>4325098.2617927315</v>
      </c>
    </row>
    <row r="210" spans="1:38" x14ac:dyDescent="0.3">
      <c r="A210" s="16" t="s">
        <v>16</v>
      </c>
      <c r="B210" s="24" t="s">
        <v>24</v>
      </c>
      <c r="C210" s="41">
        <v>641341.41687280335</v>
      </c>
      <c r="D210" s="41">
        <v>618202.89696019294</v>
      </c>
      <c r="E210" s="41">
        <v>1336902.2334253059</v>
      </c>
      <c r="F210" s="41">
        <v>1178907.5877423577</v>
      </c>
      <c r="G210" s="41">
        <v>640544.91478647245</v>
      </c>
      <c r="H210" s="41">
        <v>727243.29781888833</v>
      </c>
      <c r="I210" s="41">
        <v>725064.8585499695</v>
      </c>
      <c r="J210" s="41">
        <v>752473.81465530931</v>
      </c>
      <c r="K210" s="41">
        <v>752473.81465530931</v>
      </c>
      <c r="L210" s="41">
        <v>752473.81465530931</v>
      </c>
      <c r="M210" s="41">
        <v>752473.81465530931</v>
      </c>
      <c r="N210" s="41">
        <v>752473.81465530931</v>
      </c>
      <c r="O210" s="41">
        <v>752473.81465530931</v>
      </c>
      <c r="P210" s="41">
        <v>752473.81465530931</v>
      </c>
      <c r="Q210" s="41">
        <v>752473.81465530931</v>
      </c>
      <c r="R210" s="41">
        <v>752473.81465530931</v>
      </c>
      <c r="S210" s="41">
        <v>752473.81465530931</v>
      </c>
      <c r="T210" s="41">
        <v>752473.81465530931</v>
      </c>
      <c r="U210" s="41">
        <v>752473.81465530931</v>
      </c>
      <c r="V210" s="41">
        <v>752473.81465530931</v>
      </c>
      <c r="W210" s="41">
        <v>752473.81465530931</v>
      </c>
      <c r="X210" s="41">
        <v>752473.81465530931</v>
      </c>
      <c r="Y210" s="41">
        <v>752473.81465530931</v>
      </c>
      <c r="Z210" s="41">
        <v>752473.81465530931</v>
      </c>
      <c r="AA210" s="41">
        <v>752473.81465530931</v>
      </c>
      <c r="AB210" s="41">
        <v>752473.81465530931</v>
      </c>
      <c r="AC210" s="41">
        <v>752473.81465530931</v>
      </c>
      <c r="AD210" s="41">
        <v>752473.81465530931</v>
      </c>
      <c r="AE210" s="41">
        <v>752473.81465530931</v>
      </c>
      <c r="AF210" s="41">
        <v>752473.81465530931</v>
      </c>
      <c r="AG210" s="41">
        <v>752473.81465530931</v>
      </c>
      <c r="AH210" s="41">
        <v>752473.81465530931</v>
      </c>
      <c r="AI210" s="41">
        <v>752473.81465530931</v>
      </c>
      <c r="AJ210" s="41">
        <v>752473.81465530931</v>
      </c>
      <c r="AK210" s="41">
        <v>752473.81465530931</v>
      </c>
      <c r="AL210" s="41">
        <v>752473.81465530931</v>
      </c>
    </row>
    <row r="211" spans="1:38" x14ac:dyDescent="0.3">
      <c r="A211" s="16" t="s">
        <v>16</v>
      </c>
      <c r="B211" s="24" t="s">
        <v>25</v>
      </c>
      <c r="C211" s="41">
        <v>407697.49570129812</v>
      </c>
      <c r="D211" s="41">
        <v>350795.06587928126</v>
      </c>
      <c r="E211" s="41">
        <v>889335.17048124538</v>
      </c>
      <c r="F211" s="41">
        <v>339814.67390704865</v>
      </c>
      <c r="G211" s="41">
        <v>254472.55890015498</v>
      </c>
      <c r="H211" s="41">
        <v>445652.48784067173</v>
      </c>
      <c r="I211" s="41">
        <v>491912.85540268861</v>
      </c>
      <c r="J211" s="41">
        <v>510508.18201712205</v>
      </c>
      <c r="K211" s="41">
        <v>510508.18201712205</v>
      </c>
      <c r="L211" s="41">
        <v>510508.18201712205</v>
      </c>
      <c r="M211" s="41">
        <v>510508.18201712205</v>
      </c>
      <c r="N211" s="41">
        <v>510508.18201712205</v>
      </c>
      <c r="O211" s="41">
        <v>510508.18201712205</v>
      </c>
      <c r="P211" s="41">
        <v>510508.18201712205</v>
      </c>
      <c r="Q211" s="41">
        <v>510508.18201712205</v>
      </c>
      <c r="R211" s="41">
        <v>510508.18201712205</v>
      </c>
      <c r="S211" s="41">
        <v>510508.18201712205</v>
      </c>
      <c r="T211" s="41">
        <v>510508.18201712205</v>
      </c>
      <c r="U211" s="41">
        <v>510508.18201712205</v>
      </c>
      <c r="V211" s="41">
        <v>510508.18201712205</v>
      </c>
      <c r="W211" s="41">
        <v>510508.18201712205</v>
      </c>
      <c r="X211" s="41">
        <v>510508.18201712205</v>
      </c>
      <c r="Y211" s="41">
        <v>510508.18201712205</v>
      </c>
      <c r="Z211" s="41">
        <v>510508.18201712205</v>
      </c>
      <c r="AA211" s="41">
        <v>510508.18201712205</v>
      </c>
      <c r="AB211" s="41">
        <v>510508.18201712205</v>
      </c>
      <c r="AC211" s="41">
        <v>510508.18201712205</v>
      </c>
      <c r="AD211" s="41">
        <v>510508.18201712205</v>
      </c>
      <c r="AE211" s="41">
        <v>510508.18201712205</v>
      </c>
      <c r="AF211" s="41">
        <v>510508.18201712205</v>
      </c>
      <c r="AG211" s="41">
        <v>510508.18201712205</v>
      </c>
      <c r="AH211" s="41">
        <v>510508.18201712205</v>
      </c>
      <c r="AI211" s="41">
        <v>510508.18201712205</v>
      </c>
      <c r="AJ211" s="41">
        <v>510508.18201712205</v>
      </c>
      <c r="AK211" s="41">
        <v>510508.18201712205</v>
      </c>
      <c r="AL211" s="41">
        <v>510508.18201712205</v>
      </c>
    </row>
    <row r="212" spans="1:38" x14ac:dyDescent="0.3">
      <c r="A212" s="16" t="s">
        <v>17</v>
      </c>
      <c r="B212" s="24" t="s">
        <v>21</v>
      </c>
      <c r="C212" s="41">
        <v>437627.55037414713</v>
      </c>
      <c r="D212" s="41">
        <v>430346.51454592211</v>
      </c>
      <c r="E212" s="41">
        <v>445253.01386806433</v>
      </c>
      <c r="F212" s="41">
        <v>452006.25742797024</v>
      </c>
      <c r="G212" s="41">
        <v>369864.93408282468</v>
      </c>
      <c r="H212" s="41">
        <v>338224.98645758216</v>
      </c>
      <c r="I212" s="41">
        <v>533764.16934208421</v>
      </c>
      <c r="J212" s="41">
        <v>478441.20361373003</v>
      </c>
      <c r="K212" s="41">
        <v>478441.20361373003</v>
      </c>
      <c r="L212" s="41">
        <v>478441.20361373003</v>
      </c>
      <c r="M212" s="41">
        <v>478441.20361373003</v>
      </c>
      <c r="N212" s="41">
        <v>478441.20361373003</v>
      </c>
      <c r="O212" s="41">
        <v>478441.20361373003</v>
      </c>
      <c r="P212" s="41">
        <v>478441.20361373003</v>
      </c>
      <c r="Q212" s="41">
        <v>478441.20361373003</v>
      </c>
      <c r="R212" s="41">
        <v>478441.20361373003</v>
      </c>
      <c r="S212" s="41">
        <v>478441.20361373003</v>
      </c>
      <c r="T212" s="41">
        <v>478441.20361373003</v>
      </c>
      <c r="U212" s="41">
        <v>478441.20361373003</v>
      </c>
      <c r="V212" s="41">
        <v>478441.20361373003</v>
      </c>
      <c r="W212" s="41">
        <v>478441.20361373003</v>
      </c>
      <c r="X212" s="41">
        <v>478441.20361373003</v>
      </c>
      <c r="Y212" s="41">
        <v>478441.20361373003</v>
      </c>
      <c r="Z212" s="41">
        <v>478441.20361373003</v>
      </c>
      <c r="AA212" s="41">
        <v>478441.20361373003</v>
      </c>
      <c r="AB212" s="41">
        <v>478441.20361373003</v>
      </c>
      <c r="AC212" s="41">
        <v>478441.20361373003</v>
      </c>
      <c r="AD212" s="41">
        <v>478441.20361373003</v>
      </c>
      <c r="AE212" s="41">
        <v>478441.20361373003</v>
      </c>
      <c r="AF212" s="41">
        <v>478441.20361373003</v>
      </c>
      <c r="AG212" s="41">
        <v>478441.20361373003</v>
      </c>
      <c r="AH212" s="41">
        <v>478441.20361373003</v>
      </c>
      <c r="AI212" s="41">
        <v>478441.20361373003</v>
      </c>
      <c r="AJ212" s="41">
        <v>478441.20361373003</v>
      </c>
      <c r="AK212" s="41">
        <v>478441.20361373003</v>
      </c>
      <c r="AL212" s="41">
        <v>478441.20361373003</v>
      </c>
    </row>
    <row r="213" spans="1:38" x14ac:dyDescent="0.3">
      <c r="A213" s="16" t="s">
        <v>17</v>
      </c>
      <c r="B213" s="24" t="s">
        <v>22</v>
      </c>
      <c r="C213" s="41">
        <v>26740360.408882901</v>
      </c>
      <c r="D213" s="41">
        <v>27264339.035599999</v>
      </c>
      <c r="E213" s="41">
        <v>27462374.607652757</v>
      </c>
      <c r="F213" s="41">
        <v>27420143.27660973</v>
      </c>
      <c r="G213" s="41">
        <v>22252061.971656416</v>
      </c>
      <c r="H213" s="41">
        <v>22692220.16108875</v>
      </c>
      <c r="I213" s="41">
        <v>23775868.551750127</v>
      </c>
      <c r="J213" s="41">
        <v>21311575.074217487</v>
      </c>
      <c r="K213" s="41">
        <v>21311575.074217487</v>
      </c>
      <c r="L213" s="41">
        <v>21311575.074217487</v>
      </c>
      <c r="M213" s="41">
        <v>21311575.074217487</v>
      </c>
      <c r="N213" s="41">
        <v>21311575.074217487</v>
      </c>
      <c r="O213" s="41">
        <v>21311575.074217487</v>
      </c>
      <c r="P213" s="41">
        <v>21311575.074217487</v>
      </c>
      <c r="Q213" s="41">
        <v>21311575.074217487</v>
      </c>
      <c r="R213" s="41">
        <v>21311575.074217487</v>
      </c>
      <c r="S213" s="41">
        <v>21311575.074217487</v>
      </c>
      <c r="T213" s="41">
        <v>21311575.074217487</v>
      </c>
      <c r="U213" s="41">
        <v>21311575.074217487</v>
      </c>
      <c r="V213" s="41">
        <v>21311575.074217487</v>
      </c>
      <c r="W213" s="41">
        <v>21311575.074217487</v>
      </c>
      <c r="X213" s="41">
        <v>21311575.074217487</v>
      </c>
      <c r="Y213" s="41">
        <v>21311575.074217487</v>
      </c>
      <c r="Z213" s="41">
        <v>21311575.074217487</v>
      </c>
      <c r="AA213" s="41">
        <v>21311575.074217487</v>
      </c>
      <c r="AB213" s="41">
        <v>21311575.074217487</v>
      </c>
      <c r="AC213" s="41">
        <v>21311575.074217487</v>
      </c>
      <c r="AD213" s="41">
        <v>21311575.074217487</v>
      </c>
      <c r="AE213" s="41">
        <v>21311575.074217487</v>
      </c>
      <c r="AF213" s="41">
        <v>21311575.074217487</v>
      </c>
      <c r="AG213" s="41">
        <v>21311575.074217487</v>
      </c>
      <c r="AH213" s="41">
        <v>21311575.074217487</v>
      </c>
      <c r="AI213" s="41">
        <v>21311575.074217487</v>
      </c>
      <c r="AJ213" s="41">
        <v>21311575.074217487</v>
      </c>
      <c r="AK213" s="41">
        <v>21311575.074217487</v>
      </c>
      <c r="AL213" s="41">
        <v>21311575.074217487</v>
      </c>
    </row>
    <row r="214" spans="1:38" x14ac:dyDescent="0.3">
      <c r="A214" s="16" t="s">
        <v>17</v>
      </c>
      <c r="B214" s="24" t="s">
        <v>23</v>
      </c>
      <c r="C214" s="41">
        <v>0</v>
      </c>
      <c r="D214" s="41">
        <v>0</v>
      </c>
      <c r="E214" s="41">
        <v>0</v>
      </c>
      <c r="F214" s="41">
        <v>0</v>
      </c>
      <c r="G214" s="41">
        <v>0</v>
      </c>
      <c r="H214" s="41">
        <v>0</v>
      </c>
      <c r="I214" s="41">
        <v>0</v>
      </c>
      <c r="J214" s="41">
        <v>0</v>
      </c>
      <c r="K214" s="41">
        <v>0</v>
      </c>
      <c r="L214" s="41">
        <v>0</v>
      </c>
      <c r="M214" s="41">
        <v>0</v>
      </c>
      <c r="N214" s="41">
        <v>0</v>
      </c>
      <c r="O214" s="41">
        <v>0</v>
      </c>
      <c r="P214" s="41">
        <v>0</v>
      </c>
      <c r="Q214" s="41">
        <v>0</v>
      </c>
      <c r="R214" s="41">
        <v>0</v>
      </c>
      <c r="S214" s="41">
        <v>0</v>
      </c>
      <c r="T214" s="41">
        <v>0</v>
      </c>
      <c r="U214" s="41">
        <v>0</v>
      </c>
      <c r="V214" s="41">
        <v>0</v>
      </c>
      <c r="W214" s="41">
        <v>0</v>
      </c>
      <c r="X214" s="41">
        <v>0</v>
      </c>
      <c r="Y214" s="41">
        <v>0</v>
      </c>
      <c r="Z214" s="41">
        <v>0</v>
      </c>
      <c r="AA214" s="41">
        <v>0</v>
      </c>
      <c r="AB214" s="41">
        <v>0</v>
      </c>
      <c r="AC214" s="41">
        <v>0</v>
      </c>
      <c r="AD214" s="41">
        <v>0</v>
      </c>
      <c r="AE214" s="41">
        <v>0</v>
      </c>
      <c r="AF214" s="41">
        <v>0</v>
      </c>
      <c r="AG214" s="41">
        <v>0</v>
      </c>
      <c r="AH214" s="41">
        <v>0</v>
      </c>
      <c r="AI214" s="41">
        <v>0</v>
      </c>
      <c r="AJ214" s="41">
        <v>0</v>
      </c>
      <c r="AK214" s="41">
        <v>0</v>
      </c>
      <c r="AL214" s="41">
        <v>0</v>
      </c>
    </row>
    <row r="215" spans="1:38" x14ac:dyDescent="0.3">
      <c r="A215" s="16" t="s">
        <v>17</v>
      </c>
      <c r="B215" s="24" t="s">
        <v>24</v>
      </c>
      <c r="C215" s="41">
        <v>0</v>
      </c>
      <c r="D215" s="41">
        <v>0</v>
      </c>
      <c r="E215" s="41">
        <v>0</v>
      </c>
      <c r="F215" s="41">
        <v>0</v>
      </c>
      <c r="G215" s="41">
        <v>0</v>
      </c>
      <c r="H215" s="41">
        <v>0</v>
      </c>
      <c r="I215" s="41">
        <v>0</v>
      </c>
      <c r="J215" s="41">
        <v>0</v>
      </c>
      <c r="K215" s="41">
        <v>0</v>
      </c>
      <c r="L215" s="41">
        <v>0</v>
      </c>
      <c r="M215" s="41">
        <v>0</v>
      </c>
      <c r="N215" s="41">
        <v>0</v>
      </c>
      <c r="O215" s="41">
        <v>0</v>
      </c>
      <c r="P215" s="41">
        <v>0</v>
      </c>
      <c r="Q215" s="41">
        <v>0</v>
      </c>
      <c r="R215" s="41">
        <v>0</v>
      </c>
      <c r="S215" s="41">
        <v>0</v>
      </c>
      <c r="T215" s="41">
        <v>0</v>
      </c>
      <c r="U215" s="41">
        <v>0</v>
      </c>
      <c r="V215" s="41">
        <v>0</v>
      </c>
      <c r="W215" s="41">
        <v>0</v>
      </c>
      <c r="X215" s="41">
        <v>0</v>
      </c>
      <c r="Y215" s="41">
        <v>0</v>
      </c>
      <c r="Z215" s="41">
        <v>0</v>
      </c>
      <c r="AA215" s="41">
        <v>0</v>
      </c>
      <c r="AB215" s="41">
        <v>0</v>
      </c>
      <c r="AC215" s="41">
        <v>0</v>
      </c>
      <c r="AD215" s="41">
        <v>0</v>
      </c>
      <c r="AE215" s="41">
        <v>0</v>
      </c>
      <c r="AF215" s="41">
        <v>0</v>
      </c>
      <c r="AG215" s="41">
        <v>0</v>
      </c>
      <c r="AH215" s="41">
        <v>0</v>
      </c>
      <c r="AI215" s="41">
        <v>0</v>
      </c>
      <c r="AJ215" s="41">
        <v>0</v>
      </c>
      <c r="AK215" s="41">
        <v>0</v>
      </c>
      <c r="AL215" s="41">
        <v>0</v>
      </c>
    </row>
    <row r="216" spans="1:38" x14ac:dyDescent="0.3">
      <c r="A216" s="16" t="s">
        <v>17</v>
      </c>
      <c r="B216" s="24" t="s">
        <v>25</v>
      </c>
      <c r="C216" s="41">
        <v>0</v>
      </c>
      <c r="D216" s="41">
        <v>0</v>
      </c>
      <c r="E216" s="41">
        <v>0</v>
      </c>
      <c r="F216" s="41">
        <v>0</v>
      </c>
      <c r="G216" s="41">
        <v>0</v>
      </c>
      <c r="H216" s="41">
        <v>0</v>
      </c>
      <c r="I216" s="41">
        <v>0</v>
      </c>
      <c r="J216" s="41">
        <v>0</v>
      </c>
      <c r="K216" s="41">
        <v>0</v>
      </c>
      <c r="L216" s="41">
        <v>0</v>
      </c>
      <c r="M216" s="41">
        <v>0</v>
      </c>
      <c r="N216" s="41">
        <v>0</v>
      </c>
      <c r="O216" s="41">
        <v>0</v>
      </c>
      <c r="P216" s="41">
        <v>0</v>
      </c>
      <c r="Q216" s="41">
        <v>0</v>
      </c>
      <c r="R216" s="41">
        <v>0</v>
      </c>
      <c r="S216" s="41">
        <v>0</v>
      </c>
      <c r="T216" s="41">
        <v>0</v>
      </c>
      <c r="U216" s="41">
        <v>0</v>
      </c>
      <c r="V216" s="41">
        <v>0</v>
      </c>
      <c r="W216" s="41">
        <v>0</v>
      </c>
      <c r="X216" s="41">
        <v>0</v>
      </c>
      <c r="Y216" s="41">
        <v>0</v>
      </c>
      <c r="Z216" s="41">
        <v>0</v>
      </c>
      <c r="AA216" s="41">
        <v>0</v>
      </c>
      <c r="AB216" s="41">
        <v>0</v>
      </c>
      <c r="AC216" s="41">
        <v>0</v>
      </c>
      <c r="AD216" s="41">
        <v>0</v>
      </c>
      <c r="AE216" s="41">
        <v>0</v>
      </c>
      <c r="AF216" s="41">
        <v>0</v>
      </c>
      <c r="AG216" s="41">
        <v>0</v>
      </c>
      <c r="AH216" s="41">
        <v>0</v>
      </c>
      <c r="AI216" s="41">
        <v>0</v>
      </c>
      <c r="AJ216" s="41">
        <v>0</v>
      </c>
      <c r="AK216" s="41">
        <v>0</v>
      </c>
      <c r="AL216" s="41">
        <v>0</v>
      </c>
    </row>
    <row r="217" spans="1:38" x14ac:dyDescent="0.3">
      <c r="A217" s="16" t="s">
        <v>18</v>
      </c>
      <c r="B217" s="24" t="s">
        <v>21</v>
      </c>
      <c r="C217" s="41">
        <v>647205.40937372413</v>
      </c>
      <c r="D217" s="41">
        <v>706214.7554317289</v>
      </c>
      <c r="E217" s="41">
        <v>630465.17198057275</v>
      </c>
      <c r="F217" s="41">
        <v>596553.86129420146</v>
      </c>
      <c r="G217" s="41">
        <v>780034.61879627674</v>
      </c>
      <c r="H217" s="41">
        <v>900699.06712497526</v>
      </c>
      <c r="I217" s="41">
        <v>735104.78768692561</v>
      </c>
      <c r="J217" s="41">
        <v>815431.39859524544</v>
      </c>
      <c r="K217" s="41">
        <v>819020.31943611579</v>
      </c>
      <c r="L217" s="41">
        <v>826198.16111785639</v>
      </c>
      <c r="M217" s="41">
        <v>833376.00279959722</v>
      </c>
      <c r="N217" s="41">
        <v>840553.84448133793</v>
      </c>
      <c r="O217" s="41">
        <v>847731.68616307841</v>
      </c>
      <c r="P217" s="41">
        <v>854909.52784481901</v>
      </c>
      <c r="Q217" s="41">
        <v>862087.36952655972</v>
      </c>
      <c r="R217" s="41">
        <v>869265.21120830043</v>
      </c>
      <c r="S217" s="41">
        <v>876443.05289004103</v>
      </c>
      <c r="T217" s="41">
        <v>883620.89457178174</v>
      </c>
      <c r="U217" s="41">
        <v>890798.73625352245</v>
      </c>
      <c r="V217" s="41">
        <v>897976.57793526305</v>
      </c>
      <c r="W217" s="41">
        <v>905154.41961700353</v>
      </c>
      <c r="X217" s="41">
        <v>912332.26129874424</v>
      </c>
      <c r="Y217" s="41">
        <v>919510.10298048495</v>
      </c>
      <c r="Z217" s="41">
        <v>926687.94466222555</v>
      </c>
      <c r="AA217" s="41">
        <v>933865.78634396626</v>
      </c>
      <c r="AB217" s="41">
        <v>941043.62802570686</v>
      </c>
      <c r="AC217" s="41">
        <v>948221.46970744769</v>
      </c>
      <c r="AD217" s="41">
        <v>955399.3113891884</v>
      </c>
      <c r="AE217" s="41">
        <v>962577.15307092888</v>
      </c>
      <c r="AF217" s="41">
        <v>969754.99475266947</v>
      </c>
      <c r="AG217" s="41">
        <v>976932.83643441019</v>
      </c>
      <c r="AH217" s="41">
        <v>984110.6781161509</v>
      </c>
      <c r="AI217" s="41">
        <v>991288.51979789149</v>
      </c>
      <c r="AJ217" s="41">
        <v>998466.36147963221</v>
      </c>
      <c r="AK217" s="41">
        <v>1005644.2031613728</v>
      </c>
      <c r="AL217" s="41">
        <v>1012822.0448431135</v>
      </c>
    </row>
    <row r="218" spans="1:38" x14ac:dyDescent="0.3">
      <c r="A218" s="16" t="s">
        <v>18</v>
      </c>
      <c r="B218" s="24" t="s">
        <v>22</v>
      </c>
      <c r="C218" s="41">
        <v>0</v>
      </c>
      <c r="D218" s="41">
        <v>0</v>
      </c>
      <c r="E218" s="41">
        <v>0</v>
      </c>
      <c r="F218" s="41">
        <v>0</v>
      </c>
      <c r="G218" s="41">
        <v>0</v>
      </c>
      <c r="H218" s="41">
        <v>0</v>
      </c>
      <c r="I218" s="41">
        <v>0</v>
      </c>
      <c r="J218" s="41">
        <v>0</v>
      </c>
      <c r="K218" s="41">
        <v>0</v>
      </c>
      <c r="L218" s="41">
        <v>0</v>
      </c>
      <c r="M218" s="41">
        <v>0</v>
      </c>
      <c r="N218" s="41">
        <v>0</v>
      </c>
      <c r="O218" s="41">
        <v>0</v>
      </c>
      <c r="P218" s="41">
        <v>0</v>
      </c>
      <c r="Q218" s="41">
        <v>0</v>
      </c>
      <c r="R218" s="41">
        <v>0</v>
      </c>
      <c r="S218" s="41">
        <v>0</v>
      </c>
      <c r="T218" s="41">
        <v>0</v>
      </c>
      <c r="U218" s="41">
        <v>0</v>
      </c>
      <c r="V218" s="41">
        <v>0</v>
      </c>
      <c r="W218" s="41">
        <v>0</v>
      </c>
      <c r="X218" s="41">
        <v>0</v>
      </c>
      <c r="Y218" s="41">
        <v>0</v>
      </c>
      <c r="Z218" s="41">
        <v>0</v>
      </c>
      <c r="AA218" s="41">
        <v>0</v>
      </c>
      <c r="AB218" s="41">
        <v>0</v>
      </c>
      <c r="AC218" s="41">
        <v>0</v>
      </c>
      <c r="AD218" s="41">
        <v>0</v>
      </c>
      <c r="AE218" s="41">
        <v>0</v>
      </c>
      <c r="AF218" s="41">
        <v>0</v>
      </c>
      <c r="AG218" s="41">
        <v>0</v>
      </c>
      <c r="AH218" s="41">
        <v>0</v>
      </c>
      <c r="AI218" s="41">
        <v>0</v>
      </c>
      <c r="AJ218" s="41">
        <v>0</v>
      </c>
      <c r="AK218" s="41">
        <v>0</v>
      </c>
      <c r="AL218" s="41">
        <v>0</v>
      </c>
    </row>
    <row r="219" spans="1:38" x14ac:dyDescent="0.3">
      <c r="A219" s="16" t="s">
        <v>18</v>
      </c>
      <c r="B219" s="24" t="s">
        <v>23</v>
      </c>
      <c r="C219" s="41">
        <v>532337.99298051337</v>
      </c>
      <c r="D219" s="41">
        <v>540451.73416329361</v>
      </c>
      <c r="E219" s="41">
        <v>490045.74179209908</v>
      </c>
      <c r="F219" s="41">
        <v>488153.66882087552</v>
      </c>
      <c r="G219" s="41">
        <v>479184.75318618899</v>
      </c>
      <c r="H219" s="41">
        <v>589322.50877615588</v>
      </c>
      <c r="I219" s="41">
        <v>556633.40651825746</v>
      </c>
      <c r="J219" s="41">
        <v>614740.44451619044</v>
      </c>
      <c r="K219" s="41">
        <v>614740.44451619044</v>
      </c>
      <c r="L219" s="41">
        <v>614740.44451619044</v>
      </c>
      <c r="M219" s="41">
        <v>614740.44451619044</v>
      </c>
      <c r="N219" s="41">
        <v>614740.44451619044</v>
      </c>
      <c r="O219" s="41">
        <v>614740.44451619044</v>
      </c>
      <c r="P219" s="41">
        <v>614740.44451619044</v>
      </c>
      <c r="Q219" s="41">
        <v>614740.44451619044</v>
      </c>
      <c r="R219" s="41">
        <v>614740.44451619044</v>
      </c>
      <c r="S219" s="41">
        <v>614740.44451619044</v>
      </c>
      <c r="T219" s="41">
        <v>614740.44451619044</v>
      </c>
      <c r="U219" s="41">
        <v>614740.44451619044</v>
      </c>
      <c r="V219" s="41">
        <v>614740.44451619044</v>
      </c>
      <c r="W219" s="41">
        <v>614740.44451619044</v>
      </c>
      <c r="X219" s="41">
        <v>614740.44451619044</v>
      </c>
      <c r="Y219" s="41">
        <v>614740.44451619044</v>
      </c>
      <c r="Z219" s="41">
        <v>614740.44451619044</v>
      </c>
      <c r="AA219" s="41">
        <v>614740.44451619044</v>
      </c>
      <c r="AB219" s="41">
        <v>614740.44451619044</v>
      </c>
      <c r="AC219" s="41">
        <v>614740.44451619044</v>
      </c>
      <c r="AD219" s="41">
        <v>614740.44451619044</v>
      </c>
      <c r="AE219" s="41">
        <v>614740.44451619044</v>
      </c>
      <c r="AF219" s="41">
        <v>614740.44451619044</v>
      </c>
      <c r="AG219" s="41">
        <v>614740.44451619044</v>
      </c>
      <c r="AH219" s="41">
        <v>614740.44451619044</v>
      </c>
      <c r="AI219" s="41">
        <v>614740.44451619044</v>
      </c>
      <c r="AJ219" s="41">
        <v>614740.44451619044</v>
      </c>
      <c r="AK219" s="41">
        <v>614740.44451619044</v>
      </c>
      <c r="AL219" s="41">
        <v>614740.44451619044</v>
      </c>
    </row>
    <row r="220" spans="1:38" x14ac:dyDescent="0.3">
      <c r="A220" s="16" t="s">
        <v>18</v>
      </c>
      <c r="B220" s="24" t="s">
        <v>24</v>
      </c>
      <c r="C220" s="41">
        <v>0</v>
      </c>
      <c r="D220" s="41">
        <v>0</v>
      </c>
      <c r="E220" s="41">
        <v>0</v>
      </c>
      <c r="F220" s="41">
        <v>0</v>
      </c>
      <c r="G220" s="41">
        <v>0</v>
      </c>
      <c r="H220" s="41">
        <v>0</v>
      </c>
      <c r="I220" s="41">
        <v>0</v>
      </c>
      <c r="J220" s="41">
        <v>0</v>
      </c>
      <c r="K220" s="41">
        <v>0</v>
      </c>
      <c r="L220" s="41">
        <v>0</v>
      </c>
      <c r="M220" s="41">
        <v>0</v>
      </c>
      <c r="N220" s="41">
        <v>0</v>
      </c>
      <c r="O220" s="41">
        <v>0</v>
      </c>
      <c r="P220" s="41">
        <v>0</v>
      </c>
      <c r="Q220" s="41">
        <v>0</v>
      </c>
      <c r="R220" s="41">
        <v>0</v>
      </c>
      <c r="S220" s="41">
        <v>0</v>
      </c>
      <c r="T220" s="41">
        <v>0</v>
      </c>
      <c r="U220" s="41">
        <v>0</v>
      </c>
      <c r="V220" s="41">
        <v>0</v>
      </c>
      <c r="W220" s="41">
        <v>0</v>
      </c>
      <c r="X220" s="41">
        <v>0</v>
      </c>
      <c r="Y220" s="41">
        <v>0</v>
      </c>
      <c r="Z220" s="41">
        <v>0</v>
      </c>
      <c r="AA220" s="41">
        <v>0</v>
      </c>
      <c r="AB220" s="41">
        <v>0</v>
      </c>
      <c r="AC220" s="41">
        <v>0</v>
      </c>
      <c r="AD220" s="41">
        <v>0</v>
      </c>
      <c r="AE220" s="41">
        <v>0</v>
      </c>
      <c r="AF220" s="41">
        <v>0</v>
      </c>
      <c r="AG220" s="41">
        <v>0</v>
      </c>
      <c r="AH220" s="41">
        <v>0</v>
      </c>
      <c r="AI220" s="41">
        <v>0</v>
      </c>
      <c r="AJ220" s="41">
        <v>0</v>
      </c>
      <c r="AK220" s="41">
        <v>0</v>
      </c>
      <c r="AL220" s="41">
        <v>0</v>
      </c>
    </row>
    <row r="221" spans="1:38" x14ac:dyDescent="0.3">
      <c r="A221" s="16" t="s">
        <v>18</v>
      </c>
      <c r="B221" s="24" t="s">
        <v>25</v>
      </c>
      <c r="C221" s="41">
        <v>836858.06297412177</v>
      </c>
      <c r="D221" s="41">
        <v>955084.33469210542</v>
      </c>
      <c r="E221" s="41">
        <v>1508179.1567309047</v>
      </c>
      <c r="F221" s="41">
        <v>743157.36621794559</v>
      </c>
      <c r="G221" s="41">
        <v>1516472.4751339688</v>
      </c>
      <c r="H221" s="41">
        <v>1616157.5627414165</v>
      </c>
      <c r="I221" s="41">
        <v>945363.1134948926</v>
      </c>
      <c r="J221" s="41">
        <v>1030999.0779227484</v>
      </c>
      <c r="K221" s="41">
        <v>1017948.45668322</v>
      </c>
      <c r="L221" s="41">
        <v>991847.21420416294</v>
      </c>
      <c r="M221" s="41">
        <v>965745.97172510612</v>
      </c>
      <c r="N221" s="41">
        <v>939644.7292460493</v>
      </c>
      <c r="O221" s="41">
        <v>913543.48676699225</v>
      </c>
      <c r="P221" s="41">
        <v>887442.24428793543</v>
      </c>
      <c r="Q221" s="41">
        <v>861341.00180887838</v>
      </c>
      <c r="R221" s="41">
        <v>835239.75932982157</v>
      </c>
      <c r="S221" s="41">
        <v>809138.51685076463</v>
      </c>
      <c r="T221" s="41">
        <v>783037.2743717077</v>
      </c>
      <c r="U221" s="41">
        <v>756936.03189265076</v>
      </c>
      <c r="V221" s="41">
        <v>730834.78941359371</v>
      </c>
      <c r="W221" s="41">
        <v>704733.54693453689</v>
      </c>
      <c r="X221" s="41">
        <v>678632.30445547996</v>
      </c>
      <c r="Y221" s="41">
        <v>652531.06197642314</v>
      </c>
      <c r="Z221" s="41">
        <v>626429.81949736609</v>
      </c>
      <c r="AA221" s="41">
        <v>600328.57701830915</v>
      </c>
      <c r="AB221" s="41">
        <v>574227.33453925233</v>
      </c>
      <c r="AC221" s="41">
        <v>548126.09206019528</v>
      </c>
      <c r="AD221" s="41">
        <v>522024.84958113841</v>
      </c>
      <c r="AE221" s="41">
        <v>495923.60710208159</v>
      </c>
      <c r="AF221" s="41">
        <v>469822.36462302454</v>
      </c>
      <c r="AG221" s="41">
        <v>443721.12214396772</v>
      </c>
      <c r="AH221" s="41">
        <v>417619.87966491067</v>
      </c>
      <c r="AI221" s="41">
        <v>391518.63718585385</v>
      </c>
      <c r="AJ221" s="41">
        <v>365417.39470679691</v>
      </c>
      <c r="AK221" s="41">
        <v>339316.15222773992</v>
      </c>
      <c r="AL221" s="41">
        <v>313214.90974868304</v>
      </c>
    </row>
    <row r="222" spans="1:38" x14ac:dyDescent="0.3">
      <c r="A222" s="16" t="s">
        <v>19</v>
      </c>
      <c r="B222" s="24" t="s">
        <v>21</v>
      </c>
      <c r="C222" s="41">
        <v>483736.65119967359</v>
      </c>
      <c r="D222" s="41">
        <v>473625.6032440557</v>
      </c>
      <c r="E222" s="41">
        <v>470727.87339735148</v>
      </c>
      <c r="F222" s="41">
        <v>479457.83759940369</v>
      </c>
      <c r="G222" s="41">
        <v>594642.45881354448</v>
      </c>
      <c r="H222" s="41">
        <v>577632.18655921973</v>
      </c>
      <c r="I222" s="41">
        <v>486969.18129294016</v>
      </c>
      <c r="J222" s="41">
        <v>474623.75165781839</v>
      </c>
      <c r="K222" s="41">
        <v>474623.75165781839</v>
      </c>
      <c r="L222" s="41">
        <v>474623.75165781839</v>
      </c>
      <c r="M222" s="41">
        <v>474623.75165781839</v>
      </c>
      <c r="N222" s="41">
        <v>474623.75165781839</v>
      </c>
      <c r="O222" s="41">
        <v>474623.75165781839</v>
      </c>
      <c r="P222" s="41">
        <v>474623.75165781839</v>
      </c>
      <c r="Q222" s="41">
        <v>474623.75165781839</v>
      </c>
      <c r="R222" s="41">
        <v>474623.75165781839</v>
      </c>
      <c r="S222" s="41">
        <v>474623.75165781839</v>
      </c>
      <c r="T222" s="41">
        <v>474623.75165781839</v>
      </c>
      <c r="U222" s="41">
        <v>474623.75165781839</v>
      </c>
      <c r="V222" s="41">
        <v>474623.75165781839</v>
      </c>
      <c r="W222" s="41">
        <v>474623.75165781839</v>
      </c>
      <c r="X222" s="41">
        <v>474623.75165781839</v>
      </c>
      <c r="Y222" s="41">
        <v>474623.75165781839</v>
      </c>
      <c r="Z222" s="41">
        <v>474623.75165781839</v>
      </c>
      <c r="AA222" s="41">
        <v>474623.75165781839</v>
      </c>
      <c r="AB222" s="41">
        <v>474623.75165781839</v>
      </c>
      <c r="AC222" s="41">
        <v>474623.75165781839</v>
      </c>
      <c r="AD222" s="41">
        <v>474623.75165781839</v>
      </c>
      <c r="AE222" s="41">
        <v>474623.75165781839</v>
      </c>
      <c r="AF222" s="41">
        <v>474623.75165781839</v>
      </c>
      <c r="AG222" s="41">
        <v>474623.75165781839</v>
      </c>
      <c r="AH222" s="41">
        <v>474623.75165781839</v>
      </c>
      <c r="AI222" s="41">
        <v>474623.75165781839</v>
      </c>
      <c r="AJ222" s="41">
        <v>474623.75165781839</v>
      </c>
      <c r="AK222" s="41">
        <v>474623.75165781839</v>
      </c>
      <c r="AL222" s="41">
        <v>474623.75165781839</v>
      </c>
    </row>
    <row r="223" spans="1:38" x14ac:dyDescent="0.3">
      <c r="A223" s="16" t="s">
        <v>19</v>
      </c>
      <c r="B223" s="24" t="s">
        <v>22</v>
      </c>
      <c r="C223" s="41">
        <v>44885.092306391263</v>
      </c>
      <c r="D223" s="41">
        <v>82327.502937784302</v>
      </c>
      <c r="E223" s="41">
        <v>82676.812300791484</v>
      </c>
      <c r="F223" s="41">
        <v>71494.644561656751</v>
      </c>
      <c r="G223" s="41">
        <v>75416.029700202795</v>
      </c>
      <c r="H223" s="41">
        <v>115770.30281700115</v>
      </c>
      <c r="I223" s="41">
        <v>122604.61397863935</v>
      </c>
      <c r="J223" s="41">
        <v>119496.39544457149</v>
      </c>
      <c r="K223" s="41">
        <v>119496.39544457149</v>
      </c>
      <c r="L223" s="41">
        <v>119496.39544457149</v>
      </c>
      <c r="M223" s="41">
        <v>119496.39544457149</v>
      </c>
      <c r="N223" s="41">
        <v>119496.39544457149</v>
      </c>
      <c r="O223" s="41">
        <v>119496.39544457149</v>
      </c>
      <c r="P223" s="41">
        <v>119496.39544457149</v>
      </c>
      <c r="Q223" s="41">
        <v>119496.39544457149</v>
      </c>
      <c r="R223" s="41">
        <v>119496.39544457149</v>
      </c>
      <c r="S223" s="41">
        <v>119496.39544457149</v>
      </c>
      <c r="T223" s="41">
        <v>119496.39544457149</v>
      </c>
      <c r="U223" s="41">
        <v>119496.39544457149</v>
      </c>
      <c r="V223" s="41">
        <v>119496.39544457149</v>
      </c>
      <c r="W223" s="41">
        <v>119496.39544457149</v>
      </c>
      <c r="X223" s="41">
        <v>119496.39544457149</v>
      </c>
      <c r="Y223" s="41">
        <v>119496.39544457149</v>
      </c>
      <c r="Z223" s="41">
        <v>119496.39544457149</v>
      </c>
      <c r="AA223" s="41">
        <v>119496.39544457149</v>
      </c>
      <c r="AB223" s="41">
        <v>119496.39544457149</v>
      </c>
      <c r="AC223" s="41">
        <v>119496.39544457149</v>
      </c>
      <c r="AD223" s="41">
        <v>119496.39544457149</v>
      </c>
      <c r="AE223" s="41">
        <v>119496.39544457149</v>
      </c>
      <c r="AF223" s="41">
        <v>119496.39544457149</v>
      </c>
      <c r="AG223" s="41">
        <v>119496.39544457149</v>
      </c>
      <c r="AH223" s="41">
        <v>119496.39544457149</v>
      </c>
      <c r="AI223" s="41">
        <v>119496.39544457149</v>
      </c>
      <c r="AJ223" s="41">
        <v>119496.39544457149</v>
      </c>
      <c r="AK223" s="41">
        <v>119496.39544457149</v>
      </c>
      <c r="AL223" s="41">
        <v>119496.39544457149</v>
      </c>
    </row>
    <row r="224" spans="1:38" x14ac:dyDescent="0.3">
      <c r="A224" s="16" t="s">
        <v>19</v>
      </c>
      <c r="B224" s="24" t="s">
        <v>23</v>
      </c>
      <c r="C224" s="41">
        <v>272270.78322420234</v>
      </c>
      <c r="D224" s="41">
        <v>247723.90998463449</v>
      </c>
      <c r="E224" s="41">
        <v>246464.37527462098</v>
      </c>
      <c r="F224" s="41">
        <v>247783.04268585483</v>
      </c>
      <c r="G224" s="41">
        <v>238686.47451536023</v>
      </c>
      <c r="H224" s="41">
        <v>227681.58051450184</v>
      </c>
      <c r="I224" s="41">
        <v>241122.00244313854</v>
      </c>
      <c r="J224" s="41">
        <v>235009.18292807616</v>
      </c>
      <c r="K224" s="41">
        <v>235009.18292807616</v>
      </c>
      <c r="L224" s="41">
        <v>235009.18292807616</v>
      </c>
      <c r="M224" s="41">
        <v>235009.18292807616</v>
      </c>
      <c r="N224" s="41">
        <v>235009.18292807616</v>
      </c>
      <c r="O224" s="41">
        <v>235009.18292807616</v>
      </c>
      <c r="P224" s="41">
        <v>235009.18292807616</v>
      </c>
      <c r="Q224" s="41">
        <v>235009.18292807616</v>
      </c>
      <c r="R224" s="41">
        <v>235009.18292807616</v>
      </c>
      <c r="S224" s="41">
        <v>235009.18292807616</v>
      </c>
      <c r="T224" s="41">
        <v>235009.18292807616</v>
      </c>
      <c r="U224" s="41">
        <v>235009.18292807616</v>
      </c>
      <c r="V224" s="41">
        <v>235009.18292807616</v>
      </c>
      <c r="W224" s="41">
        <v>235009.18292807616</v>
      </c>
      <c r="X224" s="41">
        <v>235009.18292807616</v>
      </c>
      <c r="Y224" s="41">
        <v>235009.18292807616</v>
      </c>
      <c r="Z224" s="41">
        <v>235009.18292807616</v>
      </c>
      <c r="AA224" s="41">
        <v>235009.18292807616</v>
      </c>
      <c r="AB224" s="41">
        <v>235009.18292807616</v>
      </c>
      <c r="AC224" s="41">
        <v>235009.18292807616</v>
      </c>
      <c r="AD224" s="41">
        <v>235009.18292807616</v>
      </c>
      <c r="AE224" s="41">
        <v>235009.18292807616</v>
      </c>
      <c r="AF224" s="41">
        <v>235009.18292807616</v>
      </c>
      <c r="AG224" s="41">
        <v>235009.18292807616</v>
      </c>
      <c r="AH224" s="41">
        <v>235009.18292807616</v>
      </c>
      <c r="AI224" s="41">
        <v>235009.18292807616</v>
      </c>
      <c r="AJ224" s="41">
        <v>235009.18292807616</v>
      </c>
      <c r="AK224" s="41">
        <v>235009.18292807616</v>
      </c>
      <c r="AL224" s="41">
        <v>235009.18292807616</v>
      </c>
    </row>
    <row r="225" spans="1:38" x14ac:dyDescent="0.3">
      <c r="A225" s="16" t="s">
        <v>19</v>
      </c>
      <c r="B225" s="24" t="s">
        <v>24</v>
      </c>
      <c r="C225" s="41">
        <v>0</v>
      </c>
      <c r="D225" s="41">
        <v>0</v>
      </c>
      <c r="E225" s="41">
        <v>0</v>
      </c>
      <c r="F225" s="41">
        <v>0</v>
      </c>
      <c r="G225" s="41">
        <v>0</v>
      </c>
      <c r="H225" s="41">
        <v>0</v>
      </c>
      <c r="I225" s="41">
        <v>0</v>
      </c>
      <c r="J225" s="41">
        <v>0</v>
      </c>
      <c r="K225" s="41">
        <v>0</v>
      </c>
      <c r="L225" s="41">
        <v>0</v>
      </c>
      <c r="M225" s="41">
        <v>0</v>
      </c>
      <c r="N225" s="41">
        <v>0</v>
      </c>
      <c r="O225" s="41">
        <v>0</v>
      </c>
      <c r="P225" s="41">
        <v>0</v>
      </c>
      <c r="Q225" s="41">
        <v>0</v>
      </c>
      <c r="R225" s="41">
        <v>0</v>
      </c>
      <c r="S225" s="41">
        <v>0</v>
      </c>
      <c r="T225" s="41">
        <v>0</v>
      </c>
      <c r="U225" s="41">
        <v>0</v>
      </c>
      <c r="V225" s="41">
        <v>0</v>
      </c>
      <c r="W225" s="41">
        <v>0</v>
      </c>
      <c r="X225" s="41">
        <v>0</v>
      </c>
      <c r="Y225" s="41">
        <v>0</v>
      </c>
      <c r="Z225" s="41">
        <v>0</v>
      </c>
      <c r="AA225" s="41">
        <v>0</v>
      </c>
      <c r="AB225" s="41">
        <v>0</v>
      </c>
      <c r="AC225" s="41">
        <v>0</v>
      </c>
      <c r="AD225" s="41">
        <v>0</v>
      </c>
      <c r="AE225" s="41">
        <v>0</v>
      </c>
      <c r="AF225" s="41">
        <v>0</v>
      </c>
      <c r="AG225" s="41">
        <v>0</v>
      </c>
      <c r="AH225" s="41">
        <v>0</v>
      </c>
      <c r="AI225" s="41">
        <v>0</v>
      </c>
      <c r="AJ225" s="41">
        <v>0</v>
      </c>
      <c r="AK225" s="41">
        <v>0</v>
      </c>
      <c r="AL225" s="41">
        <v>0</v>
      </c>
    </row>
    <row r="226" spans="1:38" x14ac:dyDescent="0.3">
      <c r="A226" s="16" t="s">
        <v>19</v>
      </c>
      <c r="B226" s="24" t="s">
        <v>25</v>
      </c>
      <c r="C226" s="41">
        <v>4784.0379504281236</v>
      </c>
      <c r="D226" s="41">
        <v>36393.529995292141</v>
      </c>
      <c r="E226" s="41">
        <v>139972.18458737468</v>
      </c>
      <c r="F226" s="41">
        <v>139975.55158141532</v>
      </c>
      <c r="G226" s="41">
        <v>317916.12883616809</v>
      </c>
      <c r="H226" s="41">
        <v>187864.78950519706</v>
      </c>
      <c r="I226" s="41">
        <v>159176.55932819587</v>
      </c>
      <c r="J226" s="41">
        <v>155141.18483585215</v>
      </c>
      <c r="K226" s="41">
        <v>155141.18483585215</v>
      </c>
      <c r="L226" s="41">
        <v>155141.18483585215</v>
      </c>
      <c r="M226" s="41">
        <v>155141.18483585215</v>
      </c>
      <c r="N226" s="41">
        <v>155141.18483585215</v>
      </c>
      <c r="O226" s="41">
        <v>155141.18483585215</v>
      </c>
      <c r="P226" s="41">
        <v>155141.18483585215</v>
      </c>
      <c r="Q226" s="41">
        <v>155141.18483585215</v>
      </c>
      <c r="R226" s="41">
        <v>155141.18483585215</v>
      </c>
      <c r="S226" s="41">
        <v>155141.18483585215</v>
      </c>
      <c r="T226" s="41">
        <v>155141.18483585215</v>
      </c>
      <c r="U226" s="41">
        <v>155141.18483585215</v>
      </c>
      <c r="V226" s="41">
        <v>155141.18483585215</v>
      </c>
      <c r="W226" s="41">
        <v>155141.18483585215</v>
      </c>
      <c r="X226" s="41">
        <v>155141.18483585215</v>
      </c>
      <c r="Y226" s="41">
        <v>155141.18483585215</v>
      </c>
      <c r="Z226" s="41">
        <v>155141.18483585215</v>
      </c>
      <c r="AA226" s="41">
        <v>155141.18483585215</v>
      </c>
      <c r="AB226" s="41">
        <v>155141.18483585215</v>
      </c>
      <c r="AC226" s="41">
        <v>155141.18483585215</v>
      </c>
      <c r="AD226" s="41">
        <v>155141.18483585215</v>
      </c>
      <c r="AE226" s="41">
        <v>155141.18483585215</v>
      </c>
      <c r="AF226" s="41">
        <v>155141.18483585215</v>
      </c>
      <c r="AG226" s="41">
        <v>155141.18483585215</v>
      </c>
      <c r="AH226" s="41">
        <v>155141.18483585215</v>
      </c>
      <c r="AI226" s="41">
        <v>155141.18483585215</v>
      </c>
      <c r="AJ226" s="41">
        <v>155141.18483585215</v>
      </c>
      <c r="AK226" s="41">
        <v>155141.18483585215</v>
      </c>
      <c r="AL226" s="41">
        <v>155141.18483585215</v>
      </c>
    </row>
    <row r="227" spans="1:38" x14ac:dyDescent="0.3">
      <c r="A227" s="16" t="s">
        <v>20</v>
      </c>
      <c r="B227" s="24" t="s">
        <v>21</v>
      </c>
      <c r="C227" s="41">
        <v>2851919.0822076239</v>
      </c>
      <c r="D227" s="41">
        <v>2990545.1494335504</v>
      </c>
      <c r="E227" s="41">
        <v>2954105.4645236656</v>
      </c>
      <c r="F227" s="41">
        <v>2698339.4652882461</v>
      </c>
      <c r="G227" s="41">
        <v>2709148.1786198635</v>
      </c>
      <c r="H227" s="41">
        <v>2195612.5137487594</v>
      </c>
      <c r="I227" s="41">
        <v>2648156.3572881464</v>
      </c>
      <c r="J227" s="41">
        <v>2633757.0889094165</v>
      </c>
      <c r="K227" s="41">
        <v>2633757.0889094165</v>
      </c>
      <c r="L227" s="41">
        <v>2633757.0889094165</v>
      </c>
      <c r="M227" s="41">
        <v>2633757.0889094165</v>
      </c>
      <c r="N227" s="41">
        <v>2633757.0889094165</v>
      </c>
      <c r="O227" s="41">
        <v>2633757.0889094165</v>
      </c>
      <c r="P227" s="41">
        <v>2633757.0889094165</v>
      </c>
      <c r="Q227" s="41">
        <v>2633757.0889094165</v>
      </c>
      <c r="R227" s="41">
        <v>2633757.0889094165</v>
      </c>
      <c r="S227" s="41">
        <v>2633757.0889094165</v>
      </c>
      <c r="T227" s="41">
        <v>2633757.0889094165</v>
      </c>
      <c r="U227" s="41">
        <v>2633757.0889094165</v>
      </c>
      <c r="V227" s="41">
        <v>2633757.0889094165</v>
      </c>
      <c r="W227" s="41">
        <v>2633757.0889094165</v>
      </c>
      <c r="X227" s="41">
        <v>2633757.0889094165</v>
      </c>
      <c r="Y227" s="41">
        <v>2633757.0889094165</v>
      </c>
      <c r="Z227" s="41">
        <v>2633757.0889094165</v>
      </c>
      <c r="AA227" s="41">
        <v>2633757.0889094165</v>
      </c>
      <c r="AB227" s="41">
        <v>2633757.0889094165</v>
      </c>
      <c r="AC227" s="41">
        <v>2633757.0889094165</v>
      </c>
      <c r="AD227" s="41">
        <v>2633757.0889094165</v>
      </c>
      <c r="AE227" s="41">
        <v>2633757.0889094165</v>
      </c>
      <c r="AF227" s="41">
        <v>2633757.0889094165</v>
      </c>
      <c r="AG227" s="41">
        <v>2633757.0889094165</v>
      </c>
      <c r="AH227" s="41">
        <v>2633757.0889094165</v>
      </c>
      <c r="AI227" s="41">
        <v>2633757.0889094165</v>
      </c>
      <c r="AJ227" s="41">
        <v>2633757.0889094165</v>
      </c>
      <c r="AK227" s="41">
        <v>2633757.0889094165</v>
      </c>
      <c r="AL227" s="41">
        <v>2633757.0889094165</v>
      </c>
    </row>
    <row r="228" spans="1:38" x14ac:dyDescent="0.3">
      <c r="A228" s="16" t="s">
        <v>20</v>
      </c>
      <c r="B228" s="24" t="s">
        <v>22</v>
      </c>
      <c r="C228" s="41">
        <v>7068893.7477543224</v>
      </c>
      <c r="D228" s="41">
        <v>8008912.9438843997</v>
      </c>
      <c r="E228" s="41">
        <v>6849861.669468116</v>
      </c>
      <c r="F228" s="41">
        <v>6555993.6807723269</v>
      </c>
      <c r="G228" s="41">
        <v>6977025.8545278767</v>
      </c>
      <c r="H228" s="41">
        <v>6345110.3680433473</v>
      </c>
      <c r="I228" s="41">
        <v>6495283.0581865311</v>
      </c>
      <c r="J228" s="41">
        <v>6459965.1572275329</v>
      </c>
      <c r="K228" s="41">
        <v>6459965.1572275329</v>
      </c>
      <c r="L228" s="41">
        <v>6459965.1572275329</v>
      </c>
      <c r="M228" s="41">
        <v>6459965.1572275329</v>
      </c>
      <c r="N228" s="41">
        <v>6459965.1572275329</v>
      </c>
      <c r="O228" s="41">
        <v>6459965.1572275329</v>
      </c>
      <c r="P228" s="41">
        <v>6459965.1572275329</v>
      </c>
      <c r="Q228" s="41">
        <v>6459965.1572275329</v>
      </c>
      <c r="R228" s="41">
        <v>6459965.1572275329</v>
      </c>
      <c r="S228" s="41">
        <v>6459965.1572275329</v>
      </c>
      <c r="T228" s="41">
        <v>6459965.1572275329</v>
      </c>
      <c r="U228" s="41">
        <v>6459965.1572275329</v>
      </c>
      <c r="V228" s="41">
        <v>6459965.1572275329</v>
      </c>
      <c r="W228" s="41">
        <v>6459965.1572275329</v>
      </c>
      <c r="X228" s="41">
        <v>6459965.1572275329</v>
      </c>
      <c r="Y228" s="41">
        <v>6459965.1572275329</v>
      </c>
      <c r="Z228" s="41">
        <v>6459965.1572275329</v>
      </c>
      <c r="AA228" s="41">
        <v>6459965.1572275329</v>
      </c>
      <c r="AB228" s="41">
        <v>6459965.1572275329</v>
      </c>
      <c r="AC228" s="41">
        <v>6459965.1572275329</v>
      </c>
      <c r="AD228" s="41">
        <v>6459965.1572275329</v>
      </c>
      <c r="AE228" s="41">
        <v>6459965.1572275329</v>
      </c>
      <c r="AF228" s="41">
        <v>6459965.1572275329</v>
      </c>
      <c r="AG228" s="41">
        <v>6459965.1572275329</v>
      </c>
      <c r="AH228" s="41">
        <v>6459965.1572275329</v>
      </c>
      <c r="AI228" s="41">
        <v>6459965.1572275329</v>
      </c>
      <c r="AJ228" s="41">
        <v>6459965.1572275329</v>
      </c>
      <c r="AK228" s="41">
        <v>6459965.1572275329</v>
      </c>
      <c r="AL228" s="41">
        <v>6459965.1572275329</v>
      </c>
    </row>
    <row r="229" spans="1:38" x14ac:dyDescent="0.3">
      <c r="A229" s="16" t="s">
        <v>20</v>
      </c>
      <c r="B229" s="24" t="s">
        <v>23</v>
      </c>
      <c r="C229" s="41">
        <v>1557079.1658435916</v>
      </c>
      <c r="D229" s="41">
        <v>1517487.4819221585</v>
      </c>
      <c r="E229" s="41">
        <v>16978.151987284306</v>
      </c>
      <c r="F229" s="41">
        <v>2465846.9373076423</v>
      </c>
      <c r="G229" s="41">
        <v>1370773.2590318474</v>
      </c>
      <c r="H229" s="41">
        <v>1088494.4799348759</v>
      </c>
      <c r="I229" s="41">
        <v>1114249.5503808772</v>
      </c>
      <c r="J229" s="41">
        <v>1108190.8528750988</v>
      </c>
      <c r="K229" s="41">
        <v>1108190.8528750988</v>
      </c>
      <c r="L229" s="41">
        <v>1108190.8528750988</v>
      </c>
      <c r="M229" s="41">
        <v>1108190.8528750988</v>
      </c>
      <c r="N229" s="41">
        <v>1108190.8528750988</v>
      </c>
      <c r="O229" s="41">
        <v>1108190.8528750988</v>
      </c>
      <c r="P229" s="41">
        <v>1108190.8528750988</v>
      </c>
      <c r="Q229" s="41">
        <v>1108190.8528750988</v>
      </c>
      <c r="R229" s="41">
        <v>1108190.8528750988</v>
      </c>
      <c r="S229" s="41">
        <v>1108190.8528750988</v>
      </c>
      <c r="T229" s="41">
        <v>1108190.8528750988</v>
      </c>
      <c r="U229" s="41">
        <v>1108190.8528750988</v>
      </c>
      <c r="V229" s="41">
        <v>1108190.8528750988</v>
      </c>
      <c r="W229" s="41">
        <v>1108190.8528750988</v>
      </c>
      <c r="X229" s="41">
        <v>1108190.8528750988</v>
      </c>
      <c r="Y229" s="41">
        <v>1108190.8528750988</v>
      </c>
      <c r="Z229" s="41">
        <v>1108190.8528750988</v>
      </c>
      <c r="AA229" s="41">
        <v>1108190.8528750988</v>
      </c>
      <c r="AB229" s="41">
        <v>1108190.8528750988</v>
      </c>
      <c r="AC229" s="41">
        <v>1108190.8528750988</v>
      </c>
      <c r="AD229" s="41">
        <v>1108190.8528750988</v>
      </c>
      <c r="AE229" s="41">
        <v>1108190.8528750988</v>
      </c>
      <c r="AF229" s="41">
        <v>1108190.8528750988</v>
      </c>
      <c r="AG229" s="41">
        <v>1108190.8528750988</v>
      </c>
      <c r="AH229" s="41">
        <v>1108190.8528750988</v>
      </c>
      <c r="AI229" s="41">
        <v>1108190.8528750988</v>
      </c>
      <c r="AJ229" s="41">
        <v>1108190.8528750988</v>
      </c>
      <c r="AK229" s="41">
        <v>1108190.8528750988</v>
      </c>
      <c r="AL229" s="41">
        <v>1108190.8528750988</v>
      </c>
    </row>
    <row r="230" spans="1:38" x14ac:dyDescent="0.3">
      <c r="A230" s="16" t="s">
        <v>20</v>
      </c>
      <c r="B230" s="24" t="s">
        <v>24</v>
      </c>
      <c r="C230" s="41">
        <v>0</v>
      </c>
      <c r="D230" s="41">
        <v>0</v>
      </c>
      <c r="E230" s="41">
        <v>0</v>
      </c>
      <c r="F230" s="41">
        <v>0</v>
      </c>
      <c r="G230" s="41">
        <v>0</v>
      </c>
      <c r="H230" s="41">
        <v>0</v>
      </c>
      <c r="I230" s="41">
        <v>0</v>
      </c>
      <c r="J230" s="41">
        <v>0</v>
      </c>
      <c r="K230" s="41">
        <v>0</v>
      </c>
      <c r="L230" s="41">
        <v>0</v>
      </c>
      <c r="M230" s="41">
        <v>0</v>
      </c>
      <c r="N230" s="41">
        <v>0</v>
      </c>
      <c r="O230" s="41">
        <v>0</v>
      </c>
      <c r="P230" s="41">
        <v>0</v>
      </c>
      <c r="Q230" s="41">
        <v>0</v>
      </c>
      <c r="R230" s="41">
        <v>0</v>
      </c>
      <c r="S230" s="41">
        <v>0</v>
      </c>
      <c r="T230" s="41">
        <v>0</v>
      </c>
      <c r="U230" s="41">
        <v>0</v>
      </c>
      <c r="V230" s="41">
        <v>0</v>
      </c>
      <c r="W230" s="41">
        <v>0</v>
      </c>
      <c r="X230" s="41">
        <v>0</v>
      </c>
      <c r="Y230" s="41">
        <v>0</v>
      </c>
      <c r="Z230" s="41">
        <v>0</v>
      </c>
      <c r="AA230" s="41">
        <v>0</v>
      </c>
      <c r="AB230" s="41">
        <v>0</v>
      </c>
      <c r="AC230" s="41">
        <v>0</v>
      </c>
      <c r="AD230" s="41">
        <v>0</v>
      </c>
      <c r="AE230" s="41">
        <v>0</v>
      </c>
      <c r="AF230" s="41">
        <v>0</v>
      </c>
      <c r="AG230" s="41">
        <v>0</v>
      </c>
      <c r="AH230" s="41">
        <v>0</v>
      </c>
      <c r="AI230" s="41">
        <v>0</v>
      </c>
      <c r="AJ230" s="41">
        <v>0</v>
      </c>
      <c r="AK230" s="41">
        <v>0</v>
      </c>
      <c r="AL230" s="41">
        <v>0</v>
      </c>
    </row>
    <row r="231" spans="1:38" x14ac:dyDescent="0.3">
      <c r="A231" s="16" t="s">
        <v>20</v>
      </c>
      <c r="B231" s="24" t="s">
        <v>25</v>
      </c>
      <c r="C231" s="41">
        <v>130184.61129775576</v>
      </c>
      <c r="D231" s="41">
        <v>0</v>
      </c>
      <c r="E231" s="41">
        <v>0</v>
      </c>
      <c r="F231" s="41">
        <v>0</v>
      </c>
      <c r="G231" s="41">
        <v>0</v>
      </c>
      <c r="H231" s="41">
        <v>0</v>
      </c>
      <c r="I231" s="41">
        <v>0</v>
      </c>
      <c r="J231" s="41">
        <v>0</v>
      </c>
      <c r="K231" s="41">
        <v>0</v>
      </c>
      <c r="L231" s="41">
        <v>0</v>
      </c>
      <c r="M231" s="41">
        <v>0</v>
      </c>
      <c r="N231" s="41">
        <v>0</v>
      </c>
      <c r="O231" s="41">
        <v>0</v>
      </c>
      <c r="P231" s="41">
        <v>0</v>
      </c>
      <c r="Q231" s="41">
        <v>0</v>
      </c>
      <c r="R231" s="41">
        <v>0</v>
      </c>
      <c r="S231" s="41">
        <v>0</v>
      </c>
      <c r="T231" s="41">
        <v>0</v>
      </c>
      <c r="U231" s="41">
        <v>0</v>
      </c>
      <c r="V231" s="41">
        <v>0</v>
      </c>
      <c r="W231" s="41">
        <v>0</v>
      </c>
      <c r="X231" s="41">
        <v>0</v>
      </c>
      <c r="Y231" s="41">
        <v>0</v>
      </c>
      <c r="Z231" s="41">
        <v>0</v>
      </c>
      <c r="AA231" s="41">
        <v>0</v>
      </c>
      <c r="AB231" s="41">
        <v>0</v>
      </c>
      <c r="AC231" s="41">
        <v>0</v>
      </c>
      <c r="AD231" s="41">
        <v>0</v>
      </c>
      <c r="AE231" s="41">
        <v>0</v>
      </c>
      <c r="AF231" s="41">
        <v>0</v>
      </c>
      <c r="AG231" s="41">
        <v>0</v>
      </c>
      <c r="AH231" s="41">
        <v>0</v>
      </c>
      <c r="AI231" s="41">
        <v>0</v>
      </c>
      <c r="AJ231" s="41">
        <v>0</v>
      </c>
      <c r="AK231" s="41">
        <v>0</v>
      </c>
      <c r="AL231" s="41">
        <v>0</v>
      </c>
    </row>
    <row r="232" spans="1:38" x14ac:dyDescent="0.3">
      <c r="A232" s="250" t="s">
        <v>72</v>
      </c>
      <c r="B232" s="250"/>
      <c r="C232" s="250"/>
      <c r="D232" s="250"/>
      <c r="E232" s="250"/>
      <c r="F232" s="250"/>
      <c r="G232" s="250"/>
      <c r="H232" s="250"/>
      <c r="I232" s="250"/>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row>
    <row r="233" spans="1:38" x14ac:dyDescent="0.3">
      <c r="A233" s="292"/>
      <c r="B233" s="293"/>
      <c r="C233" s="26">
        <v>2015</v>
      </c>
      <c r="D233" s="26">
        <v>2016</v>
      </c>
      <c r="E233" s="26">
        <v>2017</v>
      </c>
      <c r="F233" s="26">
        <v>2018</v>
      </c>
      <c r="G233" s="26">
        <v>2019</v>
      </c>
      <c r="H233" s="26">
        <v>2020</v>
      </c>
      <c r="I233" s="26">
        <v>2021</v>
      </c>
      <c r="J233" s="26">
        <v>2022</v>
      </c>
      <c r="K233" s="26">
        <v>2023</v>
      </c>
      <c r="L233" s="26">
        <v>2024</v>
      </c>
      <c r="M233" s="26">
        <v>2025</v>
      </c>
      <c r="N233" s="26">
        <v>2026</v>
      </c>
      <c r="O233" s="26">
        <v>2027</v>
      </c>
      <c r="P233" s="26">
        <v>2028</v>
      </c>
      <c r="Q233" s="26">
        <v>2029</v>
      </c>
      <c r="R233" s="26">
        <v>2030</v>
      </c>
      <c r="S233" s="26">
        <v>2031</v>
      </c>
      <c r="T233" s="26">
        <v>2032</v>
      </c>
      <c r="U233" s="26">
        <v>2033</v>
      </c>
      <c r="V233" s="26">
        <v>2034</v>
      </c>
      <c r="W233" s="26">
        <v>2035</v>
      </c>
      <c r="X233" s="26">
        <v>2036</v>
      </c>
      <c r="Y233" s="26">
        <v>2037</v>
      </c>
      <c r="Z233" s="26">
        <v>2038</v>
      </c>
      <c r="AA233" s="26">
        <v>2039</v>
      </c>
      <c r="AB233" s="26">
        <v>2040</v>
      </c>
      <c r="AC233" s="26">
        <v>2041</v>
      </c>
      <c r="AD233" s="26">
        <v>2042</v>
      </c>
      <c r="AE233" s="26">
        <v>2043</v>
      </c>
      <c r="AF233" s="26">
        <v>2044</v>
      </c>
      <c r="AG233" s="26">
        <v>2045</v>
      </c>
      <c r="AH233" s="26">
        <v>2046</v>
      </c>
      <c r="AI233" s="26">
        <v>2047</v>
      </c>
      <c r="AJ233" s="26">
        <v>2048</v>
      </c>
      <c r="AK233" s="26">
        <v>2049</v>
      </c>
      <c r="AL233" s="26">
        <v>2050</v>
      </c>
    </row>
    <row r="234" spans="1:38" x14ac:dyDescent="0.3">
      <c r="A234" s="16" t="s">
        <v>16</v>
      </c>
      <c r="B234" s="24" t="s">
        <v>21</v>
      </c>
      <c r="C234" s="41">
        <v>5344714.6444863174</v>
      </c>
      <c r="D234" s="41">
        <v>5416260.9280217597</v>
      </c>
      <c r="E234" s="41">
        <v>5438489.8282626886</v>
      </c>
      <c r="F234" s="41">
        <v>5409995.5561399534</v>
      </c>
      <c r="G234" s="41">
        <v>4969098.9397850437</v>
      </c>
      <c r="H234" s="41">
        <v>5330007.1138057662</v>
      </c>
      <c r="I234" s="41">
        <v>5841539.2937663114</v>
      </c>
      <c r="J234" s="41">
        <v>6078551.829265194</v>
      </c>
      <c r="K234" s="41">
        <v>6094742.058728369</v>
      </c>
      <c r="L234" s="41">
        <v>6127122.5176547198</v>
      </c>
      <c r="M234" s="41">
        <v>6159502.9765810696</v>
      </c>
      <c r="N234" s="41">
        <v>6191883.4355074186</v>
      </c>
      <c r="O234" s="41">
        <v>6224263.8944337703</v>
      </c>
      <c r="P234" s="41">
        <v>6256644.3533601193</v>
      </c>
      <c r="Q234" s="41">
        <v>6289024.8122864682</v>
      </c>
      <c r="R234" s="41">
        <v>6321405.271212819</v>
      </c>
      <c r="S234" s="41">
        <v>6353785.7301391689</v>
      </c>
      <c r="T234" s="41">
        <v>6386166.1890655188</v>
      </c>
      <c r="U234" s="41">
        <v>6418546.6479918696</v>
      </c>
      <c r="V234" s="41">
        <v>6450927.1069182176</v>
      </c>
      <c r="W234" s="41">
        <v>6483307.5658445684</v>
      </c>
      <c r="X234" s="41">
        <v>6515688.0247709192</v>
      </c>
      <c r="Y234" s="41">
        <v>6548068.4836972672</v>
      </c>
      <c r="Z234" s="41">
        <v>6580448.942623619</v>
      </c>
      <c r="AA234" s="41">
        <v>6612829.4015499679</v>
      </c>
      <c r="AB234" s="41">
        <v>6645209.8604763178</v>
      </c>
      <c r="AC234" s="41">
        <v>6677590.3194026668</v>
      </c>
      <c r="AD234" s="41">
        <v>6709970.7783290176</v>
      </c>
      <c r="AE234" s="41">
        <v>6742351.2372553665</v>
      </c>
      <c r="AF234" s="41">
        <v>6774731.6961817173</v>
      </c>
      <c r="AG234" s="41">
        <v>6807112.1551080672</v>
      </c>
      <c r="AH234" s="41">
        <v>6839492.6140344162</v>
      </c>
      <c r="AI234" s="41">
        <v>6871873.0729607679</v>
      </c>
      <c r="AJ234" s="41">
        <v>6904253.5318871159</v>
      </c>
      <c r="AK234" s="41">
        <v>6936633.9908134667</v>
      </c>
      <c r="AL234" s="41">
        <v>6969014.4497398175</v>
      </c>
    </row>
    <row r="235" spans="1:38" x14ac:dyDescent="0.3">
      <c r="A235" s="16" t="s">
        <v>16</v>
      </c>
      <c r="B235" s="24" t="s">
        <v>22</v>
      </c>
      <c r="C235" s="41">
        <v>2065459.8902459808</v>
      </c>
      <c r="D235" s="41">
        <v>1349463.4429122803</v>
      </c>
      <c r="E235" s="41">
        <v>1633788.6599499851</v>
      </c>
      <c r="F235" s="41">
        <v>2101907.255457107</v>
      </c>
      <c r="G235" s="41">
        <v>2103657.0192918899</v>
      </c>
      <c r="H235" s="41">
        <v>1898711.8882456017</v>
      </c>
      <c r="I235" s="41">
        <v>1618051.6214754253</v>
      </c>
      <c r="J235" s="41">
        <v>1670869.4076098704</v>
      </c>
      <c r="K235" s="41">
        <v>1662521.4851235915</v>
      </c>
      <c r="L235" s="41">
        <v>1645825.6401510339</v>
      </c>
      <c r="M235" s="41">
        <v>1629129.7951784767</v>
      </c>
      <c r="N235" s="41">
        <v>1612433.9502059191</v>
      </c>
      <c r="O235" s="41">
        <v>1595738.1052333615</v>
      </c>
      <c r="P235" s="41">
        <v>1579042.2602608041</v>
      </c>
      <c r="Q235" s="41">
        <v>1562346.4152882465</v>
      </c>
      <c r="R235" s="41">
        <v>1545650.5703156888</v>
      </c>
      <c r="S235" s="41">
        <v>1528954.7253431315</v>
      </c>
      <c r="T235" s="41">
        <v>1512258.8803705741</v>
      </c>
      <c r="U235" s="41">
        <v>1495563.0353980165</v>
      </c>
      <c r="V235" s="41">
        <v>1478867.1904254588</v>
      </c>
      <c r="W235" s="41">
        <v>1462171.3454529014</v>
      </c>
      <c r="X235" s="41">
        <v>1445475.5004803438</v>
      </c>
      <c r="Y235" s="41">
        <v>1428779.6555077862</v>
      </c>
      <c r="Z235" s="41">
        <v>1412083.8105352286</v>
      </c>
      <c r="AA235" s="41">
        <v>1395387.9655626714</v>
      </c>
      <c r="AB235" s="41">
        <v>1378692.1205901136</v>
      </c>
      <c r="AC235" s="41">
        <v>1361996.2756175559</v>
      </c>
      <c r="AD235" s="41">
        <v>1345300.4306449988</v>
      </c>
      <c r="AE235" s="41">
        <v>1328604.5856724412</v>
      </c>
      <c r="AF235" s="41">
        <v>1311908.7406998836</v>
      </c>
      <c r="AG235" s="41">
        <v>1295212.8957273259</v>
      </c>
      <c r="AH235" s="41">
        <v>1278517.0507547685</v>
      </c>
      <c r="AI235" s="41">
        <v>1261821.2057822109</v>
      </c>
      <c r="AJ235" s="41">
        <v>1245125.3608096533</v>
      </c>
      <c r="AK235" s="41">
        <v>1228429.5158370959</v>
      </c>
      <c r="AL235" s="41">
        <v>1211733.6708645383</v>
      </c>
    </row>
    <row r="236" spans="1:38" x14ac:dyDescent="0.3">
      <c r="A236" s="16" t="s">
        <v>16</v>
      </c>
      <c r="B236" s="24" t="s">
        <v>23</v>
      </c>
      <c r="C236" s="41">
        <v>3870357.1050635842</v>
      </c>
      <c r="D236" s="41">
        <v>3480174.4209653386</v>
      </c>
      <c r="E236" s="41">
        <v>3846982.7656138497</v>
      </c>
      <c r="F236" s="41">
        <v>3508339.8828098681</v>
      </c>
      <c r="G236" s="41">
        <v>9412821.524421135</v>
      </c>
      <c r="H236" s="41">
        <v>5263399.3178522689</v>
      </c>
      <c r="I236" s="41">
        <v>6028756.6777478615</v>
      </c>
      <c r="J236" s="41">
        <v>6222164.0835099118</v>
      </c>
      <c r="K236" s="41">
        <v>6187671.9776605079</v>
      </c>
      <c r="L236" s="41">
        <v>6118687.765961702</v>
      </c>
      <c r="M236" s="41">
        <v>6049703.5542628942</v>
      </c>
      <c r="N236" s="41">
        <v>5980719.3425640892</v>
      </c>
      <c r="O236" s="41">
        <v>5911735.1308652814</v>
      </c>
      <c r="P236" s="41">
        <v>5842750.9191664755</v>
      </c>
      <c r="Q236" s="41">
        <v>5773766.7074676696</v>
      </c>
      <c r="R236" s="41">
        <v>5704782.4957688618</v>
      </c>
      <c r="S236" s="41">
        <v>5635798.2840700569</v>
      </c>
      <c r="T236" s="41">
        <v>5566814.0723712491</v>
      </c>
      <c r="U236" s="41">
        <v>5497829.8606724422</v>
      </c>
      <c r="V236" s="41">
        <v>5428845.6489736354</v>
      </c>
      <c r="W236" s="41">
        <v>5359861.4372748304</v>
      </c>
      <c r="X236" s="41">
        <v>5290877.2255760226</v>
      </c>
      <c r="Y236" s="41">
        <v>5221893.0138772167</v>
      </c>
      <c r="Z236" s="41">
        <v>5152908.802178409</v>
      </c>
      <c r="AA236" s="41">
        <v>5083924.590479604</v>
      </c>
      <c r="AB236" s="41">
        <v>5014940.3787807962</v>
      </c>
      <c r="AC236" s="41">
        <v>4945956.1670819903</v>
      </c>
      <c r="AD236" s="41">
        <v>4876971.9553831844</v>
      </c>
      <c r="AE236" s="41">
        <v>4807987.7436843766</v>
      </c>
      <c r="AF236" s="41">
        <v>4739003.5319855716</v>
      </c>
      <c r="AG236" s="41">
        <v>4670019.3202867638</v>
      </c>
      <c r="AH236" s="41">
        <v>4601035.1085879579</v>
      </c>
      <c r="AI236" s="41">
        <v>4532050.8968891501</v>
      </c>
      <c r="AJ236" s="41">
        <v>4463066.6851903433</v>
      </c>
      <c r="AK236" s="41">
        <v>4394082.4734915374</v>
      </c>
      <c r="AL236" s="41">
        <v>4325098.2617927315</v>
      </c>
    </row>
    <row r="237" spans="1:38" x14ac:dyDescent="0.3">
      <c r="A237" s="16" t="s">
        <v>16</v>
      </c>
      <c r="B237" s="24" t="s">
        <v>24</v>
      </c>
      <c r="C237" s="41">
        <v>641341.41687280335</v>
      </c>
      <c r="D237" s="41">
        <v>618202.89696019294</v>
      </c>
      <c r="E237" s="41">
        <v>1336902.2334253059</v>
      </c>
      <c r="F237" s="41">
        <v>1178907.5877423577</v>
      </c>
      <c r="G237" s="41">
        <v>640544.91478647245</v>
      </c>
      <c r="H237" s="41">
        <v>727243.29781888833</v>
      </c>
      <c r="I237" s="41">
        <v>725064.8585499695</v>
      </c>
      <c r="J237" s="41">
        <v>752473.81465530931</v>
      </c>
      <c r="K237" s="41">
        <v>752473.81465530931</v>
      </c>
      <c r="L237" s="41">
        <v>752473.81465530931</v>
      </c>
      <c r="M237" s="41">
        <v>752473.81465530931</v>
      </c>
      <c r="N237" s="41">
        <v>752473.81465530931</v>
      </c>
      <c r="O237" s="41">
        <v>752473.81465530931</v>
      </c>
      <c r="P237" s="41">
        <v>752473.81465530931</v>
      </c>
      <c r="Q237" s="41">
        <v>752473.81465530931</v>
      </c>
      <c r="R237" s="41">
        <v>752473.81465530931</v>
      </c>
      <c r="S237" s="41">
        <v>752473.81465530931</v>
      </c>
      <c r="T237" s="41">
        <v>752473.81465530931</v>
      </c>
      <c r="U237" s="41">
        <v>752473.81465530931</v>
      </c>
      <c r="V237" s="41">
        <v>752473.81465530931</v>
      </c>
      <c r="W237" s="41">
        <v>752473.81465530931</v>
      </c>
      <c r="X237" s="41">
        <v>752473.81465530931</v>
      </c>
      <c r="Y237" s="41">
        <v>752473.81465530931</v>
      </c>
      <c r="Z237" s="41">
        <v>752473.81465530931</v>
      </c>
      <c r="AA237" s="41">
        <v>752473.81465530931</v>
      </c>
      <c r="AB237" s="41">
        <v>752473.81465530931</v>
      </c>
      <c r="AC237" s="41">
        <v>752473.81465530931</v>
      </c>
      <c r="AD237" s="41">
        <v>752473.81465530931</v>
      </c>
      <c r="AE237" s="41">
        <v>752473.81465530931</v>
      </c>
      <c r="AF237" s="41">
        <v>752473.81465530931</v>
      </c>
      <c r="AG237" s="41">
        <v>752473.81465530931</v>
      </c>
      <c r="AH237" s="41">
        <v>752473.81465530931</v>
      </c>
      <c r="AI237" s="41">
        <v>752473.81465530931</v>
      </c>
      <c r="AJ237" s="41">
        <v>752473.81465530931</v>
      </c>
      <c r="AK237" s="41">
        <v>752473.81465530931</v>
      </c>
      <c r="AL237" s="41">
        <v>752473.81465530931</v>
      </c>
    </row>
    <row r="238" spans="1:38" x14ac:dyDescent="0.3">
      <c r="A238" s="16" t="s">
        <v>16</v>
      </c>
      <c r="B238" s="24" t="s">
        <v>25</v>
      </c>
      <c r="C238" s="41">
        <v>407697.49570129812</v>
      </c>
      <c r="D238" s="41">
        <v>350795.06587928126</v>
      </c>
      <c r="E238" s="41">
        <v>889335.17048124538</v>
      </c>
      <c r="F238" s="41">
        <v>339814.67390704865</v>
      </c>
      <c r="G238" s="41">
        <v>254472.55890015498</v>
      </c>
      <c r="H238" s="41">
        <v>445652.48784067173</v>
      </c>
      <c r="I238" s="41">
        <v>491912.85540268861</v>
      </c>
      <c r="J238" s="41">
        <v>510508.18201712205</v>
      </c>
      <c r="K238" s="41">
        <v>510508.18201712205</v>
      </c>
      <c r="L238" s="41">
        <v>510508.18201712205</v>
      </c>
      <c r="M238" s="41">
        <v>510508.18201712205</v>
      </c>
      <c r="N238" s="41">
        <v>510508.18201712205</v>
      </c>
      <c r="O238" s="41">
        <v>510508.18201712205</v>
      </c>
      <c r="P238" s="41">
        <v>510508.18201712205</v>
      </c>
      <c r="Q238" s="41">
        <v>510508.18201712205</v>
      </c>
      <c r="R238" s="41">
        <v>510508.18201712205</v>
      </c>
      <c r="S238" s="41">
        <v>510508.18201712205</v>
      </c>
      <c r="T238" s="41">
        <v>510508.18201712205</v>
      </c>
      <c r="U238" s="41">
        <v>510508.18201712205</v>
      </c>
      <c r="V238" s="41">
        <v>510508.18201712205</v>
      </c>
      <c r="W238" s="41">
        <v>510508.18201712205</v>
      </c>
      <c r="X238" s="41">
        <v>510508.18201712205</v>
      </c>
      <c r="Y238" s="41">
        <v>510508.18201712205</v>
      </c>
      <c r="Z238" s="41">
        <v>510508.18201712205</v>
      </c>
      <c r="AA238" s="41">
        <v>510508.18201712205</v>
      </c>
      <c r="AB238" s="41">
        <v>510508.18201712205</v>
      </c>
      <c r="AC238" s="41">
        <v>510508.18201712205</v>
      </c>
      <c r="AD238" s="41">
        <v>510508.18201712205</v>
      </c>
      <c r="AE238" s="41">
        <v>510508.18201712205</v>
      </c>
      <c r="AF238" s="41">
        <v>510508.18201712205</v>
      </c>
      <c r="AG238" s="41">
        <v>510508.18201712205</v>
      </c>
      <c r="AH238" s="41">
        <v>510508.18201712205</v>
      </c>
      <c r="AI238" s="41">
        <v>510508.18201712205</v>
      </c>
      <c r="AJ238" s="41">
        <v>510508.18201712205</v>
      </c>
      <c r="AK238" s="41">
        <v>510508.18201712205</v>
      </c>
      <c r="AL238" s="41">
        <v>510508.18201712205</v>
      </c>
    </row>
    <row r="239" spans="1:38" x14ac:dyDescent="0.3">
      <c r="A239" s="16" t="s">
        <v>17</v>
      </c>
      <c r="B239" s="24" t="s">
        <v>21</v>
      </c>
      <c r="C239" s="41">
        <v>437627.55037414713</v>
      </c>
      <c r="D239" s="41">
        <v>430346.51454592211</v>
      </c>
      <c r="E239" s="41">
        <v>445253.01386806433</v>
      </c>
      <c r="F239" s="41">
        <v>452006.25742797024</v>
      </c>
      <c r="G239" s="41">
        <v>369864.93408282468</v>
      </c>
      <c r="H239" s="41">
        <v>338224.98645758216</v>
      </c>
      <c r="I239" s="41">
        <v>533764.16934208421</v>
      </c>
      <c r="J239" s="41">
        <v>478441.20361373003</v>
      </c>
      <c r="K239" s="41">
        <v>478441.20361373003</v>
      </c>
      <c r="L239" s="41">
        <v>478441.20361373003</v>
      </c>
      <c r="M239" s="41">
        <v>478441.20361373003</v>
      </c>
      <c r="N239" s="41">
        <v>478441.20361373003</v>
      </c>
      <c r="O239" s="41">
        <v>478441.20361373003</v>
      </c>
      <c r="P239" s="41">
        <v>478441.20361373003</v>
      </c>
      <c r="Q239" s="41">
        <v>478441.20361373003</v>
      </c>
      <c r="R239" s="41">
        <v>478441.20361373003</v>
      </c>
      <c r="S239" s="41">
        <v>478441.20361373003</v>
      </c>
      <c r="T239" s="41">
        <v>478441.20361373003</v>
      </c>
      <c r="U239" s="41">
        <v>478441.20361373003</v>
      </c>
      <c r="V239" s="41">
        <v>478441.20361373003</v>
      </c>
      <c r="W239" s="41">
        <v>478441.20361373003</v>
      </c>
      <c r="X239" s="41">
        <v>478441.20361373003</v>
      </c>
      <c r="Y239" s="41">
        <v>478441.20361373003</v>
      </c>
      <c r="Z239" s="41">
        <v>478441.20361373003</v>
      </c>
      <c r="AA239" s="41">
        <v>478441.20361373003</v>
      </c>
      <c r="AB239" s="41">
        <v>478441.20361373003</v>
      </c>
      <c r="AC239" s="41">
        <v>478441.20361373003</v>
      </c>
      <c r="AD239" s="41">
        <v>478441.20361373003</v>
      </c>
      <c r="AE239" s="41">
        <v>478441.20361373003</v>
      </c>
      <c r="AF239" s="41">
        <v>478441.20361373003</v>
      </c>
      <c r="AG239" s="41">
        <v>478441.20361373003</v>
      </c>
      <c r="AH239" s="41">
        <v>478441.20361373003</v>
      </c>
      <c r="AI239" s="41">
        <v>478441.20361373003</v>
      </c>
      <c r="AJ239" s="41">
        <v>478441.20361373003</v>
      </c>
      <c r="AK239" s="41">
        <v>478441.20361373003</v>
      </c>
      <c r="AL239" s="41">
        <v>478441.20361373003</v>
      </c>
    </row>
    <row r="240" spans="1:38" x14ac:dyDescent="0.3">
      <c r="A240" s="16" t="s">
        <v>17</v>
      </c>
      <c r="B240" s="24" t="s">
        <v>22</v>
      </c>
      <c r="C240" s="41">
        <v>26740360.408882901</v>
      </c>
      <c r="D240" s="41">
        <v>27264339.035599999</v>
      </c>
      <c r="E240" s="41">
        <v>27462374.607652757</v>
      </c>
      <c r="F240" s="41">
        <v>27420143.27660973</v>
      </c>
      <c r="G240" s="41">
        <v>22252061.971656416</v>
      </c>
      <c r="H240" s="41">
        <v>22692220.16108875</v>
      </c>
      <c r="I240" s="41">
        <v>23775868.551750127</v>
      </c>
      <c r="J240" s="41">
        <v>21311575.074217487</v>
      </c>
      <c r="K240" s="41">
        <v>21311575.074217487</v>
      </c>
      <c r="L240" s="41">
        <v>21311575.074217487</v>
      </c>
      <c r="M240" s="41">
        <v>21311575.074217487</v>
      </c>
      <c r="N240" s="41">
        <v>21311575.074217487</v>
      </c>
      <c r="O240" s="41">
        <v>21311575.074217487</v>
      </c>
      <c r="P240" s="41">
        <v>21311575.074217487</v>
      </c>
      <c r="Q240" s="41">
        <v>21311575.074217487</v>
      </c>
      <c r="R240" s="41">
        <v>21311575.074217487</v>
      </c>
      <c r="S240" s="41">
        <v>21311575.074217487</v>
      </c>
      <c r="T240" s="41">
        <v>21311575.074217487</v>
      </c>
      <c r="U240" s="41">
        <v>21311575.074217487</v>
      </c>
      <c r="V240" s="41">
        <v>21311575.074217487</v>
      </c>
      <c r="W240" s="41">
        <v>21311575.074217487</v>
      </c>
      <c r="X240" s="41">
        <v>21311575.074217487</v>
      </c>
      <c r="Y240" s="41">
        <v>21311575.074217487</v>
      </c>
      <c r="Z240" s="41">
        <v>21311575.074217487</v>
      </c>
      <c r="AA240" s="41">
        <v>21311575.074217487</v>
      </c>
      <c r="AB240" s="41">
        <v>21311575.074217487</v>
      </c>
      <c r="AC240" s="41">
        <v>21311575.074217487</v>
      </c>
      <c r="AD240" s="41">
        <v>21311575.074217487</v>
      </c>
      <c r="AE240" s="41">
        <v>21311575.074217487</v>
      </c>
      <c r="AF240" s="41">
        <v>21311575.074217487</v>
      </c>
      <c r="AG240" s="41">
        <v>21311575.074217487</v>
      </c>
      <c r="AH240" s="41">
        <v>21311575.074217487</v>
      </c>
      <c r="AI240" s="41">
        <v>21311575.074217487</v>
      </c>
      <c r="AJ240" s="41">
        <v>21311575.074217487</v>
      </c>
      <c r="AK240" s="41">
        <v>21311575.074217487</v>
      </c>
      <c r="AL240" s="41">
        <v>21311575.074217487</v>
      </c>
    </row>
    <row r="241" spans="1:38" x14ac:dyDescent="0.3">
      <c r="A241" s="16" t="s">
        <v>17</v>
      </c>
      <c r="B241" s="24" t="s">
        <v>23</v>
      </c>
      <c r="C241" s="41">
        <v>0</v>
      </c>
      <c r="D241" s="41">
        <v>0</v>
      </c>
      <c r="E241" s="41">
        <v>0</v>
      </c>
      <c r="F241" s="41">
        <v>0</v>
      </c>
      <c r="G241" s="41">
        <v>0</v>
      </c>
      <c r="H241" s="41">
        <v>0</v>
      </c>
      <c r="I241" s="41">
        <v>0</v>
      </c>
      <c r="J241" s="41">
        <v>0</v>
      </c>
      <c r="K241" s="41">
        <v>0</v>
      </c>
      <c r="L241" s="41">
        <v>0</v>
      </c>
      <c r="M241" s="41">
        <v>0</v>
      </c>
      <c r="N241" s="41">
        <v>0</v>
      </c>
      <c r="O241" s="41">
        <v>0</v>
      </c>
      <c r="P241" s="41">
        <v>0</v>
      </c>
      <c r="Q241" s="41">
        <v>0</v>
      </c>
      <c r="R241" s="41">
        <v>0</v>
      </c>
      <c r="S241" s="41">
        <v>0</v>
      </c>
      <c r="T241" s="41">
        <v>0</v>
      </c>
      <c r="U241" s="41">
        <v>0</v>
      </c>
      <c r="V241" s="41">
        <v>0</v>
      </c>
      <c r="W241" s="41">
        <v>0</v>
      </c>
      <c r="X241" s="41">
        <v>0</v>
      </c>
      <c r="Y241" s="41">
        <v>0</v>
      </c>
      <c r="Z241" s="41">
        <v>0</v>
      </c>
      <c r="AA241" s="41">
        <v>0</v>
      </c>
      <c r="AB241" s="41">
        <v>0</v>
      </c>
      <c r="AC241" s="41">
        <v>0</v>
      </c>
      <c r="AD241" s="41">
        <v>0</v>
      </c>
      <c r="AE241" s="41">
        <v>0</v>
      </c>
      <c r="AF241" s="41">
        <v>0</v>
      </c>
      <c r="AG241" s="41">
        <v>0</v>
      </c>
      <c r="AH241" s="41">
        <v>0</v>
      </c>
      <c r="AI241" s="41">
        <v>0</v>
      </c>
      <c r="AJ241" s="41">
        <v>0</v>
      </c>
      <c r="AK241" s="41">
        <v>0</v>
      </c>
      <c r="AL241" s="41">
        <v>0</v>
      </c>
    </row>
    <row r="242" spans="1:38" x14ac:dyDescent="0.3">
      <c r="A242" s="16" t="s">
        <v>17</v>
      </c>
      <c r="B242" s="24" t="s">
        <v>24</v>
      </c>
      <c r="C242" s="41">
        <v>0</v>
      </c>
      <c r="D242" s="41">
        <v>0</v>
      </c>
      <c r="E242" s="41">
        <v>0</v>
      </c>
      <c r="F242" s="41">
        <v>0</v>
      </c>
      <c r="G242" s="41">
        <v>0</v>
      </c>
      <c r="H242" s="41">
        <v>0</v>
      </c>
      <c r="I242" s="41">
        <v>0</v>
      </c>
      <c r="J242" s="41">
        <v>0</v>
      </c>
      <c r="K242" s="41">
        <v>0</v>
      </c>
      <c r="L242" s="41">
        <v>0</v>
      </c>
      <c r="M242" s="41">
        <v>0</v>
      </c>
      <c r="N242" s="41">
        <v>0</v>
      </c>
      <c r="O242" s="41">
        <v>0</v>
      </c>
      <c r="P242" s="41">
        <v>0</v>
      </c>
      <c r="Q242" s="41">
        <v>0</v>
      </c>
      <c r="R242" s="41">
        <v>0</v>
      </c>
      <c r="S242" s="41">
        <v>0</v>
      </c>
      <c r="T242" s="41">
        <v>0</v>
      </c>
      <c r="U242" s="41">
        <v>0</v>
      </c>
      <c r="V242" s="41">
        <v>0</v>
      </c>
      <c r="W242" s="41">
        <v>0</v>
      </c>
      <c r="X242" s="41">
        <v>0</v>
      </c>
      <c r="Y242" s="41">
        <v>0</v>
      </c>
      <c r="Z242" s="41">
        <v>0</v>
      </c>
      <c r="AA242" s="41">
        <v>0</v>
      </c>
      <c r="AB242" s="41">
        <v>0</v>
      </c>
      <c r="AC242" s="41">
        <v>0</v>
      </c>
      <c r="AD242" s="41">
        <v>0</v>
      </c>
      <c r="AE242" s="41">
        <v>0</v>
      </c>
      <c r="AF242" s="41">
        <v>0</v>
      </c>
      <c r="AG242" s="41">
        <v>0</v>
      </c>
      <c r="AH242" s="41">
        <v>0</v>
      </c>
      <c r="AI242" s="41">
        <v>0</v>
      </c>
      <c r="AJ242" s="41">
        <v>0</v>
      </c>
      <c r="AK242" s="41">
        <v>0</v>
      </c>
      <c r="AL242" s="41">
        <v>0</v>
      </c>
    </row>
    <row r="243" spans="1:38" x14ac:dyDescent="0.3">
      <c r="A243" s="16" t="s">
        <v>17</v>
      </c>
      <c r="B243" s="24" t="s">
        <v>25</v>
      </c>
      <c r="C243" s="41">
        <v>0</v>
      </c>
      <c r="D243" s="41">
        <v>0</v>
      </c>
      <c r="E243" s="41">
        <v>0</v>
      </c>
      <c r="F243" s="41">
        <v>0</v>
      </c>
      <c r="G243" s="41">
        <v>0</v>
      </c>
      <c r="H243" s="41">
        <v>0</v>
      </c>
      <c r="I243" s="41">
        <v>0</v>
      </c>
      <c r="J243" s="41">
        <v>0</v>
      </c>
      <c r="K243" s="41">
        <v>0</v>
      </c>
      <c r="L243" s="41">
        <v>0</v>
      </c>
      <c r="M243" s="41">
        <v>0</v>
      </c>
      <c r="N243" s="41">
        <v>0</v>
      </c>
      <c r="O243" s="41">
        <v>0</v>
      </c>
      <c r="P243" s="41">
        <v>0</v>
      </c>
      <c r="Q243" s="41">
        <v>0</v>
      </c>
      <c r="R243" s="41">
        <v>0</v>
      </c>
      <c r="S243" s="41">
        <v>0</v>
      </c>
      <c r="T243" s="41">
        <v>0</v>
      </c>
      <c r="U243" s="41">
        <v>0</v>
      </c>
      <c r="V243" s="41">
        <v>0</v>
      </c>
      <c r="W243" s="41">
        <v>0</v>
      </c>
      <c r="X243" s="41">
        <v>0</v>
      </c>
      <c r="Y243" s="41">
        <v>0</v>
      </c>
      <c r="Z243" s="41">
        <v>0</v>
      </c>
      <c r="AA243" s="41">
        <v>0</v>
      </c>
      <c r="AB243" s="41">
        <v>0</v>
      </c>
      <c r="AC243" s="41">
        <v>0</v>
      </c>
      <c r="AD243" s="41">
        <v>0</v>
      </c>
      <c r="AE243" s="41">
        <v>0</v>
      </c>
      <c r="AF243" s="41">
        <v>0</v>
      </c>
      <c r="AG243" s="41">
        <v>0</v>
      </c>
      <c r="AH243" s="41">
        <v>0</v>
      </c>
      <c r="AI243" s="41">
        <v>0</v>
      </c>
      <c r="AJ243" s="41">
        <v>0</v>
      </c>
      <c r="AK243" s="41">
        <v>0</v>
      </c>
      <c r="AL243" s="41">
        <v>0</v>
      </c>
    </row>
    <row r="244" spans="1:38" x14ac:dyDescent="0.3">
      <c r="A244" s="16" t="s">
        <v>18</v>
      </c>
      <c r="B244" s="24" t="s">
        <v>21</v>
      </c>
      <c r="C244" s="41">
        <v>647205.40937372413</v>
      </c>
      <c r="D244" s="41">
        <v>706214.7554317289</v>
      </c>
      <c r="E244" s="41">
        <v>630465.17198057275</v>
      </c>
      <c r="F244" s="41">
        <v>596553.86129420146</v>
      </c>
      <c r="G244" s="41">
        <v>780034.61879627674</v>
      </c>
      <c r="H244" s="41">
        <v>900699.06712497526</v>
      </c>
      <c r="I244" s="41">
        <v>735104.78768692561</v>
      </c>
      <c r="J244" s="41">
        <v>811842.47775437508</v>
      </c>
      <c r="K244" s="41">
        <v>811842.47775437508</v>
      </c>
      <c r="L244" s="41">
        <v>811842.47775437508</v>
      </c>
      <c r="M244" s="41">
        <v>811842.47775437508</v>
      </c>
      <c r="N244" s="41">
        <v>811842.47775437508</v>
      </c>
      <c r="O244" s="41">
        <v>811842.47775437508</v>
      </c>
      <c r="P244" s="41">
        <v>811842.47775437508</v>
      </c>
      <c r="Q244" s="41">
        <v>811842.47775437508</v>
      </c>
      <c r="R244" s="41">
        <v>811842.47775437508</v>
      </c>
      <c r="S244" s="41">
        <v>811842.47775437508</v>
      </c>
      <c r="T244" s="41">
        <v>811842.47775437508</v>
      </c>
      <c r="U244" s="41">
        <v>811842.47775437508</v>
      </c>
      <c r="V244" s="41">
        <v>811842.47775437508</v>
      </c>
      <c r="W244" s="41">
        <v>811842.47775437508</v>
      </c>
      <c r="X244" s="41">
        <v>811842.47775437508</v>
      </c>
      <c r="Y244" s="41">
        <v>811842.47775437508</v>
      </c>
      <c r="Z244" s="41">
        <v>811842.47775437508</v>
      </c>
      <c r="AA244" s="41">
        <v>811842.47775437508</v>
      </c>
      <c r="AB244" s="41">
        <v>811842.47775437508</v>
      </c>
      <c r="AC244" s="41">
        <v>811842.47775437508</v>
      </c>
      <c r="AD244" s="41">
        <v>811842.47775437508</v>
      </c>
      <c r="AE244" s="41">
        <v>811842.47775437508</v>
      </c>
      <c r="AF244" s="41">
        <v>811842.47775437508</v>
      </c>
      <c r="AG244" s="41">
        <v>811842.47775437508</v>
      </c>
      <c r="AH244" s="41">
        <v>811842.47775437508</v>
      </c>
      <c r="AI244" s="41">
        <v>811842.47775437508</v>
      </c>
      <c r="AJ244" s="41">
        <v>811842.47775437508</v>
      </c>
      <c r="AK244" s="41">
        <v>811842.47775437508</v>
      </c>
      <c r="AL244" s="41">
        <v>811842.47775437508</v>
      </c>
    </row>
    <row r="245" spans="1:38" x14ac:dyDescent="0.3">
      <c r="A245" s="16" t="s">
        <v>18</v>
      </c>
      <c r="B245" s="24" t="s">
        <v>22</v>
      </c>
      <c r="C245" s="41">
        <v>0</v>
      </c>
      <c r="D245" s="41">
        <v>0</v>
      </c>
      <c r="E245" s="41">
        <v>0</v>
      </c>
      <c r="F245" s="41">
        <v>0</v>
      </c>
      <c r="G245" s="41">
        <v>0</v>
      </c>
      <c r="H245" s="41">
        <v>0</v>
      </c>
      <c r="I245" s="41">
        <v>0</v>
      </c>
      <c r="J245" s="41">
        <v>0</v>
      </c>
      <c r="K245" s="41">
        <v>0</v>
      </c>
      <c r="L245" s="41">
        <v>0</v>
      </c>
      <c r="M245" s="41">
        <v>0</v>
      </c>
      <c r="N245" s="41">
        <v>0</v>
      </c>
      <c r="O245" s="41">
        <v>0</v>
      </c>
      <c r="P245" s="41">
        <v>0</v>
      </c>
      <c r="Q245" s="41">
        <v>0</v>
      </c>
      <c r="R245" s="41">
        <v>0</v>
      </c>
      <c r="S245" s="41">
        <v>0</v>
      </c>
      <c r="T245" s="41">
        <v>0</v>
      </c>
      <c r="U245" s="41">
        <v>0</v>
      </c>
      <c r="V245" s="41">
        <v>0</v>
      </c>
      <c r="W245" s="41">
        <v>0</v>
      </c>
      <c r="X245" s="41">
        <v>0</v>
      </c>
      <c r="Y245" s="41">
        <v>0</v>
      </c>
      <c r="Z245" s="41">
        <v>0</v>
      </c>
      <c r="AA245" s="41">
        <v>0</v>
      </c>
      <c r="AB245" s="41">
        <v>0</v>
      </c>
      <c r="AC245" s="41">
        <v>0</v>
      </c>
      <c r="AD245" s="41">
        <v>0</v>
      </c>
      <c r="AE245" s="41">
        <v>0</v>
      </c>
      <c r="AF245" s="41">
        <v>0</v>
      </c>
      <c r="AG245" s="41">
        <v>0</v>
      </c>
      <c r="AH245" s="41">
        <v>0</v>
      </c>
      <c r="AI245" s="41">
        <v>0</v>
      </c>
      <c r="AJ245" s="41">
        <v>0</v>
      </c>
      <c r="AK245" s="41">
        <v>0</v>
      </c>
      <c r="AL245" s="41">
        <v>0</v>
      </c>
    </row>
    <row r="246" spans="1:38" x14ac:dyDescent="0.3">
      <c r="A246" s="16" t="s">
        <v>18</v>
      </c>
      <c r="B246" s="24" t="s">
        <v>23</v>
      </c>
      <c r="C246" s="41">
        <v>532337.99298051337</v>
      </c>
      <c r="D246" s="41">
        <v>540451.73416329361</v>
      </c>
      <c r="E246" s="41">
        <v>490045.74179209908</v>
      </c>
      <c r="F246" s="41">
        <v>488153.66882087552</v>
      </c>
      <c r="G246" s="41">
        <v>479184.75318618899</v>
      </c>
      <c r="H246" s="41">
        <v>589322.50877615588</v>
      </c>
      <c r="I246" s="41">
        <v>556633.40651825746</v>
      </c>
      <c r="J246" s="41">
        <v>614740.44451619044</v>
      </c>
      <c r="K246" s="41">
        <v>614740.44451619044</v>
      </c>
      <c r="L246" s="41">
        <v>614740.44451619044</v>
      </c>
      <c r="M246" s="41">
        <v>614740.44451619044</v>
      </c>
      <c r="N246" s="41">
        <v>614740.44451619044</v>
      </c>
      <c r="O246" s="41">
        <v>614740.44451619044</v>
      </c>
      <c r="P246" s="41">
        <v>614740.44451619044</v>
      </c>
      <c r="Q246" s="41">
        <v>614740.44451619044</v>
      </c>
      <c r="R246" s="41">
        <v>614740.44451619044</v>
      </c>
      <c r="S246" s="41">
        <v>614740.44451619044</v>
      </c>
      <c r="T246" s="41">
        <v>614740.44451619044</v>
      </c>
      <c r="U246" s="41">
        <v>614740.44451619044</v>
      </c>
      <c r="V246" s="41">
        <v>614740.44451619044</v>
      </c>
      <c r="W246" s="41">
        <v>614740.44451619044</v>
      </c>
      <c r="X246" s="41">
        <v>614740.44451619044</v>
      </c>
      <c r="Y246" s="41">
        <v>614740.44451619044</v>
      </c>
      <c r="Z246" s="41">
        <v>614740.44451619044</v>
      </c>
      <c r="AA246" s="41">
        <v>614740.44451619044</v>
      </c>
      <c r="AB246" s="41">
        <v>614740.44451619044</v>
      </c>
      <c r="AC246" s="41">
        <v>614740.44451619044</v>
      </c>
      <c r="AD246" s="41">
        <v>614740.44451619044</v>
      </c>
      <c r="AE246" s="41">
        <v>614740.44451619044</v>
      </c>
      <c r="AF246" s="41">
        <v>614740.44451619044</v>
      </c>
      <c r="AG246" s="41">
        <v>614740.44451619044</v>
      </c>
      <c r="AH246" s="41">
        <v>614740.44451619044</v>
      </c>
      <c r="AI246" s="41">
        <v>614740.44451619044</v>
      </c>
      <c r="AJ246" s="41">
        <v>614740.44451619044</v>
      </c>
      <c r="AK246" s="41">
        <v>614740.44451619044</v>
      </c>
      <c r="AL246" s="41">
        <v>614740.44451619044</v>
      </c>
    </row>
    <row r="247" spans="1:38" x14ac:dyDescent="0.3">
      <c r="A247" s="16" t="s">
        <v>18</v>
      </c>
      <c r="B247" s="24" t="s">
        <v>24</v>
      </c>
      <c r="C247" s="41">
        <v>0</v>
      </c>
      <c r="D247" s="41">
        <v>0</v>
      </c>
      <c r="E247" s="41">
        <v>0</v>
      </c>
      <c r="F247" s="41">
        <v>0</v>
      </c>
      <c r="G247" s="41">
        <v>0</v>
      </c>
      <c r="H247" s="41">
        <v>0</v>
      </c>
      <c r="I247" s="41">
        <v>0</v>
      </c>
      <c r="J247" s="41">
        <v>0</v>
      </c>
      <c r="K247" s="41">
        <v>0</v>
      </c>
      <c r="L247" s="41">
        <v>0</v>
      </c>
      <c r="M247" s="41">
        <v>0</v>
      </c>
      <c r="N247" s="41">
        <v>0</v>
      </c>
      <c r="O247" s="41">
        <v>0</v>
      </c>
      <c r="P247" s="41">
        <v>0</v>
      </c>
      <c r="Q247" s="41">
        <v>0</v>
      </c>
      <c r="R247" s="41">
        <v>0</v>
      </c>
      <c r="S247" s="41">
        <v>0</v>
      </c>
      <c r="T247" s="41">
        <v>0</v>
      </c>
      <c r="U247" s="41">
        <v>0</v>
      </c>
      <c r="V247" s="41">
        <v>0</v>
      </c>
      <c r="W247" s="41">
        <v>0</v>
      </c>
      <c r="X247" s="41">
        <v>0</v>
      </c>
      <c r="Y247" s="41">
        <v>0</v>
      </c>
      <c r="Z247" s="41">
        <v>0</v>
      </c>
      <c r="AA247" s="41">
        <v>0</v>
      </c>
      <c r="AB247" s="41">
        <v>0</v>
      </c>
      <c r="AC247" s="41">
        <v>0</v>
      </c>
      <c r="AD247" s="41">
        <v>0</v>
      </c>
      <c r="AE247" s="41">
        <v>0</v>
      </c>
      <c r="AF247" s="41">
        <v>0</v>
      </c>
      <c r="AG247" s="41">
        <v>0</v>
      </c>
      <c r="AH247" s="41">
        <v>0</v>
      </c>
      <c r="AI247" s="41">
        <v>0</v>
      </c>
      <c r="AJ247" s="41">
        <v>0</v>
      </c>
      <c r="AK247" s="41">
        <v>0</v>
      </c>
      <c r="AL247" s="41">
        <v>0</v>
      </c>
    </row>
    <row r="248" spans="1:38" x14ac:dyDescent="0.3">
      <c r="A248" s="16" t="s">
        <v>18</v>
      </c>
      <c r="B248" s="24" t="s">
        <v>25</v>
      </c>
      <c r="C248" s="41">
        <v>836858.06297412177</v>
      </c>
      <c r="D248" s="41">
        <v>955084.33469210542</v>
      </c>
      <c r="E248" s="41">
        <v>1508179.1567309047</v>
      </c>
      <c r="F248" s="41">
        <v>743157.36621794559</v>
      </c>
      <c r="G248" s="41">
        <v>1516472.4751339688</v>
      </c>
      <c r="H248" s="41">
        <v>1616157.5627414165</v>
      </c>
      <c r="I248" s="41">
        <v>945363.1134948926</v>
      </c>
      <c r="J248" s="41">
        <v>1044049.6991622768</v>
      </c>
      <c r="K248" s="41">
        <v>1044049.6991622768</v>
      </c>
      <c r="L248" s="41">
        <v>1044049.6991622768</v>
      </c>
      <c r="M248" s="41">
        <v>1044049.6991622768</v>
      </c>
      <c r="N248" s="41">
        <v>1044049.6991622768</v>
      </c>
      <c r="O248" s="41">
        <v>1044049.6991622768</v>
      </c>
      <c r="P248" s="41">
        <v>1044049.6991622768</v>
      </c>
      <c r="Q248" s="41">
        <v>1044049.6991622768</v>
      </c>
      <c r="R248" s="41">
        <v>1044049.6991622768</v>
      </c>
      <c r="S248" s="41">
        <v>1044049.6991622768</v>
      </c>
      <c r="T248" s="41">
        <v>1044049.6991622768</v>
      </c>
      <c r="U248" s="41">
        <v>1044049.6991622768</v>
      </c>
      <c r="V248" s="41">
        <v>1044049.6991622768</v>
      </c>
      <c r="W248" s="41">
        <v>1044049.6991622768</v>
      </c>
      <c r="X248" s="41">
        <v>1044049.6991622768</v>
      </c>
      <c r="Y248" s="41">
        <v>1044049.6991622768</v>
      </c>
      <c r="Z248" s="41">
        <v>1044049.6991622768</v>
      </c>
      <c r="AA248" s="41">
        <v>1044049.6991622768</v>
      </c>
      <c r="AB248" s="41">
        <v>1044049.6991622768</v>
      </c>
      <c r="AC248" s="41">
        <v>1044049.6991622768</v>
      </c>
      <c r="AD248" s="41">
        <v>1044049.6991622768</v>
      </c>
      <c r="AE248" s="41">
        <v>1044049.6991622768</v>
      </c>
      <c r="AF248" s="41">
        <v>1044049.6991622768</v>
      </c>
      <c r="AG248" s="41">
        <v>1044049.6991622768</v>
      </c>
      <c r="AH248" s="41">
        <v>1044049.6991622768</v>
      </c>
      <c r="AI248" s="41">
        <v>1044049.6991622768</v>
      </c>
      <c r="AJ248" s="41">
        <v>1044049.6991622768</v>
      </c>
      <c r="AK248" s="41">
        <v>1044049.6991622768</v>
      </c>
      <c r="AL248" s="41">
        <v>1044049.6991622768</v>
      </c>
    </row>
    <row r="249" spans="1:38" x14ac:dyDescent="0.3">
      <c r="A249" s="16" t="s">
        <v>19</v>
      </c>
      <c r="B249" s="24" t="s">
        <v>21</v>
      </c>
      <c r="C249" s="41">
        <v>483736.65119967359</v>
      </c>
      <c r="D249" s="41">
        <v>473625.6032440557</v>
      </c>
      <c r="E249" s="41">
        <v>470727.87339735148</v>
      </c>
      <c r="F249" s="41">
        <v>479457.83759940369</v>
      </c>
      <c r="G249" s="41">
        <v>594642.45881354448</v>
      </c>
      <c r="H249" s="41">
        <v>577632.18655921973</v>
      </c>
      <c r="I249" s="41">
        <v>486969.18129294016</v>
      </c>
      <c r="J249" s="41">
        <v>474623.75165781839</v>
      </c>
      <c r="K249" s="41">
        <v>474623.75165781839</v>
      </c>
      <c r="L249" s="41">
        <v>474623.75165781839</v>
      </c>
      <c r="M249" s="41">
        <v>474623.75165781839</v>
      </c>
      <c r="N249" s="41">
        <v>474623.75165781839</v>
      </c>
      <c r="O249" s="41">
        <v>474623.75165781839</v>
      </c>
      <c r="P249" s="41">
        <v>474623.75165781839</v>
      </c>
      <c r="Q249" s="41">
        <v>474623.75165781839</v>
      </c>
      <c r="R249" s="41">
        <v>474623.75165781839</v>
      </c>
      <c r="S249" s="41">
        <v>474623.75165781839</v>
      </c>
      <c r="T249" s="41">
        <v>474623.75165781839</v>
      </c>
      <c r="U249" s="41">
        <v>474623.75165781839</v>
      </c>
      <c r="V249" s="41">
        <v>474623.75165781839</v>
      </c>
      <c r="W249" s="41">
        <v>474623.75165781839</v>
      </c>
      <c r="X249" s="41">
        <v>474623.75165781839</v>
      </c>
      <c r="Y249" s="41">
        <v>474623.75165781839</v>
      </c>
      <c r="Z249" s="41">
        <v>474623.75165781839</v>
      </c>
      <c r="AA249" s="41">
        <v>474623.75165781839</v>
      </c>
      <c r="AB249" s="41">
        <v>474623.75165781839</v>
      </c>
      <c r="AC249" s="41">
        <v>474623.75165781839</v>
      </c>
      <c r="AD249" s="41">
        <v>474623.75165781839</v>
      </c>
      <c r="AE249" s="41">
        <v>474623.75165781839</v>
      </c>
      <c r="AF249" s="41">
        <v>474623.75165781839</v>
      </c>
      <c r="AG249" s="41">
        <v>474623.75165781839</v>
      </c>
      <c r="AH249" s="41">
        <v>474623.75165781839</v>
      </c>
      <c r="AI249" s="41">
        <v>474623.75165781839</v>
      </c>
      <c r="AJ249" s="41">
        <v>474623.75165781839</v>
      </c>
      <c r="AK249" s="41">
        <v>474623.75165781839</v>
      </c>
      <c r="AL249" s="41">
        <v>474623.75165781839</v>
      </c>
    </row>
    <row r="250" spans="1:38" x14ac:dyDescent="0.3">
      <c r="A250" s="16" t="s">
        <v>19</v>
      </c>
      <c r="B250" s="24" t="s">
        <v>22</v>
      </c>
      <c r="C250" s="41">
        <v>44885.092306391263</v>
      </c>
      <c r="D250" s="41">
        <v>82327.502937784302</v>
      </c>
      <c r="E250" s="41">
        <v>82676.812300791484</v>
      </c>
      <c r="F250" s="41">
        <v>71494.644561656751</v>
      </c>
      <c r="G250" s="41">
        <v>75416.029700202795</v>
      </c>
      <c r="H250" s="41">
        <v>115770.30281700115</v>
      </c>
      <c r="I250" s="41">
        <v>122604.61397863935</v>
      </c>
      <c r="J250" s="41">
        <v>119496.39544457149</v>
      </c>
      <c r="K250" s="41">
        <v>119496.39544457149</v>
      </c>
      <c r="L250" s="41">
        <v>119496.39544457149</v>
      </c>
      <c r="M250" s="41">
        <v>119496.39544457149</v>
      </c>
      <c r="N250" s="41">
        <v>119496.39544457149</v>
      </c>
      <c r="O250" s="41">
        <v>119496.39544457149</v>
      </c>
      <c r="P250" s="41">
        <v>119496.39544457149</v>
      </c>
      <c r="Q250" s="41">
        <v>119496.39544457149</v>
      </c>
      <c r="R250" s="41">
        <v>119496.39544457149</v>
      </c>
      <c r="S250" s="41">
        <v>119496.39544457149</v>
      </c>
      <c r="T250" s="41">
        <v>119496.39544457149</v>
      </c>
      <c r="U250" s="41">
        <v>119496.39544457149</v>
      </c>
      <c r="V250" s="41">
        <v>119496.39544457149</v>
      </c>
      <c r="W250" s="41">
        <v>119496.39544457149</v>
      </c>
      <c r="X250" s="41">
        <v>119496.39544457149</v>
      </c>
      <c r="Y250" s="41">
        <v>119496.39544457149</v>
      </c>
      <c r="Z250" s="41">
        <v>119496.39544457149</v>
      </c>
      <c r="AA250" s="41">
        <v>119496.39544457149</v>
      </c>
      <c r="AB250" s="41">
        <v>119496.39544457149</v>
      </c>
      <c r="AC250" s="41">
        <v>119496.39544457149</v>
      </c>
      <c r="AD250" s="41">
        <v>119496.39544457149</v>
      </c>
      <c r="AE250" s="41">
        <v>119496.39544457149</v>
      </c>
      <c r="AF250" s="41">
        <v>119496.39544457149</v>
      </c>
      <c r="AG250" s="41">
        <v>119496.39544457149</v>
      </c>
      <c r="AH250" s="41">
        <v>119496.39544457149</v>
      </c>
      <c r="AI250" s="41">
        <v>119496.39544457149</v>
      </c>
      <c r="AJ250" s="41">
        <v>119496.39544457149</v>
      </c>
      <c r="AK250" s="41">
        <v>119496.39544457149</v>
      </c>
      <c r="AL250" s="41">
        <v>119496.39544457149</v>
      </c>
    </row>
    <row r="251" spans="1:38" x14ac:dyDescent="0.3">
      <c r="A251" s="16" t="s">
        <v>19</v>
      </c>
      <c r="B251" s="24" t="s">
        <v>23</v>
      </c>
      <c r="C251" s="41">
        <v>272270.78322420234</v>
      </c>
      <c r="D251" s="41">
        <v>247723.90998463449</v>
      </c>
      <c r="E251" s="41">
        <v>246464.37527462098</v>
      </c>
      <c r="F251" s="41">
        <v>247783.04268585483</v>
      </c>
      <c r="G251" s="41">
        <v>238686.47451536023</v>
      </c>
      <c r="H251" s="41">
        <v>227681.58051450184</v>
      </c>
      <c r="I251" s="41">
        <v>241122.00244313854</v>
      </c>
      <c r="J251" s="41">
        <v>235009.18292807616</v>
      </c>
      <c r="K251" s="41">
        <v>235009.18292807616</v>
      </c>
      <c r="L251" s="41">
        <v>235009.18292807616</v>
      </c>
      <c r="M251" s="41">
        <v>235009.18292807616</v>
      </c>
      <c r="N251" s="41">
        <v>235009.18292807616</v>
      </c>
      <c r="O251" s="41">
        <v>235009.18292807616</v>
      </c>
      <c r="P251" s="41">
        <v>235009.18292807616</v>
      </c>
      <c r="Q251" s="41">
        <v>235009.18292807616</v>
      </c>
      <c r="R251" s="41">
        <v>235009.18292807616</v>
      </c>
      <c r="S251" s="41">
        <v>235009.18292807616</v>
      </c>
      <c r="T251" s="41">
        <v>235009.18292807616</v>
      </c>
      <c r="U251" s="41">
        <v>235009.18292807616</v>
      </c>
      <c r="V251" s="41">
        <v>235009.18292807616</v>
      </c>
      <c r="W251" s="41">
        <v>235009.18292807616</v>
      </c>
      <c r="X251" s="41">
        <v>235009.18292807616</v>
      </c>
      <c r="Y251" s="41">
        <v>235009.18292807616</v>
      </c>
      <c r="Z251" s="41">
        <v>235009.18292807616</v>
      </c>
      <c r="AA251" s="41">
        <v>235009.18292807616</v>
      </c>
      <c r="AB251" s="41">
        <v>235009.18292807616</v>
      </c>
      <c r="AC251" s="41">
        <v>235009.18292807616</v>
      </c>
      <c r="AD251" s="41">
        <v>235009.18292807616</v>
      </c>
      <c r="AE251" s="41">
        <v>235009.18292807616</v>
      </c>
      <c r="AF251" s="41">
        <v>235009.18292807616</v>
      </c>
      <c r="AG251" s="41">
        <v>235009.18292807616</v>
      </c>
      <c r="AH251" s="41">
        <v>235009.18292807616</v>
      </c>
      <c r="AI251" s="41">
        <v>235009.18292807616</v>
      </c>
      <c r="AJ251" s="41">
        <v>235009.18292807616</v>
      </c>
      <c r="AK251" s="41">
        <v>235009.18292807616</v>
      </c>
      <c r="AL251" s="41">
        <v>235009.18292807616</v>
      </c>
    </row>
    <row r="252" spans="1:38" x14ac:dyDescent="0.3">
      <c r="A252" s="16" t="s">
        <v>19</v>
      </c>
      <c r="B252" s="24" t="s">
        <v>24</v>
      </c>
      <c r="C252" s="41">
        <v>0</v>
      </c>
      <c r="D252" s="41">
        <v>0</v>
      </c>
      <c r="E252" s="41">
        <v>0</v>
      </c>
      <c r="F252" s="41">
        <v>0</v>
      </c>
      <c r="G252" s="41">
        <v>0</v>
      </c>
      <c r="H252" s="41">
        <v>0</v>
      </c>
      <c r="I252" s="41">
        <v>0</v>
      </c>
      <c r="J252" s="41">
        <v>0</v>
      </c>
      <c r="K252" s="41">
        <v>0</v>
      </c>
      <c r="L252" s="41">
        <v>0</v>
      </c>
      <c r="M252" s="41">
        <v>0</v>
      </c>
      <c r="N252" s="41">
        <v>0</v>
      </c>
      <c r="O252" s="41">
        <v>0</v>
      </c>
      <c r="P252" s="41">
        <v>0</v>
      </c>
      <c r="Q252" s="41">
        <v>0</v>
      </c>
      <c r="R252" s="41">
        <v>0</v>
      </c>
      <c r="S252" s="41">
        <v>0</v>
      </c>
      <c r="T252" s="41">
        <v>0</v>
      </c>
      <c r="U252" s="41">
        <v>0</v>
      </c>
      <c r="V252" s="41">
        <v>0</v>
      </c>
      <c r="W252" s="41">
        <v>0</v>
      </c>
      <c r="X252" s="41">
        <v>0</v>
      </c>
      <c r="Y252" s="41">
        <v>0</v>
      </c>
      <c r="Z252" s="41">
        <v>0</v>
      </c>
      <c r="AA252" s="41">
        <v>0</v>
      </c>
      <c r="AB252" s="41">
        <v>0</v>
      </c>
      <c r="AC252" s="41">
        <v>0</v>
      </c>
      <c r="AD252" s="41">
        <v>0</v>
      </c>
      <c r="AE252" s="41">
        <v>0</v>
      </c>
      <c r="AF252" s="41">
        <v>0</v>
      </c>
      <c r="AG252" s="41">
        <v>0</v>
      </c>
      <c r="AH252" s="41">
        <v>0</v>
      </c>
      <c r="AI252" s="41">
        <v>0</v>
      </c>
      <c r="AJ252" s="41">
        <v>0</v>
      </c>
      <c r="AK252" s="41">
        <v>0</v>
      </c>
      <c r="AL252" s="41">
        <v>0</v>
      </c>
    </row>
    <row r="253" spans="1:38" x14ac:dyDescent="0.3">
      <c r="A253" s="16" t="s">
        <v>19</v>
      </c>
      <c r="B253" s="24" t="s">
        <v>25</v>
      </c>
      <c r="C253" s="41">
        <v>4784.0379504281236</v>
      </c>
      <c r="D253" s="41">
        <v>36393.529995292141</v>
      </c>
      <c r="E253" s="41">
        <v>139972.18458737468</v>
      </c>
      <c r="F253" s="41">
        <v>139975.55158141532</v>
      </c>
      <c r="G253" s="41">
        <v>317916.12883616809</v>
      </c>
      <c r="H253" s="41">
        <v>187864.78950519706</v>
      </c>
      <c r="I253" s="41">
        <v>159176.55932819587</v>
      </c>
      <c r="J253" s="41">
        <v>155141.18483585215</v>
      </c>
      <c r="K253" s="41">
        <v>155141.18483585215</v>
      </c>
      <c r="L253" s="41">
        <v>155141.18483585215</v>
      </c>
      <c r="M253" s="41">
        <v>155141.18483585215</v>
      </c>
      <c r="N253" s="41">
        <v>155141.18483585215</v>
      </c>
      <c r="O253" s="41">
        <v>155141.18483585215</v>
      </c>
      <c r="P253" s="41">
        <v>155141.18483585215</v>
      </c>
      <c r="Q253" s="41">
        <v>155141.18483585215</v>
      </c>
      <c r="R253" s="41">
        <v>155141.18483585215</v>
      </c>
      <c r="S253" s="41">
        <v>155141.18483585215</v>
      </c>
      <c r="T253" s="41">
        <v>155141.18483585215</v>
      </c>
      <c r="U253" s="41">
        <v>155141.18483585215</v>
      </c>
      <c r="V253" s="41">
        <v>155141.18483585215</v>
      </c>
      <c r="W253" s="41">
        <v>155141.18483585215</v>
      </c>
      <c r="X253" s="41">
        <v>155141.18483585215</v>
      </c>
      <c r="Y253" s="41">
        <v>155141.18483585215</v>
      </c>
      <c r="Z253" s="41">
        <v>155141.18483585215</v>
      </c>
      <c r="AA253" s="41">
        <v>155141.18483585215</v>
      </c>
      <c r="AB253" s="41">
        <v>155141.18483585215</v>
      </c>
      <c r="AC253" s="41">
        <v>155141.18483585215</v>
      </c>
      <c r="AD253" s="41">
        <v>155141.18483585215</v>
      </c>
      <c r="AE253" s="41">
        <v>155141.18483585215</v>
      </c>
      <c r="AF253" s="41">
        <v>155141.18483585215</v>
      </c>
      <c r="AG253" s="41">
        <v>155141.18483585215</v>
      </c>
      <c r="AH253" s="41">
        <v>155141.18483585215</v>
      </c>
      <c r="AI253" s="41">
        <v>155141.18483585215</v>
      </c>
      <c r="AJ253" s="41">
        <v>155141.18483585215</v>
      </c>
      <c r="AK253" s="41">
        <v>155141.18483585215</v>
      </c>
      <c r="AL253" s="41">
        <v>155141.18483585215</v>
      </c>
    </row>
    <row r="254" spans="1:38" x14ac:dyDescent="0.3">
      <c r="A254" s="16" t="s">
        <v>20</v>
      </c>
      <c r="B254" s="24" t="s">
        <v>21</v>
      </c>
      <c r="C254" s="41">
        <v>2851919.0822076239</v>
      </c>
      <c r="D254" s="41">
        <v>2990545.1494335504</v>
      </c>
      <c r="E254" s="41">
        <v>2954105.4645236656</v>
      </c>
      <c r="F254" s="41">
        <v>2698339.4652882461</v>
      </c>
      <c r="G254" s="41">
        <v>2709148.1786198635</v>
      </c>
      <c r="H254" s="41">
        <v>2195612.5137487594</v>
      </c>
      <c r="I254" s="41">
        <v>2648156.3572881464</v>
      </c>
      <c r="J254" s="41">
        <v>2633757.0889094165</v>
      </c>
      <c r="K254" s="41">
        <v>2633757.0889094165</v>
      </c>
      <c r="L254" s="41">
        <v>2633757.0889094165</v>
      </c>
      <c r="M254" s="41">
        <v>2633757.0889094165</v>
      </c>
      <c r="N254" s="41">
        <v>2633757.0889094165</v>
      </c>
      <c r="O254" s="41">
        <v>2633757.0889094165</v>
      </c>
      <c r="P254" s="41">
        <v>2633757.0889094165</v>
      </c>
      <c r="Q254" s="41">
        <v>2633757.0889094165</v>
      </c>
      <c r="R254" s="41">
        <v>2633757.0889094165</v>
      </c>
      <c r="S254" s="41">
        <v>2633757.0889094165</v>
      </c>
      <c r="T254" s="41">
        <v>2633757.0889094165</v>
      </c>
      <c r="U254" s="41">
        <v>2633757.0889094165</v>
      </c>
      <c r="V254" s="41">
        <v>2633757.0889094165</v>
      </c>
      <c r="W254" s="41">
        <v>2633757.0889094165</v>
      </c>
      <c r="X254" s="41">
        <v>2633757.0889094165</v>
      </c>
      <c r="Y254" s="41">
        <v>2633757.0889094165</v>
      </c>
      <c r="Z254" s="41">
        <v>2633757.0889094165</v>
      </c>
      <c r="AA254" s="41">
        <v>2633757.0889094165</v>
      </c>
      <c r="AB254" s="41">
        <v>2633757.0889094165</v>
      </c>
      <c r="AC254" s="41">
        <v>2633757.0889094165</v>
      </c>
      <c r="AD254" s="41">
        <v>2633757.0889094165</v>
      </c>
      <c r="AE254" s="41">
        <v>2633757.0889094165</v>
      </c>
      <c r="AF254" s="41">
        <v>2633757.0889094165</v>
      </c>
      <c r="AG254" s="41">
        <v>2633757.0889094165</v>
      </c>
      <c r="AH254" s="41">
        <v>2633757.0889094165</v>
      </c>
      <c r="AI254" s="41">
        <v>2633757.0889094165</v>
      </c>
      <c r="AJ254" s="41">
        <v>2633757.0889094165</v>
      </c>
      <c r="AK254" s="41">
        <v>2633757.0889094165</v>
      </c>
      <c r="AL254" s="41">
        <v>2633757.0889094165</v>
      </c>
    </row>
    <row r="255" spans="1:38" x14ac:dyDescent="0.3">
      <c r="A255" s="16" t="s">
        <v>20</v>
      </c>
      <c r="B255" s="24" t="s">
        <v>22</v>
      </c>
      <c r="C255" s="41">
        <v>7068893.7477543224</v>
      </c>
      <c r="D255" s="41">
        <v>8008912.9438843997</v>
      </c>
      <c r="E255" s="41">
        <v>6849861.669468116</v>
      </c>
      <c r="F255" s="41">
        <v>6555993.6807723269</v>
      </c>
      <c r="G255" s="41">
        <v>6977025.8545278767</v>
      </c>
      <c r="H255" s="41">
        <v>6345110.3680433473</v>
      </c>
      <c r="I255" s="41">
        <v>6495283.0581865311</v>
      </c>
      <c r="J255" s="41">
        <v>6459965.1572275329</v>
      </c>
      <c r="K255" s="41">
        <v>6459965.1572275329</v>
      </c>
      <c r="L255" s="41">
        <v>6459965.1572275329</v>
      </c>
      <c r="M255" s="41">
        <v>6459965.1572275329</v>
      </c>
      <c r="N255" s="41">
        <v>6459965.1572275329</v>
      </c>
      <c r="O255" s="41">
        <v>6459965.1572275329</v>
      </c>
      <c r="P255" s="41">
        <v>6459965.1572275329</v>
      </c>
      <c r="Q255" s="41">
        <v>6459965.1572275329</v>
      </c>
      <c r="R255" s="41">
        <v>6459965.1572275329</v>
      </c>
      <c r="S255" s="41">
        <v>6459965.1572275329</v>
      </c>
      <c r="T255" s="41">
        <v>6459965.1572275329</v>
      </c>
      <c r="U255" s="41">
        <v>6459965.1572275329</v>
      </c>
      <c r="V255" s="41">
        <v>6459965.1572275329</v>
      </c>
      <c r="W255" s="41">
        <v>6459965.1572275329</v>
      </c>
      <c r="X255" s="41">
        <v>6459965.1572275329</v>
      </c>
      <c r="Y255" s="41">
        <v>6459965.1572275329</v>
      </c>
      <c r="Z255" s="41">
        <v>6459965.1572275329</v>
      </c>
      <c r="AA255" s="41">
        <v>6459965.1572275329</v>
      </c>
      <c r="AB255" s="41">
        <v>6459965.1572275329</v>
      </c>
      <c r="AC255" s="41">
        <v>6459965.1572275329</v>
      </c>
      <c r="AD255" s="41">
        <v>6459965.1572275329</v>
      </c>
      <c r="AE255" s="41">
        <v>6459965.1572275329</v>
      </c>
      <c r="AF255" s="41">
        <v>6459965.1572275329</v>
      </c>
      <c r="AG255" s="41">
        <v>6459965.1572275329</v>
      </c>
      <c r="AH255" s="41">
        <v>6459965.1572275329</v>
      </c>
      <c r="AI255" s="41">
        <v>6459965.1572275329</v>
      </c>
      <c r="AJ255" s="41">
        <v>6459965.1572275329</v>
      </c>
      <c r="AK255" s="41">
        <v>6459965.1572275329</v>
      </c>
      <c r="AL255" s="41">
        <v>6459965.1572275329</v>
      </c>
    </row>
    <row r="256" spans="1:38" x14ac:dyDescent="0.3">
      <c r="A256" s="16" t="s">
        <v>20</v>
      </c>
      <c r="B256" s="24" t="s">
        <v>23</v>
      </c>
      <c r="C256" s="41">
        <v>1557079.1658435916</v>
      </c>
      <c r="D256" s="41">
        <v>1517487.4819221585</v>
      </c>
      <c r="E256" s="41">
        <v>16978.151987284306</v>
      </c>
      <c r="F256" s="41">
        <v>2465846.9373076423</v>
      </c>
      <c r="G256" s="41">
        <v>1370773.2590318474</v>
      </c>
      <c r="H256" s="41">
        <v>1088494.4799348759</v>
      </c>
      <c r="I256" s="41">
        <v>1114249.5503808772</v>
      </c>
      <c r="J256" s="41">
        <v>1108190.8528750988</v>
      </c>
      <c r="K256" s="41">
        <v>1108190.8528750988</v>
      </c>
      <c r="L256" s="41">
        <v>1108190.8528750988</v>
      </c>
      <c r="M256" s="41">
        <v>1108190.8528750988</v>
      </c>
      <c r="N256" s="41">
        <v>1108190.8528750988</v>
      </c>
      <c r="O256" s="41">
        <v>1108190.8528750988</v>
      </c>
      <c r="P256" s="41">
        <v>1108190.8528750988</v>
      </c>
      <c r="Q256" s="41">
        <v>1108190.8528750988</v>
      </c>
      <c r="R256" s="41">
        <v>1108190.8528750988</v>
      </c>
      <c r="S256" s="41">
        <v>1108190.8528750988</v>
      </c>
      <c r="T256" s="41">
        <v>1108190.8528750988</v>
      </c>
      <c r="U256" s="41">
        <v>1108190.8528750988</v>
      </c>
      <c r="V256" s="41">
        <v>1108190.8528750988</v>
      </c>
      <c r="W256" s="41">
        <v>1108190.8528750988</v>
      </c>
      <c r="X256" s="41">
        <v>1108190.8528750988</v>
      </c>
      <c r="Y256" s="41">
        <v>1108190.8528750988</v>
      </c>
      <c r="Z256" s="41">
        <v>1108190.8528750988</v>
      </c>
      <c r="AA256" s="41">
        <v>1108190.8528750988</v>
      </c>
      <c r="AB256" s="41">
        <v>1108190.8528750988</v>
      </c>
      <c r="AC256" s="41">
        <v>1108190.8528750988</v>
      </c>
      <c r="AD256" s="41">
        <v>1108190.8528750988</v>
      </c>
      <c r="AE256" s="41">
        <v>1108190.8528750988</v>
      </c>
      <c r="AF256" s="41">
        <v>1108190.8528750988</v>
      </c>
      <c r="AG256" s="41">
        <v>1108190.8528750988</v>
      </c>
      <c r="AH256" s="41">
        <v>1108190.8528750988</v>
      </c>
      <c r="AI256" s="41">
        <v>1108190.8528750988</v>
      </c>
      <c r="AJ256" s="41">
        <v>1108190.8528750988</v>
      </c>
      <c r="AK256" s="41">
        <v>1108190.8528750988</v>
      </c>
      <c r="AL256" s="41">
        <v>1108190.8528750988</v>
      </c>
    </row>
    <row r="257" spans="1:38" x14ac:dyDescent="0.3">
      <c r="A257" s="16" t="s">
        <v>20</v>
      </c>
      <c r="B257" s="24" t="s">
        <v>24</v>
      </c>
      <c r="C257" s="41">
        <v>0</v>
      </c>
      <c r="D257" s="41">
        <v>0</v>
      </c>
      <c r="E257" s="41">
        <v>0</v>
      </c>
      <c r="F257" s="41">
        <v>0</v>
      </c>
      <c r="G257" s="41">
        <v>0</v>
      </c>
      <c r="H257" s="41">
        <v>0</v>
      </c>
      <c r="I257" s="41">
        <v>0</v>
      </c>
      <c r="J257" s="41">
        <v>0</v>
      </c>
      <c r="K257" s="41">
        <v>0</v>
      </c>
      <c r="L257" s="41">
        <v>0</v>
      </c>
      <c r="M257" s="41">
        <v>0</v>
      </c>
      <c r="N257" s="41">
        <v>0</v>
      </c>
      <c r="O257" s="41">
        <v>0</v>
      </c>
      <c r="P257" s="41">
        <v>0</v>
      </c>
      <c r="Q257" s="41">
        <v>0</v>
      </c>
      <c r="R257" s="41">
        <v>0</v>
      </c>
      <c r="S257" s="41">
        <v>0</v>
      </c>
      <c r="T257" s="41">
        <v>0</v>
      </c>
      <c r="U257" s="41">
        <v>0</v>
      </c>
      <c r="V257" s="41">
        <v>0</v>
      </c>
      <c r="W257" s="41">
        <v>0</v>
      </c>
      <c r="X257" s="41">
        <v>0</v>
      </c>
      <c r="Y257" s="41">
        <v>0</v>
      </c>
      <c r="Z257" s="41">
        <v>0</v>
      </c>
      <c r="AA257" s="41">
        <v>0</v>
      </c>
      <c r="AB257" s="41">
        <v>0</v>
      </c>
      <c r="AC257" s="41">
        <v>0</v>
      </c>
      <c r="AD257" s="41">
        <v>0</v>
      </c>
      <c r="AE257" s="41">
        <v>0</v>
      </c>
      <c r="AF257" s="41">
        <v>0</v>
      </c>
      <c r="AG257" s="41">
        <v>0</v>
      </c>
      <c r="AH257" s="41">
        <v>0</v>
      </c>
      <c r="AI257" s="41">
        <v>0</v>
      </c>
      <c r="AJ257" s="41">
        <v>0</v>
      </c>
      <c r="AK257" s="41">
        <v>0</v>
      </c>
      <c r="AL257" s="41">
        <v>0</v>
      </c>
    </row>
    <row r="258" spans="1:38" x14ac:dyDescent="0.3">
      <c r="A258" s="16" t="s">
        <v>20</v>
      </c>
      <c r="B258" s="24" t="s">
        <v>25</v>
      </c>
      <c r="C258" s="41">
        <v>130184.61129775576</v>
      </c>
      <c r="D258" s="41">
        <v>0</v>
      </c>
      <c r="E258" s="41">
        <v>0</v>
      </c>
      <c r="F258" s="41">
        <v>0</v>
      </c>
      <c r="G258" s="41">
        <v>0</v>
      </c>
      <c r="H258" s="41">
        <v>0</v>
      </c>
      <c r="I258" s="41">
        <v>0</v>
      </c>
      <c r="J258" s="41">
        <v>0</v>
      </c>
      <c r="K258" s="41">
        <v>0</v>
      </c>
      <c r="L258" s="41">
        <v>0</v>
      </c>
      <c r="M258" s="41">
        <v>0</v>
      </c>
      <c r="N258" s="41">
        <v>0</v>
      </c>
      <c r="O258" s="41">
        <v>0</v>
      </c>
      <c r="P258" s="41">
        <v>0</v>
      </c>
      <c r="Q258" s="41">
        <v>0</v>
      </c>
      <c r="R258" s="41">
        <v>0</v>
      </c>
      <c r="S258" s="41">
        <v>0</v>
      </c>
      <c r="T258" s="41">
        <v>0</v>
      </c>
      <c r="U258" s="41">
        <v>0</v>
      </c>
      <c r="V258" s="41">
        <v>0</v>
      </c>
      <c r="W258" s="41">
        <v>0</v>
      </c>
      <c r="X258" s="41">
        <v>0</v>
      </c>
      <c r="Y258" s="41">
        <v>0</v>
      </c>
      <c r="Z258" s="41">
        <v>0</v>
      </c>
      <c r="AA258" s="41">
        <v>0</v>
      </c>
      <c r="AB258" s="41">
        <v>0</v>
      </c>
      <c r="AC258" s="41">
        <v>0</v>
      </c>
      <c r="AD258" s="41">
        <v>0</v>
      </c>
      <c r="AE258" s="41">
        <v>0</v>
      </c>
      <c r="AF258" s="41">
        <v>0</v>
      </c>
      <c r="AG258" s="41">
        <v>0</v>
      </c>
      <c r="AH258" s="41">
        <v>0</v>
      </c>
      <c r="AI258" s="41">
        <v>0</v>
      </c>
      <c r="AJ258" s="41">
        <v>0</v>
      </c>
      <c r="AK258" s="41">
        <v>0</v>
      </c>
      <c r="AL258" s="41">
        <v>0</v>
      </c>
    </row>
    <row r="262" spans="1:38" s="4" customFormat="1" x14ac:dyDescent="0.3">
      <c r="A262" s="286" t="s">
        <v>508</v>
      </c>
      <c r="B262" s="286"/>
      <c r="C262" s="286"/>
      <c r="D262" s="50" t="s">
        <v>84</v>
      </c>
      <c r="E262" s="286"/>
      <c r="F262" s="286"/>
      <c r="G262" s="286"/>
      <c r="H262" s="286"/>
      <c r="I262" s="286"/>
    </row>
    <row r="263" spans="1:38" x14ac:dyDescent="0.3">
      <c r="A263" s="25" t="s">
        <v>79</v>
      </c>
      <c r="B263" s="16">
        <v>2015</v>
      </c>
      <c r="C263" s="16">
        <v>2016</v>
      </c>
      <c r="D263" s="16">
        <v>2017</v>
      </c>
      <c r="E263" s="16">
        <v>2018</v>
      </c>
      <c r="F263" s="16">
        <v>2019</v>
      </c>
      <c r="G263" s="16">
        <v>2020</v>
      </c>
      <c r="H263" s="16">
        <v>2021</v>
      </c>
      <c r="I263" s="16">
        <v>2022</v>
      </c>
      <c r="J263" s="16">
        <v>2023</v>
      </c>
      <c r="K263" s="16">
        <v>2024</v>
      </c>
      <c r="L263" s="16">
        <v>2025</v>
      </c>
      <c r="M263" s="16">
        <v>2026</v>
      </c>
      <c r="N263" s="16">
        <v>2027</v>
      </c>
      <c r="O263" s="16">
        <v>2028</v>
      </c>
      <c r="P263" s="16">
        <v>2029</v>
      </c>
      <c r="Q263" s="16">
        <v>2030</v>
      </c>
      <c r="R263" s="16">
        <v>2031</v>
      </c>
      <c r="S263" s="16">
        <v>2032</v>
      </c>
      <c r="T263" s="16">
        <v>2033</v>
      </c>
      <c r="U263" s="16">
        <v>2034</v>
      </c>
      <c r="V263" s="16">
        <v>2035</v>
      </c>
      <c r="W263" s="16">
        <v>2036</v>
      </c>
      <c r="X263" s="16">
        <v>2037</v>
      </c>
      <c r="Y263" s="16">
        <v>2038</v>
      </c>
      <c r="Z263" s="16">
        <v>2039</v>
      </c>
      <c r="AA263" s="16">
        <v>2040</v>
      </c>
      <c r="AB263" s="16">
        <v>2041</v>
      </c>
      <c r="AC263" s="16">
        <v>2042</v>
      </c>
      <c r="AD263" s="16">
        <v>2043</v>
      </c>
      <c r="AE263" s="16">
        <v>2044</v>
      </c>
      <c r="AF263" s="16">
        <v>2045</v>
      </c>
      <c r="AG263" s="16">
        <v>2046</v>
      </c>
      <c r="AH263" s="16">
        <v>2047</v>
      </c>
      <c r="AI263" s="16">
        <v>2048</v>
      </c>
      <c r="AJ263" s="16">
        <v>2049</v>
      </c>
      <c r="AK263" s="16">
        <v>2050</v>
      </c>
    </row>
    <row r="264" spans="1:38" ht="28.8" x14ac:dyDescent="0.3">
      <c r="A264" s="21" t="s">
        <v>75</v>
      </c>
      <c r="B264" s="31">
        <v>0.8</v>
      </c>
      <c r="C264" s="31">
        <v>0.8</v>
      </c>
      <c r="D264" s="31">
        <v>0.8</v>
      </c>
      <c r="E264" s="31">
        <v>0.8</v>
      </c>
      <c r="F264" s="31">
        <v>0.8</v>
      </c>
      <c r="G264" s="31">
        <v>0.8</v>
      </c>
      <c r="H264" s="31">
        <v>0.8</v>
      </c>
      <c r="I264" s="31">
        <v>0.8</v>
      </c>
      <c r="J264" s="31">
        <v>0.8</v>
      </c>
      <c r="K264" s="31">
        <v>0.8</v>
      </c>
      <c r="L264" s="31">
        <v>0.8</v>
      </c>
      <c r="M264" s="31">
        <v>0.8</v>
      </c>
      <c r="N264" s="31">
        <v>0.8</v>
      </c>
      <c r="O264" s="31">
        <v>0.8</v>
      </c>
      <c r="P264" s="31">
        <v>0.8</v>
      </c>
      <c r="Q264" s="31">
        <v>0.8</v>
      </c>
      <c r="R264" s="31">
        <f>Q264-0.002</f>
        <v>0.79800000000000004</v>
      </c>
      <c r="S264" s="31">
        <f t="shared" ref="S264:AK264" si="26">R264-0.002</f>
        <v>0.79600000000000004</v>
      </c>
      <c r="T264" s="31">
        <f t="shared" si="26"/>
        <v>0.79400000000000004</v>
      </c>
      <c r="U264" s="31">
        <f t="shared" si="26"/>
        <v>0.79200000000000004</v>
      </c>
      <c r="V264" s="31">
        <f t="shared" si="26"/>
        <v>0.79</v>
      </c>
      <c r="W264" s="31">
        <f t="shared" si="26"/>
        <v>0.78800000000000003</v>
      </c>
      <c r="X264" s="31">
        <f t="shared" si="26"/>
        <v>0.78600000000000003</v>
      </c>
      <c r="Y264" s="31">
        <f t="shared" si="26"/>
        <v>0.78400000000000003</v>
      </c>
      <c r="Z264" s="31">
        <f t="shared" si="26"/>
        <v>0.78200000000000003</v>
      </c>
      <c r="AA264" s="31">
        <f t="shared" si="26"/>
        <v>0.78</v>
      </c>
      <c r="AB264" s="31">
        <f t="shared" si="26"/>
        <v>0.77800000000000002</v>
      </c>
      <c r="AC264" s="31">
        <f t="shared" si="26"/>
        <v>0.77600000000000002</v>
      </c>
      <c r="AD264" s="31">
        <f t="shared" si="26"/>
        <v>0.77400000000000002</v>
      </c>
      <c r="AE264" s="31">
        <f t="shared" si="26"/>
        <v>0.77200000000000002</v>
      </c>
      <c r="AF264" s="31">
        <f t="shared" si="26"/>
        <v>0.77</v>
      </c>
      <c r="AG264" s="31">
        <f t="shared" si="26"/>
        <v>0.76800000000000002</v>
      </c>
      <c r="AH264" s="31">
        <f t="shared" si="26"/>
        <v>0.76600000000000001</v>
      </c>
      <c r="AI264" s="31">
        <f t="shared" si="26"/>
        <v>0.76400000000000001</v>
      </c>
      <c r="AJ264" s="31">
        <f t="shared" si="26"/>
        <v>0.76200000000000001</v>
      </c>
      <c r="AK264" s="31">
        <f t="shared" si="26"/>
        <v>0.76</v>
      </c>
    </row>
    <row r="265" spans="1:38" s="4" customFormat="1" x14ac:dyDescent="0.3">
      <c r="A265" s="250" t="s">
        <v>76</v>
      </c>
      <c r="B265" s="250"/>
      <c r="C265" s="250"/>
      <c r="D265" s="50" t="s">
        <v>84</v>
      </c>
      <c r="E265" s="250"/>
      <c r="F265" s="250"/>
      <c r="G265" s="250"/>
      <c r="H265" s="250"/>
      <c r="I265" s="250"/>
    </row>
    <row r="266" spans="1:38" x14ac:dyDescent="0.3">
      <c r="A266" s="25" t="s">
        <v>79</v>
      </c>
      <c r="B266" s="16">
        <v>2015</v>
      </c>
      <c r="C266" s="16">
        <v>2016</v>
      </c>
      <c r="D266" s="16">
        <v>2017</v>
      </c>
      <c r="E266" s="16">
        <v>2018</v>
      </c>
      <c r="F266" s="16">
        <v>2019</v>
      </c>
      <c r="G266" s="16">
        <v>2020</v>
      </c>
      <c r="H266" s="16">
        <v>2021</v>
      </c>
      <c r="I266" s="16">
        <v>2022</v>
      </c>
      <c r="J266" s="16">
        <v>2023</v>
      </c>
      <c r="K266" s="16">
        <v>2024</v>
      </c>
      <c r="L266" s="16">
        <v>2025</v>
      </c>
      <c r="M266" s="16">
        <v>2026</v>
      </c>
      <c r="N266" s="16">
        <v>2027</v>
      </c>
      <c r="O266" s="16">
        <v>2028</v>
      </c>
      <c r="P266" s="16">
        <v>2029</v>
      </c>
      <c r="Q266" s="16">
        <v>2030</v>
      </c>
      <c r="R266" s="16">
        <v>2031</v>
      </c>
      <c r="S266" s="16">
        <v>2032</v>
      </c>
      <c r="T266" s="16">
        <v>2033</v>
      </c>
      <c r="U266" s="16">
        <v>2034</v>
      </c>
      <c r="V266" s="16">
        <v>2035</v>
      </c>
      <c r="W266" s="16">
        <v>2036</v>
      </c>
      <c r="X266" s="16">
        <v>2037</v>
      </c>
      <c r="Y266" s="16">
        <v>2038</v>
      </c>
      <c r="Z266" s="16">
        <v>2039</v>
      </c>
      <c r="AA266" s="16">
        <v>2040</v>
      </c>
      <c r="AB266" s="16">
        <v>2041</v>
      </c>
      <c r="AC266" s="16">
        <v>2042</v>
      </c>
      <c r="AD266" s="16">
        <v>2043</v>
      </c>
      <c r="AE266" s="16">
        <v>2044</v>
      </c>
      <c r="AF266" s="16">
        <v>2045</v>
      </c>
      <c r="AG266" s="16">
        <v>2046</v>
      </c>
      <c r="AH266" s="16">
        <v>2047</v>
      </c>
      <c r="AI266" s="16">
        <v>2048</v>
      </c>
      <c r="AJ266" s="16">
        <v>2049</v>
      </c>
      <c r="AK266" s="16">
        <v>2050</v>
      </c>
    </row>
    <row r="267" spans="1:38" ht="28.8" x14ac:dyDescent="0.3">
      <c r="A267" s="21" t="s">
        <v>75</v>
      </c>
      <c r="B267" s="31">
        <v>0.8</v>
      </c>
      <c r="C267" s="31">
        <v>0.8</v>
      </c>
      <c r="D267" s="31">
        <v>0.8</v>
      </c>
      <c r="E267" s="31">
        <v>0.8</v>
      </c>
      <c r="F267" s="31">
        <v>0.8</v>
      </c>
      <c r="G267" s="31">
        <v>0.8</v>
      </c>
      <c r="H267" s="31">
        <v>0.8</v>
      </c>
      <c r="I267" s="31">
        <v>0.8</v>
      </c>
      <c r="J267" s="31">
        <v>0.8</v>
      </c>
      <c r="K267" s="31">
        <v>0.8</v>
      </c>
      <c r="L267" s="31">
        <v>0.8</v>
      </c>
      <c r="M267" s="31">
        <v>0.8</v>
      </c>
      <c r="N267" s="31">
        <v>0.8</v>
      </c>
      <c r="O267" s="31">
        <v>0.8</v>
      </c>
      <c r="P267" s="31">
        <v>0.8</v>
      </c>
      <c r="Q267" s="31">
        <v>0.8</v>
      </c>
      <c r="R267" s="31">
        <v>0.8</v>
      </c>
      <c r="S267" s="31">
        <v>0.8</v>
      </c>
      <c r="T267" s="31">
        <v>0.8</v>
      </c>
      <c r="U267" s="31">
        <v>0.8</v>
      </c>
      <c r="V267" s="31">
        <v>0.8</v>
      </c>
      <c r="W267" s="31">
        <v>0.8</v>
      </c>
      <c r="X267" s="31">
        <v>0.8</v>
      </c>
      <c r="Y267" s="31">
        <v>0.8</v>
      </c>
      <c r="Z267" s="31">
        <v>0.8</v>
      </c>
      <c r="AA267" s="31">
        <v>0.8</v>
      </c>
      <c r="AB267" s="31">
        <v>0.8</v>
      </c>
      <c r="AC267" s="31">
        <v>0.8</v>
      </c>
      <c r="AD267" s="31">
        <v>0.8</v>
      </c>
      <c r="AE267" s="31">
        <v>0.8</v>
      </c>
      <c r="AF267" s="31">
        <v>0.8</v>
      </c>
      <c r="AG267" s="31">
        <v>0.8</v>
      </c>
      <c r="AH267" s="31">
        <v>0.8</v>
      </c>
      <c r="AI267" s="31">
        <v>0.8</v>
      </c>
      <c r="AJ267" s="31">
        <v>0.8</v>
      </c>
      <c r="AK267" s="31">
        <v>0.8</v>
      </c>
    </row>
    <row r="268" spans="1:38" s="4" customFormat="1" x14ac:dyDescent="0.3">
      <c r="A268" s="250" t="s">
        <v>77</v>
      </c>
      <c r="B268" s="250"/>
      <c r="C268" s="250"/>
      <c r="D268" s="250"/>
      <c r="E268" s="250"/>
      <c r="F268" s="250"/>
      <c r="G268" s="250"/>
      <c r="H268" s="250"/>
      <c r="I268" s="250"/>
    </row>
    <row r="269" spans="1:38" x14ac:dyDescent="0.3">
      <c r="A269" s="25" t="s">
        <v>79</v>
      </c>
      <c r="B269" s="16">
        <v>2015</v>
      </c>
      <c r="C269" s="16">
        <v>2016</v>
      </c>
      <c r="D269" s="16">
        <v>2017</v>
      </c>
      <c r="E269" s="16">
        <v>2018</v>
      </c>
      <c r="F269" s="16">
        <v>2019</v>
      </c>
      <c r="G269" s="16">
        <v>2020</v>
      </c>
      <c r="H269" s="16">
        <v>2021</v>
      </c>
      <c r="I269" s="16">
        <v>2022</v>
      </c>
      <c r="J269" s="16">
        <v>2023</v>
      </c>
      <c r="K269" s="16">
        <v>2024</v>
      </c>
      <c r="L269" s="16">
        <v>2025</v>
      </c>
      <c r="M269" s="16">
        <v>2026</v>
      </c>
      <c r="N269" s="16">
        <v>2027</v>
      </c>
      <c r="O269" s="16">
        <v>2028</v>
      </c>
      <c r="P269" s="16">
        <v>2029</v>
      </c>
      <c r="Q269" s="16">
        <v>2030</v>
      </c>
      <c r="R269" s="16">
        <v>2031</v>
      </c>
      <c r="S269" s="16">
        <v>2032</v>
      </c>
      <c r="T269" s="16">
        <v>2033</v>
      </c>
      <c r="U269" s="16">
        <v>2034</v>
      </c>
      <c r="V269" s="16">
        <v>2035</v>
      </c>
      <c r="W269" s="16">
        <v>2036</v>
      </c>
      <c r="X269" s="16">
        <v>2037</v>
      </c>
      <c r="Y269" s="16">
        <v>2038</v>
      </c>
      <c r="Z269" s="16">
        <v>2039</v>
      </c>
      <c r="AA269" s="16">
        <v>2040</v>
      </c>
      <c r="AB269" s="16">
        <v>2041</v>
      </c>
      <c r="AC269" s="16">
        <v>2042</v>
      </c>
      <c r="AD269" s="16">
        <v>2043</v>
      </c>
      <c r="AE269" s="16">
        <v>2044</v>
      </c>
      <c r="AF269" s="16">
        <v>2045</v>
      </c>
      <c r="AG269" s="16">
        <v>2046</v>
      </c>
      <c r="AH269" s="16">
        <v>2047</v>
      </c>
      <c r="AI269" s="16">
        <v>2048</v>
      </c>
      <c r="AJ269" s="16">
        <v>2049</v>
      </c>
      <c r="AK269" s="16">
        <v>2050</v>
      </c>
    </row>
    <row r="270" spans="1:38" ht="28.8" x14ac:dyDescent="0.3">
      <c r="A270" s="21" t="s">
        <v>75</v>
      </c>
      <c r="B270" s="31">
        <v>0.8</v>
      </c>
      <c r="C270" s="31">
        <v>0.8</v>
      </c>
      <c r="D270" s="31">
        <v>0.8</v>
      </c>
      <c r="E270" s="31">
        <v>0.8</v>
      </c>
      <c r="F270" s="31">
        <v>0.8</v>
      </c>
      <c r="G270" s="31">
        <v>0.8</v>
      </c>
      <c r="H270" s="31">
        <v>0.8</v>
      </c>
      <c r="I270" s="31">
        <v>0.8</v>
      </c>
      <c r="J270" s="31">
        <v>0.8</v>
      </c>
      <c r="K270" s="31">
        <v>0.8</v>
      </c>
      <c r="L270" s="31">
        <v>0.8</v>
      </c>
      <c r="M270" s="31">
        <v>0.8</v>
      </c>
      <c r="N270" s="31">
        <v>0.8</v>
      </c>
      <c r="O270" s="31">
        <v>0.8</v>
      </c>
      <c r="P270" s="31">
        <v>0.8</v>
      </c>
      <c r="Q270" s="1">
        <v>0.8</v>
      </c>
      <c r="R270" s="1">
        <f t="shared" ref="R270:AJ270" si="27">($AK270-$P270)/($AK269-$Q269)+Q270</f>
        <v>0.80325000000000002</v>
      </c>
      <c r="S270" s="1">
        <f t="shared" si="27"/>
        <v>0.80649999999999999</v>
      </c>
      <c r="T270" s="1">
        <f t="shared" si="27"/>
        <v>0.80974999999999997</v>
      </c>
      <c r="U270" s="1">
        <f t="shared" si="27"/>
        <v>0.81299999999999994</v>
      </c>
      <c r="V270" s="1">
        <f t="shared" si="27"/>
        <v>0.81624999999999992</v>
      </c>
      <c r="W270" s="1">
        <f t="shared" si="27"/>
        <v>0.8194999999999999</v>
      </c>
      <c r="X270" s="1">
        <f t="shared" si="27"/>
        <v>0.82274999999999987</v>
      </c>
      <c r="Y270" s="1">
        <f t="shared" si="27"/>
        <v>0.82599999999999985</v>
      </c>
      <c r="Z270" s="1">
        <f t="shared" si="27"/>
        <v>0.82924999999999982</v>
      </c>
      <c r="AA270" s="1">
        <f t="shared" si="27"/>
        <v>0.8324999999999998</v>
      </c>
      <c r="AB270" s="1">
        <f t="shared" si="27"/>
        <v>0.83574999999999977</v>
      </c>
      <c r="AC270" s="1">
        <f t="shared" si="27"/>
        <v>0.83899999999999975</v>
      </c>
      <c r="AD270" s="1">
        <f t="shared" si="27"/>
        <v>0.84224999999999972</v>
      </c>
      <c r="AE270" s="1">
        <f t="shared" si="27"/>
        <v>0.8454999999999997</v>
      </c>
      <c r="AF270" s="1">
        <f t="shared" si="27"/>
        <v>0.84874999999999967</v>
      </c>
      <c r="AG270" s="1">
        <f t="shared" si="27"/>
        <v>0.85199999999999965</v>
      </c>
      <c r="AH270" s="1">
        <f t="shared" si="27"/>
        <v>0.85524999999999962</v>
      </c>
      <c r="AI270" s="1">
        <f t="shared" si="27"/>
        <v>0.8584999999999996</v>
      </c>
      <c r="AJ270" s="1">
        <f t="shared" si="27"/>
        <v>0.86174999999999957</v>
      </c>
      <c r="AK270" s="31">
        <f>(AK273+AK267)/2</f>
        <v>0.86499999999999999</v>
      </c>
    </row>
    <row r="271" spans="1:38" s="4" customFormat="1" x14ac:dyDescent="0.3">
      <c r="A271" s="250" t="s">
        <v>78</v>
      </c>
      <c r="B271" s="250"/>
      <c r="C271" s="250"/>
      <c r="D271" s="250"/>
      <c r="E271" s="250"/>
      <c r="F271" s="250"/>
      <c r="G271" s="250"/>
      <c r="H271" s="250"/>
      <c r="I271" s="250"/>
    </row>
    <row r="272" spans="1:38" x14ac:dyDescent="0.3">
      <c r="A272" s="25" t="s">
        <v>79</v>
      </c>
      <c r="B272" s="16">
        <v>2015</v>
      </c>
      <c r="C272" s="16">
        <v>2016</v>
      </c>
      <c r="D272" s="16">
        <v>2017</v>
      </c>
      <c r="E272" s="16">
        <v>2018</v>
      </c>
      <c r="F272" s="16">
        <v>2019</v>
      </c>
      <c r="G272" s="16">
        <v>2020</v>
      </c>
      <c r="H272" s="16">
        <v>2021</v>
      </c>
      <c r="I272" s="16">
        <v>2022</v>
      </c>
      <c r="J272" s="16">
        <v>2023</v>
      </c>
      <c r="K272" s="16">
        <v>2024</v>
      </c>
      <c r="L272" s="16">
        <v>2025</v>
      </c>
      <c r="M272" s="16">
        <v>2026</v>
      </c>
      <c r="N272" s="16">
        <v>2027</v>
      </c>
      <c r="O272" s="16">
        <v>2028</v>
      </c>
      <c r="P272" s="16">
        <v>2029</v>
      </c>
      <c r="Q272" s="16">
        <v>2030</v>
      </c>
      <c r="R272" s="16">
        <v>2031</v>
      </c>
      <c r="S272" s="16">
        <v>2032</v>
      </c>
      <c r="T272" s="16">
        <v>2033</v>
      </c>
      <c r="U272" s="16">
        <v>2034</v>
      </c>
      <c r="V272" s="16">
        <v>2035</v>
      </c>
      <c r="W272" s="16">
        <v>2036</v>
      </c>
      <c r="X272" s="16">
        <v>2037</v>
      </c>
      <c r="Y272" s="16">
        <v>2038</v>
      </c>
      <c r="Z272" s="16">
        <v>2039</v>
      </c>
      <c r="AA272" s="16">
        <v>2040</v>
      </c>
      <c r="AB272" s="16">
        <v>2041</v>
      </c>
      <c r="AC272" s="16">
        <v>2042</v>
      </c>
      <c r="AD272" s="16">
        <v>2043</v>
      </c>
      <c r="AE272" s="16">
        <v>2044</v>
      </c>
      <c r="AF272" s="16">
        <v>2045</v>
      </c>
      <c r="AG272" s="16">
        <v>2046</v>
      </c>
      <c r="AH272" s="16">
        <v>2047</v>
      </c>
      <c r="AI272" s="16">
        <v>2048</v>
      </c>
      <c r="AJ272" s="16">
        <v>2049</v>
      </c>
      <c r="AK272" s="16">
        <v>2050</v>
      </c>
    </row>
    <row r="273" spans="1:37" ht="28.8" x14ac:dyDescent="0.3">
      <c r="A273" s="21" t="s">
        <v>75</v>
      </c>
      <c r="B273" s="31">
        <v>0.8</v>
      </c>
      <c r="C273" s="31">
        <v>0.8</v>
      </c>
      <c r="D273" s="31">
        <v>0.8</v>
      </c>
      <c r="E273" s="31">
        <v>0.8</v>
      </c>
      <c r="F273" s="31">
        <v>0.8</v>
      </c>
      <c r="G273" s="31">
        <v>0.8</v>
      </c>
      <c r="H273" s="31">
        <v>0.8</v>
      </c>
      <c r="I273" s="31">
        <v>0.8</v>
      </c>
      <c r="J273" s="31">
        <v>0.8</v>
      </c>
      <c r="K273" s="31">
        <v>0.8</v>
      </c>
      <c r="L273" s="31">
        <v>0.8</v>
      </c>
      <c r="M273" s="31">
        <v>0.8</v>
      </c>
      <c r="N273" s="31">
        <v>0.8</v>
      </c>
      <c r="O273" s="31">
        <v>0.8</v>
      </c>
      <c r="P273" s="31">
        <v>0.8</v>
      </c>
      <c r="Q273" s="1">
        <v>0.8</v>
      </c>
      <c r="R273" s="1">
        <f t="shared" ref="R273:AJ273" si="28">($AK273-$P273)/($AK272-$Q272)+Q273</f>
        <v>0.80649999999999999</v>
      </c>
      <c r="S273" s="1">
        <f t="shared" si="28"/>
        <v>0.81299999999999994</v>
      </c>
      <c r="T273" s="1">
        <f t="shared" si="28"/>
        <v>0.8194999999999999</v>
      </c>
      <c r="U273" s="1">
        <f t="shared" si="28"/>
        <v>0.82599999999999985</v>
      </c>
      <c r="V273" s="1">
        <f t="shared" si="28"/>
        <v>0.8324999999999998</v>
      </c>
      <c r="W273" s="1">
        <f t="shared" si="28"/>
        <v>0.83899999999999975</v>
      </c>
      <c r="X273" s="1">
        <f t="shared" si="28"/>
        <v>0.8454999999999997</v>
      </c>
      <c r="Y273" s="1">
        <f t="shared" si="28"/>
        <v>0.85199999999999965</v>
      </c>
      <c r="Z273" s="1">
        <f t="shared" si="28"/>
        <v>0.8584999999999996</v>
      </c>
      <c r="AA273" s="1">
        <f t="shared" si="28"/>
        <v>0.86499999999999955</v>
      </c>
      <c r="AB273" s="1">
        <f t="shared" si="28"/>
        <v>0.8714999999999995</v>
      </c>
      <c r="AC273" s="1">
        <f t="shared" si="28"/>
        <v>0.87799999999999945</v>
      </c>
      <c r="AD273" s="1">
        <f t="shared" si="28"/>
        <v>0.8844999999999994</v>
      </c>
      <c r="AE273" s="1">
        <f t="shared" si="28"/>
        <v>0.89099999999999935</v>
      </c>
      <c r="AF273" s="1">
        <f t="shared" si="28"/>
        <v>0.8974999999999993</v>
      </c>
      <c r="AG273" s="1">
        <f t="shared" si="28"/>
        <v>0.90399999999999925</v>
      </c>
      <c r="AH273" s="1">
        <f t="shared" si="28"/>
        <v>0.9104999999999992</v>
      </c>
      <c r="AI273" s="1">
        <f t="shared" si="28"/>
        <v>0.91699999999999915</v>
      </c>
      <c r="AJ273" s="1">
        <f t="shared" si="28"/>
        <v>0.9234999999999991</v>
      </c>
      <c r="AK273" s="31">
        <v>0.93</v>
      </c>
    </row>
  </sheetData>
  <mergeCells count="10">
    <mergeCell ref="A206:B206"/>
    <mergeCell ref="A233:B233"/>
    <mergeCell ref="A148:C148"/>
    <mergeCell ref="A152:B152"/>
    <mergeCell ref="A179:B179"/>
    <mergeCell ref="A1:G1"/>
    <mergeCell ref="A142:C142"/>
    <mergeCell ref="A145:C145"/>
    <mergeCell ref="A139:C139"/>
    <mergeCell ref="A151:C151"/>
  </mergeCells>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F6C9-C93C-4B40-8D6D-30E85D0E7278}">
  <dimension ref="A1:EQ105"/>
  <sheetViews>
    <sheetView topLeftCell="A73" zoomScale="55" zoomScaleNormal="55" workbookViewId="0">
      <selection activeCell="P86" sqref="P86"/>
    </sheetView>
  </sheetViews>
  <sheetFormatPr baseColWidth="10" defaultColWidth="8.88671875" defaultRowHeight="14.4" x14ac:dyDescent="0.3"/>
  <cols>
    <col min="1" max="1" width="32.5546875" bestFit="1" customWidth="1"/>
    <col min="2" max="2" width="35.5546875" bestFit="1" customWidth="1"/>
    <col min="3" max="3" width="17.5546875" customWidth="1"/>
    <col min="4" max="4" width="10.77734375" bestFit="1" customWidth="1"/>
    <col min="5" max="6" width="9.109375" bestFit="1" customWidth="1"/>
    <col min="7" max="9" width="9.21875" bestFit="1" customWidth="1"/>
    <col min="10" max="10" width="9.109375" bestFit="1" customWidth="1"/>
    <col min="11" max="12" width="12.109375" bestFit="1" customWidth="1"/>
  </cols>
  <sheetData>
    <row r="1" spans="1:147" ht="15" thickBot="1" x14ac:dyDescent="0.35">
      <c r="A1" s="64" t="s">
        <v>123</v>
      </c>
    </row>
    <row r="2" spans="1:147" x14ac:dyDescent="0.3">
      <c r="B2" s="60" t="s">
        <v>90</v>
      </c>
      <c r="C2" s="60" t="s">
        <v>89</v>
      </c>
      <c r="D2" s="60" t="s">
        <v>88</v>
      </c>
      <c r="E2" s="59">
        <v>2015</v>
      </c>
      <c r="F2" s="58">
        <v>2016</v>
      </c>
      <c r="G2" s="59">
        <v>2017</v>
      </c>
      <c r="H2" s="58">
        <v>2018</v>
      </c>
      <c r="I2" s="59">
        <v>2019</v>
      </c>
      <c r="J2" s="58">
        <v>2020</v>
      </c>
      <c r="K2" s="59">
        <v>2021</v>
      </c>
      <c r="L2" s="58">
        <v>2022</v>
      </c>
    </row>
    <row r="3" spans="1:147" ht="43.2" x14ac:dyDescent="0.3">
      <c r="B3" s="75" t="s">
        <v>122</v>
      </c>
      <c r="C3" s="74" t="s">
        <v>121</v>
      </c>
      <c r="D3" s="55" t="s">
        <v>92</v>
      </c>
      <c r="E3" s="267">
        <f t="shared" ref="E3:L3" si="0">SUM(E7:E10)</f>
        <v>95.942850638701543</v>
      </c>
      <c r="F3" s="267">
        <f t="shared" si="0"/>
        <v>100.97815086433413</v>
      </c>
      <c r="G3" s="267">
        <f t="shared" si="0"/>
        <v>107.40317598547108</v>
      </c>
      <c r="H3" s="267">
        <f t="shared" si="0"/>
        <v>112.8408267018479</v>
      </c>
      <c r="I3" s="267">
        <f t="shared" si="0"/>
        <v>120.95903319114785</v>
      </c>
      <c r="J3" s="267">
        <f t="shared" si="0"/>
        <v>125.5174306460886</v>
      </c>
      <c r="K3" s="267">
        <f t="shared" si="0"/>
        <v>132.36893972666519</v>
      </c>
      <c r="L3" s="267">
        <f t="shared" si="0"/>
        <v>138.0776359171025</v>
      </c>
    </row>
    <row r="4" spans="1:147" x14ac:dyDescent="0.3">
      <c r="H4" s="73"/>
    </row>
    <row r="5" spans="1:147" ht="15" thickBot="1" x14ac:dyDescent="0.35">
      <c r="A5" s="64" t="s">
        <v>123</v>
      </c>
    </row>
    <row r="6" spans="1:147" x14ac:dyDescent="0.3">
      <c r="B6" s="60" t="s">
        <v>90</v>
      </c>
      <c r="C6" s="60" t="s">
        <v>89</v>
      </c>
      <c r="D6" s="60" t="s">
        <v>88</v>
      </c>
      <c r="E6" s="59">
        <v>2015</v>
      </c>
      <c r="F6" s="58">
        <v>2016</v>
      </c>
      <c r="G6" s="59">
        <v>2017</v>
      </c>
      <c r="H6" s="58">
        <v>2018</v>
      </c>
      <c r="I6" s="59">
        <v>2019</v>
      </c>
      <c r="J6" s="58">
        <v>2020</v>
      </c>
      <c r="K6" s="59">
        <v>2021</v>
      </c>
      <c r="L6" s="58">
        <v>2022</v>
      </c>
    </row>
    <row r="7" spans="1:147" s="1" customFormat="1" ht="33" customHeight="1" x14ac:dyDescent="0.3">
      <c r="A7" s="62" t="s">
        <v>16</v>
      </c>
      <c r="B7" s="295" t="s">
        <v>122</v>
      </c>
      <c r="C7" s="295" t="s">
        <v>121</v>
      </c>
      <c r="D7" s="55" t="s">
        <v>92</v>
      </c>
      <c r="E7" s="262">
        <v>21.066733829998267</v>
      </c>
      <c r="F7" s="262">
        <v>22.603092688569085</v>
      </c>
      <c r="G7" s="262">
        <v>24.897597691321398</v>
      </c>
      <c r="H7" s="262">
        <v>27.954663050600772</v>
      </c>
      <c r="I7" s="262">
        <v>31.666660595717097</v>
      </c>
      <c r="J7" s="262">
        <v>34.58873938838672</v>
      </c>
      <c r="K7" s="262">
        <v>36.606073455924751</v>
      </c>
      <c r="L7" s="262">
        <v>40.274458600115921</v>
      </c>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row>
    <row r="8" spans="1:147" s="1" customFormat="1" ht="33" customHeight="1" x14ac:dyDescent="0.3">
      <c r="A8" s="62" t="s">
        <v>17</v>
      </c>
      <c r="B8" s="296"/>
      <c r="C8" s="296"/>
      <c r="D8" s="55" t="s">
        <v>92</v>
      </c>
      <c r="E8" s="262">
        <v>3.6313127030545722</v>
      </c>
      <c r="F8" s="262">
        <v>3.9058308678896898</v>
      </c>
      <c r="G8" s="262">
        <v>4.1380379162682273</v>
      </c>
      <c r="H8" s="262">
        <v>6.9490966900345184</v>
      </c>
      <c r="I8" s="262">
        <v>8.1618524950494589</v>
      </c>
      <c r="J8" s="262">
        <v>8.4771039036712388</v>
      </c>
      <c r="K8" s="262">
        <v>8.5070538048633892</v>
      </c>
      <c r="L8" s="262">
        <v>8.7420480144101393</v>
      </c>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row>
    <row r="9" spans="1:147" s="1" customFormat="1" ht="33" customHeight="1" x14ac:dyDescent="0.3">
      <c r="A9" s="62" t="s">
        <v>19</v>
      </c>
      <c r="B9" s="296"/>
      <c r="C9" s="296"/>
      <c r="D9" s="55" t="s">
        <v>92</v>
      </c>
      <c r="E9" s="262">
        <v>41.513249876318682</v>
      </c>
      <c r="F9" s="262">
        <v>43.35946135480949</v>
      </c>
      <c r="G9" s="262">
        <v>44.631987680721593</v>
      </c>
      <c r="H9" s="262">
        <v>45.920738826881092</v>
      </c>
      <c r="I9" s="262">
        <v>48.301535445611862</v>
      </c>
      <c r="J9" s="262">
        <v>48.579535555132736</v>
      </c>
      <c r="K9" s="262">
        <v>51.283973011882175</v>
      </c>
      <c r="L9" s="262">
        <v>52.093811034776095</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row>
    <row r="10" spans="1:147" s="1" customFormat="1" ht="33" customHeight="1" x14ac:dyDescent="0.3">
      <c r="A10" s="62" t="s">
        <v>116</v>
      </c>
      <c r="B10" s="297"/>
      <c r="C10" s="297"/>
      <c r="D10" s="55" t="s">
        <v>92</v>
      </c>
      <c r="E10" s="262">
        <v>29.731554229330008</v>
      </c>
      <c r="F10" s="262">
        <v>31.10976595306586</v>
      </c>
      <c r="G10" s="262">
        <v>33.735552697159861</v>
      </c>
      <c r="H10" s="262">
        <v>32.01632813433153</v>
      </c>
      <c r="I10" s="262">
        <v>32.828984654769449</v>
      </c>
      <c r="J10" s="262">
        <v>33.8720517988979</v>
      </c>
      <c r="K10" s="262">
        <v>35.971839453994889</v>
      </c>
      <c r="L10" s="262">
        <v>36.967318267800366</v>
      </c>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row>
    <row r="11" spans="1:147" s="1" customFormat="1" ht="33" customHeight="1" x14ac:dyDescent="0.3">
      <c r="A11" s="62"/>
      <c r="B11" s="62"/>
      <c r="C11" s="57"/>
      <c r="D11" s="55"/>
      <c r="E11" s="261"/>
      <c r="F11" s="261"/>
      <c r="G11" s="261"/>
      <c r="H11" s="261"/>
      <c r="I11" s="261"/>
      <c r="J11" s="261"/>
      <c r="K11" s="261"/>
      <c r="L11" s="26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row>
    <row r="12" spans="1:147" s="71" customFormat="1" ht="33" customHeight="1" x14ac:dyDescent="0.3">
      <c r="A12" s="62"/>
      <c r="B12" s="62"/>
      <c r="C12" s="57"/>
      <c r="D12" s="55"/>
      <c r="E12" s="261"/>
      <c r="F12" s="261"/>
      <c r="G12" s="261"/>
      <c r="H12" s="261"/>
      <c r="I12" s="261"/>
      <c r="J12" s="261"/>
      <c r="K12" s="261"/>
      <c r="L12" s="261"/>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c r="EE12" s="72"/>
      <c r="EF12" s="72"/>
      <c r="EG12" s="72"/>
      <c r="EH12" s="72"/>
      <c r="EI12" s="72"/>
      <c r="EJ12" s="72"/>
      <c r="EK12" s="72"/>
      <c r="EL12" s="72"/>
      <c r="EM12" s="72"/>
      <c r="EN12" s="72"/>
      <c r="EO12" s="72"/>
      <c r="EP12" s="72"/>
      <c r="EQ12" s="72"/>
    </row>
    <row r="13" spans="1:147" s="1" customFormat="1" ht="33" customHeight="1" x14ac:dyDescent="0.3">
      <c r="A13" s="70" t="s">
        <v>120</v>
      </c>
      <c r="B13" s="70"/>
      <c r="C13" s="69"/>
      <c r="D13" s="68" t="s">
        <v>92</v>
      </c>
      <c r="E13" s="262">
        <v>7.5029180049841555</v>
      </c>
      <c r="F13" s="262">
        <v>7.8023922605970064</v>
      </c>
      <c r="G13" s="262">
        <v>7.6012804187785665</v>
      </c>
      <c r="H13" s="262">
        <v>9.0616351173398986</v>
      </c>
      <c r="I13" s="262">
        <v>8.8840572894076129</v>
      </c>
      <c r="J13" s="262">
        <v>8.6628312766361155</v>
      </c>
      <c r="K13" s="262">
        <v>9.6187839920128386</v>
      </c>
      <c r="L13" s="262">
        <v>10.333857789065251</v>
      </c>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row>
    <row r="14" spans="1:147" s="1" customFormat="1" ht="33" customHeight="1" x14ac:dyDescent="0.3">
      <c r="A14" s="62" t="s">
        <v>119</v>
      </c>
      <c r="B14" s="62"/>
      <c r="C14" s="57"/>
      <c r="D14" s="55" t="s">
        <v>92</v>
      </c>
      <c r="E14" s="261">
        <f t="shared" ref="E14:L14" si="1">SUM(E7:E13)</f>
        <v>103.4457686436857</v>
      </c>
      <c r="F14" s="261">
        <f t="shared" si="1"/>
        <v>108.78054312493113</v>
      </c>
      <c r="G14" s="261">
        <f t="shared" si="1"/>
        <v>115.00445640424965</v>
      </c>
      <c r="H14" s="261">
        <f t="shared" si="1"/>
        <v>121.90246181918781</v>
      </c>
      <c r="I14" s="261">
        <f t="shared" si="1"/>
        <v>129.84309048055547</v>
      </c>
      <c r="J14" s="261">
        <f t="shared" si="1"/>
        <v>134.18026192272472</v>
      </c>
      <c r="K14" s="261">
        <f t="shared" si="1"/>
        <v>141.98772371867804</v>
      </c>
      <c r="L14" s="261">
        <f t="shared" si="1"/>
        <v>148.41149370616776</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row>
    <row r="17" spans="1:78" s="1" customFormat="1" ht="33" customHeight="1" thickBot="1" x14ac:dyDescent="0.35">
      <c r="A17" s="67" t="s">
        <v>118</v>
      </c>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s="1" customFormat="1" ht="33" customHeight="1" x14ac:dyDescent="0.3">
      <c r="B18" s="60" t="s">
        <v>90</v>
      </c>
      <c r="C18" s="60" t="s">
        <v>89</v>
      </c>
      <c r="D18" s="60" t="s">
        <v>88</v>
      </c>
      <c r="E18" s="59">
        <v>2015</v>
      </c>
      <c r="F18" s="58">
        <v>2016</v>
      </c>
      <c r="G18" s="59">
        <v>2017</v>
      </c>
      <c r="H18" s="58">
        <v>2018</v>
      </c>
      <c r="I18" s="59">
        <v>2019</v>
      </c>
      <c r="J18" s="58">
        <v>2020</v>
      </c>
      <c r="K18" s="59">
        <v>2021</v>
      </c>
      <c r="L18" s="58">
        <v>2022</v>
      </c>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s="1" customFormat="1" ht="33" customHeight="1" x14ac:dyDescent="0.3">
      <c r="A19" s="62" t="s">
        <v>16</v>
      </c>
      <c r="B19" s="294" t="s">
        <v>95</v>
      </c>
      <c r="C19" s="294" t="s">
        <v>117</v>
      </c>
      <c r="D19" s="55" t="s">
        <v>85</v>
      </c>
      <c r="E19" s="265">
        <f t="shared" ref="E19:L22" si="2">E7/E$3</f>
        <v>0.21957585885508746</v>
      </c>
      <c r="F19" s="265">
        <f t="shared" si="2"/>
        <v>0.22384142010024255</v>
      </c>
      <c r="G19" s="265">
        <f t="shared" si="2"/>
        <v>0.23181435244232823</v>
      </c>
      <c r="H19" s="265">
        <f t="shared" si="2"/>
        <v>0.24773536199325791</v>
      </c>
      <c r="I19" s="265">
        <f t="shared" si="2"/>
        <v>0.26179657492529096</v>
      </c>
      <c r="J19" s="265">
        <f t="shared" si="2"/>
        <v>0.27556921146604574</v>
      </c>
      <c r="K19" s="265">
        <f t="shared" si="2"/>
        <v>0.27654579338260427</v>
      </c>
      <c r="L19" s="265">
        <f t="shared" si="2"/>
        <v>0.29167980993167819</v>
      </c>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s="1" customFormat="1" ht="33" customHeight="1" x14ac:dyDescent="0.3">
      <c r="A20" s="62" t="s">
        <v>17</v>
      </c>
      <c r="B20" s="294"/>
      <c r="C20" s="294"/>
      <c r="D20" s="55" t="s">
        <v>85</v>
      </c>
      <c r="E20" s="265">
        <f t="shared" si="2"/>
        <v>3.7848705545859285E-2</v>
      </c>
      <c r="F20" s="265">
        <f t="shared" si="2"/>
        <v>3.8679960312773411E-2</v>
      </c>
      <c r="G20" s="265">
        <f t="shared" si="2"/>
        <v>3.8528077762132462E-2</v>
      </c>
      <c r="H20" s="265">
        <f t="shared" si="2"/>
        <v>6.1583177765931051E-2</v>
      </c>
      <c r="I20" s="265">
        <f t="shared" si="2"/>
        <v>6.7476171722962872E-2</v>
      </c>
      <c r="J20" s="265">
        <f t="shared" si="2"/>
        <v>6.7537264426432111E-2</v>
      </c>
      <c r="K20" s="265">
        <f t="shared" si="2"/>
        <v>6.4267749083961864E-2</v>
      </c>
      <c r="L20" s="265">
        <f t="shared" si="2"/>
        <v>6.3312555696264899E-2</v>
      </c>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s="1" customFormat="1" ht="33" customHeight="1" x14ac:dyDescent="0.3">
      <c r="A21" s="62" t="s">
        <v>19</v>
      </c>
      <c r="B21" s="294"/>
      <c r="C21" s="294"/>
      <c r="D21" s="55" t="s">
        <v>85</v>
      </c>
      <c r="E21" s="265">
        <f t="shared" si="2"/>
        <v>0.43268726747184033</v>
      </c>
      <c r="F21" s="265">
        <f t="shared" si="2"/>
        <v>0.42939448765568772</v>
      </c>
      <c r="G21" s="265">
        <f t="shared" si="2"/>
        <v>0.41555556687410405</v>
      </c>
      <c r="H21" s="265">
        <f t="shared" si="2"/>
        <v>0.40695145692449169</v>
      </c>
      <c r="I21" s="265">
        <f t="shared" si="2"/>
        <v>0.39932144108065437</v>
      </c>
      <c r="J21" s="265">
        <f t="shared" si="2"/>
        <v>0.38703417768412218</v>
      </c>
      <c r="K21" s="265">
        <f t="shared" si="2"/>
        <v>0.38743207521175926</v>
      </c>
      <c r="L21" s="265">
        <f t="shared" si="2"/>
        <v>0.37727913495022175</v>
      </c>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s="1" customFormat="1" ht="33" customHeight="1" x14ac:dyDescent="0.3">
      <c r="A22" s="62" t="s">
        <v>116</v>
      </c>
      <c r="B22" s="294"/>
      <c r="C22" s="294"/>
      <c r="D22" s="55" t="s">
        <v>85</v>
      </c>
      <c r="E22" s="265">
        <f t="shared" si="2"/>
        <v>0.30988816812721276</v>
      </c>
      <c r="F22" s="265">
        <f t="shared" si="2"/>
        <v>0.30808413193129636</v>
      </c>
      <c r="G22" s="265">
        <f t="shared" si="2"/>
        <v>0.31410200292143525</v>
      </c>
      <c r="H22" s="265">
        <f t="shared" si="2"/>
        <v>0.28373000331631942</v>
      </c>
      <c r="I22" s="265">
        <f t="shared" si="2"/>
        <v>0.2714058122710919</v>
      </c>
      <c r="J22" s="265">
        <f t="shared" si="2"/>
        <v>0.26985934642339993</v>
      </c>
      <c r="K22" s="265">
        <f t="shared" si="2"/>
        <v>0.2717543823216747</v>
      </c>
      <c r="L22" s="265">
        <f t="shared" si="2"/>
        <v>0.26772849942183535</v>
      </c>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5" spans="1:78" ht="15" thickBot="1" x14ac:dyDescent="0.35">
      <c r="A25" s="64" t="s">
        <v>115</v>
      </c>
    </row>
    <row r="26" spans="1:78" x14ac:dyDescent="0.3">
      <c r="B26" s="60" t="s">
        <v>90</v>
      </c>
      <c r="C26" s="60" t="s">
        <v>89</v>
      </c>
      <c r="D26" s="60" t="s">
        <v>88</v>
      </c>
      <c r="E26" s="59">
        <v>2015</v>
      </c>
      <c r="F26" s="58">
        <v>2016</v>
      </c>
      <c r="G26" s="59">
        <v>2017</v>
      </c>
      <c r="H26" s="58">
        <v>2018</v>
      </c>
      <c r="I26" s="59">
        <v>2019</v>
      </c>
      <c r="J26" s="58">
        <v>2020</v>
      </c>
      <c r="K26" s="59">
        <v>2021</v>
      </c>
      <c r="L26" s="58">
        <v>2022</v>
      </c>
    </row>
    <row r="27" spans="1:78" s="1" customFormat="1" ht="43.2" customHeight="1" x14ac:dyDescent="0.3">
      <c r="A27" s="62" t="s">
        <v>114</v>
      </c>
      <c r="B27" s="294" t="s">
        <v>95</v>
      </c>
      <c r="C27" s="294" t="s">
        <v>113</v>
      </c>
      <c r="D27" s="55" t="s">
        <v>92</v>
      </c>
      <c r="E27" s="264">
        <v>12.333878525893132</v>
      </c>
      <c r="F27" s="264">
        <v>11.31184455051066</v>
      </c>
      <c r="G27" s="264">
        <v>11.125208354243727</v>
      </c>
      <c r="H27" s="264">
        <v>11.573952314735099</v>
      </c>
      <c r="I27" s="264">
        <v>11.495091494002988</v>
      </c>
      <c r="J27" s="264">
        <v>11.685396609344188</v>
      </c>
      <c r="K27" s="264">
        <v>11.855396915849038</v>
      </c>
      <c r="L27" s="264">
        <v>11.721147289200035</v>
      </c>
    </row>
    <row r="28" spans="1:78" s="1" customFormat="1" ht="43.2" customHeight="1" x14ac:dyDescent="0.3">
      <c r="A28" s="62" t="s">
        <v>112</v>
      </c>
      <c r="B28" s="294"/>
      <c r="C28" s="294"/>
      <c r="D28" s="55" t="s">
        <v>92</v>
      </c>
      <c r="E28" s="262">
        <v>74.567756935664292</v>
      </c>
      <c r="F28" s="262">
        <v>77.878571783673976</v>
      </c>
      <c r="G28" s="262">
        <v>80.02264011429304</v>
      </c>
      <c r="H28" s="262">
        <v>84.102453071224019</v>
      </c>
      <c r="I28" s="262">
        <v>86.772921210502346</v>
      </c>
      <c r="J28" s="262">
        <v>97.165464289665209</v>
      </c>
      <c r="K28" s="262">
        <v>100.09970142255773</v>
      </c>
      <c r="L28" s="262">
        <v>102.63167409148454</v>
      </c>
    </row>
    <row r="31" spans="1:78" ht="15" thickBot="1" x14ac:dyDescent="0.35">
      <c r="A31" s="64" t="s">
        <v>111</v>
      </c>
    </row>
    <row r="32" spans="1:78" x14ac:dyDescent="0.3">
      <c r="B32" s="60" t="s">
        <v>90</v>
      </c>
      <c r="C32" s="60" t="s">
        <v>89</v>
      </c>
      <c r="D32" s="60" t="s">
        <v>88</v>
      </c>
      <c r="E32" s="59">
        <v>2015</v>
      </c>
      <c r="F32" s="58">
        <v>2016</v>
      </c>
      <c r="G32" s="59">
        <v>2017</v>
      </c>
      <c r="H32" s="58">
        <v>2018</v>
      </c>
      <c r="I32" s="59">
        <v>2019</v>
      </c>
      <c r="J32" s="58">
        <v>2020</v>
      </c>
      <c r="K32" s="59">
        <v>2021</v>
      </c>
      <c r="L32" s="58">
        <v>2022</v>
      </c>
    </row>
    <row r="33" spans="1:12" ht="90" customHeight="1" x14ac:dyDescent="0.3">
      <c r="A33" s="62" t="s">
        <v>111</v>
      </c>
      <c r="B33" s="56" t="s">
        <v>107</v>
      </c>
      <c r="C33" s="56" t="s">
        <v>109</v>
      </c>
      <c r="D33" s="55" t="s">
        <v>85</v>
      </c>
      <c r="E33" s="266">
        <v>0.4052752428415542</v>
      </c>
      <c r="F33" s="266">
        <v>0.41732073036253342</v>
      </c>
      <c r="G33" s="266">
        <v>0.43076097381671125</v>
      </c>
      <c r="H33" s="266">
        <v>0.44603853437394386</v>
      </c>
      <c r="I33" s="266">
        <v>0.44594524161630689</v>
      </c>
      <c r="J33" s="266">
        <v>0.45833999754950538</v>
      </c>
      <c r="K33" s="266">
        <v>0.46903621665826534</v>
      </c>
      <c r="L33" s="266">
        <v>0.47073475348270394</v>
      </c>
    </row>
    <row r="34" spans="1:12" ht="25.2" customHeight="1" x14ac:dyDescent="0.3">
      <c r="A34" s="66"/>
      <c r="B34" s="52"/>
      <c r="C34" s="52"/>
      <c r="D34" s="65"/>
      <c r="E34" s="1"/>
      <c r="F34" s="1"/>
      <c r="G34" s="1"/>
      <c r="H34" s="1"/>
      <c r="I34" s="1"/>
      <c r="J34" s="1"/>
      <c r="K34" s="1"/>
      <c r="L34" s="1"/>
    </row>
    <row r="35" spans="1:12" ht="25.2" customHeight="1" thickBot="1" x14ac:dyDescent="0.35">
      <c r="A35" s="64" t="s">
        <v>110</v>
      </c>
    </row>
    <row r="36" spans="1:12" ht="25.2" customHeight="1" x14ac:dyDescent="0.3">
      <c r="B36" s="60" t="s">
        <v>90</v>
      </c>
      <c r="C36" s="60" t="s">
        <v>89</v>
      </c>
      <c r="D36" s="60" t="s">
        <v>88</v>
      </c>
      <c r="E36" s="59">
        <v>2015</v>
      </c>
      <c r="F36" s="58">
        <v>2016</v>
      </c>
      <c r="G36" s="59">
        <v>2017</v>
      </c>
      <c r="H36" s="58">
        <v>2018</v>
      </c>
      <c r="I36" s="59">
        <v>2019</v>
      </c>
      <c r="J36" s="58">
        <v>2020</v>
      </c>
      <c r="K36" s="59">
        <v>2021</v>
      </c>
      <c r="L36" s="58">
        <v>2022</v>
      </c>
    </row>
    <row r="37" spans="1:12" ht="25.2" customHeight="1" x14ac:dyDescent="0.3">
      <c r="A37" s="63" t="s">
        <v>110</v>
      </c>
      <c r="B37" s="56" t="s">
        <v>107</v>
      </c>
      <c r="C37" s="56" t="s">
        <v>109</v>
      </c>
      <c r="D37" s="55" t="s">
        <v>92</v>
      </c>
      <c r="E37" s="261">
        <f t="shared" ref="E37:L37" si="3">E14*E33</f>
        <v>41.924009008000951</v>
      </c>
      <c r="F37" s="261">
        <f t="shared" si="3"/>
        <v>45.396375706129319</v>
      </c>
      <c r="G37" s="261">
        <f t="shared" si="3"/>
        <v>49.539431633956092</v>
      </c>
      <c r="H37" s="261">
        <f t="shared" si="3"/>
        <v>54.373195406406182</v>
      </c>
      <c r="I37" s="261">
        <f t="shared" si="3"/>
        <v>57.902908356559308</v>
      </c>
      <c r="J37" s="261">
        <f t="shared" si="3"/>
        <v>61.500180920853644</v>
      </c>
      <c r="K37" s="261">
        <f t="shared" si="3"/>
        <v>66.597384744927794</v>
      </c>
      <c r="L37" s="261">
        <f t="shared" si="3"/>
        <v>69.862447903772747</v>
      </c>
    </row>
    <row r="40" spans="1:12" ht="15" thickBot="1" x14ac:dyDescent="0.35">
      <c r="A40" t="s">
        <v>108</v>
      </c>
    </row>
    <row r="41" spans="1:12" x14ac:dyDescent="0.3">
      <c r="B41" s="60" t="s">
        <v>90</v>
      </c>
      <c r="C41" s="60" t="s">
        <v>89</v>
      </c>
      <c r="D41" s="60" t="s">
        <v>88</v>
      </c>
      <c r="E41" s="59">
        <v>2015</v>
      </c>
      <c r="F41" s="58">
        <v>2016</v>
      </c>
      <c r="G41" s="59">
        <v>2017</v>
      </c>
      <c r="H41" s="58">
        <v>2018</v>
      </c>
      <c r="I41" s="59">
        <v>2019</v>
      </c>
      <c r="J41" s="58">
        <v>2020</v>
      </c>
      <c r="K41" s="59">
        <v>2021</v>
      </c>
      <c r="L41" s="58">
        <v>2022</v>
      </c>
    </row>
    <row r="42" spans="1:12" ht="93" customHeight="1" x14ac:dyDescent="0.3">
      <c r="A42" s="62" t="s">
        <v>108</v>
      </c>
      <c r="B42" s="56" t="s">
        <v>107</v>
      </c>
      <c r="C42" s="56" t="s">
        <v>106</v>
      </c>
      <c r="D42" s="55" t="s">
        <v>85</v>
      </c>
      <c r="E42" s="265">
        <f t="shared" ref="E42:L42" si="4">1-E33</f>
        <v>0.59472475715844575</v>
      </c>
      <c r="F42" s="265">
        <f t="shared" si="4"/>
        <v>0.58267926963746652</v>
      </c>
      <c r="G42" s="265">
        <f t="shared" si="4"/>
        <v>0.5692390261832887</v>
      </c>
      <c r="H42" s="265">
        <f t="shared" si="4"/>
        <v>0.55396146562605608</v>
      </c>
      <c r="I42" s="265">
        <f t="shared" si="4"/>
        <v>0.55405475838369311</v>
      </c>
      <c r="J42" s="265">
        <f t="shared" si="4"/>
        <v>0.54166000245049462</v>
      </c>
      <c r="K42" s="265">
        <f t="shared" si="4"/>
        <v>0.53096378334173466</v>
      </c>
      <c r="L42" s="265">
        <f t="shared" si="4"/>
        <v>0.52926524651729601</v>
      </c>
    </row>
    <row r="45" spans="1:12" ht="15" thickBot="1" x14ac:dyDescent="0.35">
      <c r="A45" t="s">
        <v>108</v>
      </c>
    </row>
    <row r="46" spans="1:12" x14ac:dyDescent="0.3">
      <c r="B46" s="60" t="s">
        <v>90</v>
      </c>
      <c r="C46" s="60" t="s">
        <v>89</v>
      </c>
      <c r="D46" s="60" t="s">
        <v>88</v>
      </c>
      <c r="E46" s="59">
        <v>2015</v>
      </c>
      <c r="F46" s="58">
        <v>2016</v>
      </c>
      <c r="G46" s="59">
        <v>2017</v>
      </c>
      <c r="H46" s="58">
        <v>2018</v>
      </c>
      <c r="I46" s="59">
        <v>2019</v>
      </c>
      <c r="J46" s="58">
        <v>2020</v>
      </c>
      <c r="K46" s="59">
        <v>2021</v>
      </c>
      <c r="L46" s="58">
        <v>2022</v>
      </c>
    </row>
    <row r="47" spans="1:12" ht="96.6" customHeight="1" x14ac:dyDescent="0.3">
      <c r="A47" s="62" t="s">
        <v>108</v>
      </c>
      <c r="B47" s="56" t="s">
        <v>107</v>
      </c>
      <c r="C47" s="56" t="s">
        <v>106</v>
      </c>
      <c r="D47" s="55" t="s">
        <v>99</v>
      </c>
      <c r="E47" s="261">
        <f t="shared" ref="E47:L47" si="5">E42*E14</f>
        <v>61.521759635684738</v>
      </c>
      <c r="F47" s="261">
        <f t="shared" si="5"/>
        <v>63.384167418801802</v>
      </c>
      <c r="G47" s="261">
        <f t="shared" si="5"/>
        <v>65.465024770293553</v>
      </c>
      <c r="H47" s="261">
        <f t="shared" si="5"/>
        <v>67.529266412781624</v>
      </c>
      <c r="I47" s="261">
        <f t="shared" si="5"/>
        <v>71.940182123996166</v>
      </c>
      <c r="J47" s="261">
        <f t="shared" si="5"/>
        <v>72.680081001871088</v>
      </c>
      <c r="K47" s="261">
        <f t="shared" si="5"/>
        <v>75.390338973750247</v>
      </c>
      <c r="L47" s="261">
        <f t="shared" si="5"/>
        <v>78.549045802395</v>
      </c>
    </row>
    <row r="50" spans="1:12" ht="15" thickBot="1" x14ac:dyDescent="0.35">
      <c r="A50" t="s">
        <v>105</v>
      </c>
    </row>
    <row r="51" spans="1:12" x14ac:dyDescent="0.3">
      <c r="B51" s="60" t="s">
        <v>90</v>
      </c>
      <c r="C51" s="60" t="s">
        <v>89</v>
      </c>
      <c r="D51" s="60" t="s">
        <v>88</v>
      </c>
      <c r="E51" s="59">
        <v>2015</v>
      </c>
      <c r="F51" s="58">
        <v>2016</v>
      </c>
      <c r="G51" s="59">
        <v>2017</v>
      </c>
      <c r="H51" s="58">
        <v>2018</v>
      </c>
      <c r="I51" s="59">
        <v>2019</v>
      </c>
      <c r="J51" s="58">
        <v>2020</v>
      </c>
      <c r="K51" s="59">
        <v>2021</v>
      </c>
      <c r="L51" s="58">
        <v>2022</v>
      </c>
    </row>
    <row r="52" spans="1:12" ht="67.8" customHeight="1" x14ac:dyDescent="0.3">
      <c r="A52" s="62" t="s">
        <v>105</v>
      </c>
      <c r="B52" s="56" t="s">
        <v>95</v>
      </c>
      <c r="C52" s="56" t="s">
        <v>104</v>
      </c>
      <c r="D52" s="55" t="s">
        <v>92</v>
      </c>
      <c r="E52" s="264">
        <v>25.817914622223867</v>
      </c>
      <c r="F52" s="264">
        <v>29.701970163462672</v>
      </c>
      <c r="G52" s="264">
        <v>33.096007959385062</v>
      </c>
      <c r="H52" s="264">
        <v>37.735817826163299</v>
      </c>
      <c r="I52" s="264">
        <v>42.245679584279941</v>
      </c>
      <c r="J52" s="264">
        <v>41.128137648430084</v>
      </c>
      <c r="K52" s="264">
        <v>46.542523731288888</v>
      </c>
      <c r="L52" s="264">
        <v>52.120934156319656</v>
      </c>
    </row>
    <row r="55" spans="1:12" ht="15" thickBot="1" x14ac:dyDescent="0.35">
      <c r="A55" t="s">
        <v>103</v>
      </c>
    </row>
    <row r="56" spans="1:12" x14ac:dyDescent="0.3">
      <c r="B56" s="60" t="s">
        <v>90</v>
      </c>
      <c r="C56" s="60" t="s">
        <v>89</v>
      </c>
      <c r="D56" s="60" t="s">
        <v>88</v>
      </c>
      <c r="E56" s="59">
        <v>2015</v>
      </c>
      <c r="F56" s="58">
        <v>2016</v>
      </c>
      <c r="G56" s="59">
        <v>2017</v>
      </c>
      <c r="H56" s="58">
        <v>2018</v>
      </c>
      <c r="I56" s="59">
        <v>2019</v>
      </c>
      <c r="J56" s="58">
        <v>2020</v>
      </c>
      <c r="K56" s="59">
        <v>2021</v>
      </c>
      <c r="L56" s="58">
        <v>2022</v>
      </c>
    </row>
    <row r="57" spans="1:12" ht="64.2" customHeight="1" x14ac:dyDescent="0.3">
      <c r="A57" s="62" t="s">
        <v>103</v>
      </c>
      <c r="B57" s="56" t="s">
        <v>86</v>
      </c>
      <c r="C57" s="56"/>
      <c r="D57" s="55" t="s">
        <v>92</v>
      </c>
      <c r="E57" s="262">
        <v>365.91924036343391</v>
      </c>
      <c r="F57" s="262">
        <v>397.04596100454603</v>
      </c>
      <c r="G57" s="262">
        <v>428.71727936152786</v>
      </c>
      <c r="H57" s="262">
        <v>457.69960105248174</v>
      </c>
      <c r="I57" s="262">
        <v>491.05751522896514</v>
      </c>
      <c r="J57" s="264">
        <v>523.91999999999996</v>
      </c>
      <c r="K57" s="264">
        <v>556.79</v>
      </c>
      <c r="L57" s="264">
        <v>589.66</v>
      </c>
    </row>
    <row r="59" spans="1:12" ht="15" thickBot="1" x14ac:dyDescent="0.35">
      <c r="A59" t="s">
        <v>87</v>
      </c>
    </row>
    <row r="60" spans="1:12" x14ac:dyDescent="0.3">
      <c r="B60" s="60" t="s">
        <v>90</v>
      </c>
      <c r="C60" s="60" t="s">
        <v>89</v>
      </c>
      <c r="D60" s="60" t="s">
        <v>88</v>
      </c>
      <c r="E60" s="59">
        <v>2015</v>
      </c>
      <c r="F60" s="58">
        <v>2016</v>
      </c>
      <c r="G60" s="59">
        <v>2017</v>
      </c>
      <c r="H60" s="58">
        <v>2018</v>
      </c>
      <c r="I60" s="59">
        <v>2019</v>
      </c>
      <c r="J60" s="58">
        <v>2020</v>
      </c>
      <c r="K60" s="59">
        <v>2021</v>
      </c>
      <c r="L60" s="58">
        <v>2022</v>
      </c>
    </row>
    <row r="61" spans="1:12" ht="73.8" customHeight="1" x14ac:dyDescent="0.3">
      <c r="A61" s="62" t="s">
        <v>87</v>
      </c>
      <c r="B61" s="56" t="s">
        <v>86</v>
      </c>
      <c r="C61" s="56" t="s">
        <v>102</v>
      </c>
      <c r="D61" s="55" t="s">
        <v>85</v>
      </c>
      <c r="E61" s="261">
        <v>6.3487386660000006E-2</v>
      </c>
      <c r="F61" s="260">
        <v>6.1677386660879435E-2</v>
      </c>
      <c r="G61" s="260">
        <v>7.24314552583986E-2</v>
      </c>
      <c r="H61" s="260">
        <v>7.9097205484984195E-2</v>
      </c>
      <c r="I61" s="260">
        <v>7.3877932507202773E-2</v>
      </c>
      <c r="J61" s="260">
        <v>4.8527749786665735E-2</v>
      </c>
      <c r="K61" s="260">
        <v>6.3058260142579703E-2</v>
      </c>
      <c r="L61" s="260">
        <v>8.0532242743315677E-2</v>
      </c>
    </row>
    <row r="64" spans="1:12" ht="15" thickBot="1" x14ac:dyDescent="0.35">
      <c r="A64" t="s">
        <v>101</v>
      </c>
    </row>
    <row r="65" spans="1:12" x14ac:dyDescent="0.3">
      <c r="B65" s="60" t="s">
        <v>90</v>
      </c>
      <c r="C65" s="60" t="s">
        <v>89</v>
      </c>
      <c r="D65" s="60" t="s">
        <v>88</v>
      </c>
      <c r="E65" s="59">
        <v>2015</v>
      </c>
      <c r="F65" s="58">
        <v>2016</v>
      </c>
      <c r="G65" s="59">
        <v>2017</v>
      </c>
      <c r="H65" s="58">
        <v>2018</v>
      </c>
      <c r="I65" s="59">
        <v>2019</v>
      </c>
      <c r="J65" s="58">
        <v>2020</v>
      </c>
      <c r="K65" s="59">
        <v>2021</v>
      </c>
      <c r="L65" s="58">
        <v>2022</v>
      </c>
    </row>
    <row r="66" spans="1:12" ht="28.8" x14ac:dyDescent="0.3">
      <c r="A66" s="61" t="s">
        <v>100</v>
      </c>
      <c r="B66" s="56" t="s">
        <v>97</v>
      </c>
      <c r="C66" s="56"/>
      <c r="D66" s="55" t="s">
        <v>99</v>
      </c>
      <c r="E66" s="262">
        <v>7.5029180049841555</v>
      </c>
      <c r="F66" s="262">
        <v>7.8023922605970064</v>
      </c>
      <c r="G66" s="262">
        <v>7.6012804187785665</v>
      </c>
      <c r="H66" s="262">
        <v>9.0616351173398986</v>
      </c>
      <c r="I66" s="262">
        <v>8.8840572894076129</v>
      </c>
      <c r="J66" s="262">
        <v>8.6628312766361155</v>
      </c>
      <c r="K66" s="262">
        <v>9.6187839920128386</v>
      </c>
      <c r="L66" s="262">
        <v>10.333857789065251</v>
      </c>
    </row>
    <row r="69" spans="1:12" ht="15" thickBot="1" x14ac:dyDescent="0.35">
      <c r="A69" t="s">
        <v>98</v>
      </c>
    </row>
    <row r="70" spans="1:12" x14ac:dyDescent="0.3">
      <c r="B70" s="60" t="s">
        <v>90</v>
      </c>
      <c r="C70" s="60" t="s">
        <v>89</v>
      </c>
      <c r="D70" s="60" t="s">
        <v>88</v>
      </c>
      <c r="E70" s="59">
        <v>2015</v>
      </c>
      <c r="F70" s="58">
        <v>2016</v>
      </c>
      <c r="G70" s="59">
        <v>2017</v>
      </c>
      <c r="H70" s="58">
        <v>2018</v>
      </c>
      <c r="I70" s="59">
        <v>2019</v>
      </c>
      <c r="J70" s="58">
        <v>2020</v>
      </c>
      <c r="K70" s="59">
        <v>2021</v>
      </c>
      <c r="L70" s="58">
        <v>2022</v>
      </c>
    </row>
    <row r="71" spans="1:12" ht="28.8" x14ac:dyDescent="0.3">
      <c r="A71" s="57" t="s">
        <v>98</v>
      </c>
      <c r="B71" s="56" t="s">
        <v>97</v>
      </c>
      <c r="C71" s="56"/>
      <c r="D71" s="55" t="s">
        <v>85</v>
      </c>
      <c r="E71" s="54">
        <v>0.10190270992018936</v>
      </c>
      <c r="F71" s="53">
        <v>0.10046709949008054</v>
      </c>
      <c r="G71" s="53">
        <v>0.10033668830878872</v>
      </c>
      <c r="H71" s="53">
        <v>9.9330383411396425E-2</v>
      </c>
      <c r="I71" s="53">
        <v>9.9045430440162632E-2</v>
      </c>
      <c r="J71" s="53">
        <v>9.338440284761286E-2</v>
      </c>
      <c r="K71" s="53">
        <v>9.6248221432733941E-2</v>
      </c>
      <c r="L71" s="53">
        <v>9.6027541438575684E-2</v>
      </c>
    </row>
    <row r="74" spans="1:12" ht="15" thickBot="1" x14ac:dyDescent="0.35">
      <c r="A74" t="s">
        <v>96</v>
      </c>
    </row>
    <row r="75" spans="1:12" x14ac:dyDescent="0.3">
      <c r="B75" s="60" t="s">
        <v>90</v>
      </c>
      <c r="C75" s="60" t="s">
        <v>89</v>
      </c>
      <c r="D75" s="60" t="s">
        <v>88</v>
      </c>
      <c r="E75" s="59">
        <v>2015</v>
      </c>
      <c r="F75" s="58">
        <v>2016</v>
      </c>
      <c r="G75" s="59">
        <v>2017</v>
      </c>
      <c r="H75" s="58">
        <v>2018</v>
      </c>
      <c r="I75" s="59">
        <v>2019</v>
      </c>
      <c r="J75" s="58">
        <v>2020</v>
      </c>
      <c r="K75" s="59">
        <v>2021</v>
      </c>
      <c r="L75" s="58">
        <v>2022</v>
      </c>
    </row>
    <row r="76" spans="1:12" ht="43.2" x14ac:dyDescent="0.3">
      <c r="A76" s="57" t="s">
        <v>96</v>
      </c>
      <c r="B76" s="56" t="s">
        <v>95</v>
      </c>
      <c r="C76" s="56"/>
      <c r="D76" s="55" t="s">
        <v>92</v>
      </c>
      <c r="E76" s="263">
        <v>-9.273781440095604</v>
      </c>
      <c r="F76" s="263">
        <v>-10.11184337271618</v>
      </c>
      <c r="G76" s="263">
        <v>-9.2394000236721823</v>
      </c>
      <c r="H76" s="263">
        <v>-11.5097613929346</v>
      </c>
      <c r="I76" s="263">
        <v>-10.670601808229801</v>
      </c>
      <c r="J76" s="263">
        <v>-15.798736624714785</v>
      </c>
      <c r="K76" s="263">
        <v>-16.509898351017618</v>
      </c>
      <c r="L76" s="263">
        <v>-18.062261830836476</v>
      </c>
    </row>
    <row r="79" spans="1:12" ht="15" thickBot="1" x14ac:dyDescent="0.35">
      <c r="A79" t="s">
        <v>94</v>
      </c>
    </row>
    <row r="80" spans="1:12" x14ac:dyDescent="0.3">
      <c r="B80" s="60" t="s">
        <v>90</v>
      </c>
      <c r="C80" s="60" t="s">
        <v>89</v>
      </c>
      <c r="D80" s="60" t="s">
        <v>88</v>
      </c>
      <c r="E80" s="59">
        <v>2015</v>
      </c>
      <c r="F80" s="58">
        <v>2016</v>
      </c>
      <c r="G80" s="59">
        <v>2017</v>
      </c>
      <c r="H80" s="58">
        <v>2018</v>
      </c>
      <c r="I80" s="59">
        <v>2019</v>
      </c>
      <c r="J80" s="58">
        <v>2020</v>
      </c>
      <c r="K80" s="59">
        <v>2021</v>
      </c>
      <c r="L80" s="58">
        <v>2022</v>
      </c>
    </row>
    <row r="81" spans="1:32" ht="28.8" x14ac:dyDescent="0.3">
      <c r="A81" s="57" t="s">
        <v>94</v>
      </c>
      <c r="B81" s="56" t="s">
        <v>86</v>
      </c>
      <c r="C81" s="56"/>
      <c r="D81" s="55" t="s">
        <v>85</v>
      </c>
      <c r="E81" s="261">
        <v>4.1845462904994489E-2</v>
      </c>
      <c r="F81" s="260">
        <v>8.5064454687315175E-2</v>
      </c>
      <c r="G81" s="260">
        <v>7.9767385813097849E-2</v>
      </c>
      <c r="H81" s="260">
        <v>6.7602410927117607E-2</v>
      </c>
      <c r="I81" s="260">
        <v>7.2881676321711386E-2</v>
      </c>
      <c r="J81" s="260">
        <v>6.6921865060372898E-2</v>
      </c>
      <c r="K81" s="260">
        <v>6.2738586043670802E-2</v>
      </c>
      <c r="L81" s="260">
        <v>5.9034824619695052E-2</v>
      </c>
    </row>
    <row r="84" spans="1:32" ht="15" thickBot="1" x14ac:dyDescent="0.35">
      <c r="A84" t="s">
        <v>93</v>
      </c>
    </row>
    <row r="85" spans="1:32" x14ac:dyDescent="0.3">
      <c r="B85" s="60" t="s">
        <v>90</v>
      </c>
      <c r="C85" s="60" t="s">
        <v>89</v>
      </c>
      <c r="D85" s="60" t="s">
        <v>88</v>
      </c>
      <c r="E85" s="59">
        <v>2015</v>
      </c>
      <c r="F85" s="58">
        <v>2016</v>
      </c>
      <c r="G85" s="59">
        <v>2017</v>
      </c>
      <c r="H85" s="58">
        <v>2018</v>
      </c>
      <c r="I85" s="59">
        <v>2019</v>
      </c>
      <c r="J85" s="58">
        <v>2020</v>
      </c>
      <c r="K85" s="59">
        <v>2021</v>
      </c>
      <c r="L85" s="58">
        <v>2022</v>
      </c>
    </row>
    <row r="86" spans="1:32" ht="28.8" x14ac:dyDescent="0.3">
      <c r="A86" s="57" t="s">
        <v>93</v>
      </c>
      <c r="B86" s="56" t="s">
        <v>86</v>
      </c>
      <c r="C86" s="56"/>
      <c r="D86" s="55" t="s">
        <v>92</v>
      </c>
      <c r="E86" s="262">
        <v>63.652967402354079</v>
      </c>
      <c r="F86" s="262">
        <v>66.540256892022143</v>
      </c>
      <c r="G86" s="262">
        <v>66.554136293324888</v>
      </c>
      <c r="H86" s="262">
        <v>67.711200368563311</v>
      </c>
      <c r="I86" s="262">
        <v>69.971497753333381</v>
      </c>
      <c r="J86" s="262">
        <v>76.068881739780579</v>
      </c>
      <c r="K86" s="262">
        <v>79.033473062639217</v>
      </c>
      <c r="L86" s="262">
        <v>87.625537984230803</v>
      </c>
    </row>
    <row r="89" spans="1:32" ht="15" thickBot="1" x14ac:dyDescent="0.35">
      <c r="A89" t="s">
        <v>91</v>
      </c>
    </row>
    <row r="90" spans="1:32" x14ac:dyDescent="0.3">
      <c r="B90" s="60" t="s">
        <v>90</v>
      </c>
      <c r="C90" s="60" t="s">
        <v>89</v>
      </c>
      <c r="D90" s="60" t="s">
        <v>88</v>
      </c>
      <c r="E90" s="59">
        <v>2015</v>
      </c>
      <c r="F90" s="58">
        <v>2016</v>
      </c>
      <c r="G90" s="59">
        <v>2017</v>
      </c>
      <c r="H90" s="58">
        <v>2018</v>
      </c>
      <c r="I90" s="59">
        <v>2019</v>
      </c>
      <c r="J90" s="58">
        <v>2020</v>
      </c>
      <c r="K90" s="59">
        <v>2021</v>
      </c>
      <c r="L90" s="58">
        <v>2022</v>
      </c>
    </row>
    <row r="91" spans="1:32" ht="28.8" x14ac:dyDescent="0.3">
      <c r="A91" s="57" t="s">
        <v>87</v>
      </c>
      <c r="B91" s="56" t="s">
        <v>86</v>
      </c>
      <c r="C91" s="56"/>
      <c r="D91" s="55" t="s">
        <v>85</v>
      </c>
      <c r="E91" s="261">
        <v>6.3487386660000006E-2</v>
      </c>
      <c r="F91" s="260">
        <v>6.1677386660879435E-2</v>
      </c>
      <c r="G91" s="260">
        <v>7.24314552583986E-2</v>
      </c>
      <c r="H91" s="260">
        <v>7.9097205484984195E-2</v>
      </c>
      <c r="I91" s="260">
        <v>7.3877932507202773E-2</v>
      </c>
      <c r="J91" s="260">
        <v>4.8527749786665735E-2</v>
      </c>
      <c r="K91" s="260">
        <v>6.3058260142579703E-2</v>
      </c>
      <c r="L91" s="260">
        <v>8.0532242743315677E-2</v>
      </c>
    </row>
    <row r="94" spans="1:32" x14ac:dyDescent="0.3">
      <c r="A94" t="s">
        <v>509</v>
      </c>
      <c r="B94" s="6">
        <v>2020</v>
      </c>
      <c r="C94" s="6">
        <v>2021</v>
      </c>
      <c r="D94" s="6">
        <v>2022</v>
      </c>
      <c r="E94" s="6">
        <v>2023</v>
      </c>
      <c r="F94" s="6">
        <v>2024</v>
      </c>
      <c r="G94" s="6">
        <v>2025</v>
      </c>
      <c r="H94" s="6">
        <v>2026</v>
      </c>
      <c r="I94" s="6">
        <v>2027</v>
      </c>
      <c r="J94" s="6">
        <v>2028</v>
      </c>
      <c r="K94" s="6">
        <v>2029</v>
      </c>
      <c r="L94" s="6">
        <v>2030</v>
      </c>
      <c r="M94" s="6">
        <v>2031</v>
      </c>
      <c r="N94" s="6">
        <v>2032</v>
      </c>
      <c r="O94" s="6">
        <v>2033</v>
      </c>
      <c r="P94" s="6">
        <v>2034</v>
      </c>
      <c r="Q94" s="6">
        <v>2035</v>
      </c>
      <c r="R94" s="6">
        <v>2036</v>
      </c>
      <c r="S94" s="6">
        <v>2037</v>
      </c>
      <c r="T94" s="6">
        <v>2038</v>
      </c>
      <c r="U94" s="6">
        <v>2039</v>
      </c>
      <c r="V94" s="6">
        <v>2040</v>
      </c>
      <c r="W94" s="6">
        <v>2041</v>
      </c>
      <c r="X94" s="6">
        <v>2042</v>
      </c>
      <c r="Y94" s="6">
        <v>2043</v>
      </c>
      <c r="Z94" s="6">
        <v>2044</v>
      </c>
      <c r="AA94" s="6">
        <v>2045</v>
      </c>
      <c r="AB94" s="6">
        <v>2046</v>
      </c>
      <c r="AC94" s="6">
        <v>2047</v>
      </c>
      <c r="AD94" s="6">
        <v>2048</v>
      </c>
      <c r="AE94" s="6">
        <v>2049</v>
      </c>
      <c r="AF94" s="6">
        <v>2050</v>
      </c>
    </row>
    <row r="95" spans="1:32" x14ac:dyDescent="0.3">
      <c r="A95" t="s">
        <v>512</v>
      </c>
      <c r="B95">
        <v>320.95800000000003</v>
      </c>
      <c r="C95">
        <v>339.96899999999999</v>
      </c>
      <c r="D95">
        <v>350.64100000000002</v>
      </c>
      <c r="E95">
        <v>361.58800000000002</v>
      </c>
      <c r="F95">
        <v>372.32100000000003</v>
      </c>
      <c r="G95">
        <v>382.84300000000002</v>
      </c>
      <c r="H95">
        <v>413.91800000000001</v>
      </c>
      <c r="I95">
        <v>444.47300000000001</v>
      </c>
      <c r="J95">
        <v>474.51799999999997</v>
      </c>
      <c r="K95">
        <v>504.06</v>
      </c>
      <c r="L95">
        <v>533.10599999999999</v>
      </c>
      <c r="M95">
        <v>575.63599999999997</v>
      </c>
      <c r="N95">
        <v>617.01400000000001</v>
      </c>
      <c r="O95">
        <v>657.27499999999998</v>
      </c>
      <c r="P95">
        <v>696.452</v>
      </c>
      <c r="Q95">
        <v>734.57799999999997</v>
      </c>
      <c r="R95">
        <v>793.95699999999999</v>
      </c>
      <c r="S95">
        <v>851.89300000000003</v>
      </c>
      <c r="T95">
        <v>908.42600000000004</v>
      </c>
      <c r="U95">
        <v>963.59</v>
      </c>
      <c r="V95">
        <v>1017.42</v>
      </c>
      <c r="W95">
        <v>1097.68</v>
      </c>
      <c r="X95">
        <v>1176.56</v>
      </c>
      <c r="Y95">
        <v>1254.0999999999999</v>
      </c>
      <c r="Z95">
        <v>1330.31</v>
      </c>
      <c r="AA95">
        <v>1405.21</v>
      </c>
      <c r="AB95">
        <v>1509.8</v>
      </c>
      <c r="AC95">
        <v>1612.71</v>
      </c>
      <c r="AD95">
        <v>1713.97</v>
      </c>
      <c r="AE95">
        <v>1813.6</v>
      </c>
      <c r="AF95">
        <v>1911.62</v>
      </c>
    </row>
    <row r="96" spans="1:32" x14ac:dyDescent="0.3">
      <c r="A96" t="s">
        <v>509</v>
      </c>
      <c r="B96">
        <v>2020</v>
      </c>
      <c r="C96">
        <v>2021</v>
      </c>
      <c r="D96">
        <v>2022</v>
      </c>
      <c r="E96">
        <v>2023</v>
      </c>
      <c r="F96">
        <v>2024</v>
      </c>
      <c r="G96">
        <v>2025</v>
      </c>
      <c r="H96">
        <v>2026</v>
      </c>
      <c r="I96">
        <v>2027</v>
      </c>
      <c r="J96">
        <v>2028</v>
      </c>
      <c r="K96">
        <v>2029</v>
      </c>
      <c r="L96">
        <v>2030</v>
      </c>
      <c r="M96">
        <v>2031</v>
      </c>
      <c r="N96">
        <v>2032</v>
      </c>
      <c r="O96">
        <v>2033</v>
      </c>
      <c r="P96">
        <v>2034</v>
      </c>
      <c r="Q96">
        <v>2035</v>
      </c>
      <c r="R96">
        <v>2036</v>
      </c>
      <c r="S96">
        <v>2037</v>
      </c>
      <c r="T96">
        <v>2038</v>
      </c>
      <c r="U96">
        <v>2039</v>
      </c>
      <c r="V96">
        <v>2040</v>
      </c>
      <c r="W96">
        <v>2041</v>
      </c>
      <c r="X96">
        <v>2042</v>
      </c>
      <c r="Y96">
        <v>2043</v>
      </c>
      <c r="Z96">
        <v>2044</v>
      </c>
      <c r="AA96">
        <v>2045</v>
      </c>
      <c r="AB96">
        <v>2046</v>
      </c>
      <c r="AC96">
        <v>2047</v>
      </c>
      <c r="AD96">
        <v>2048</v>
      </c>
      <c r="AE96">
        <v>2049</v>
      </c>
      <c r="AF96">
        <v>2050</v>
      </c>
    </row>
    <row r="97" spans="1:32" x14ac:dyDescent="0.3">
      <c r="A97" t="s">
        <v>513</v>
      </c>
      <c r="B97">
        <v>271.40100000000001</v>
      </c>
      <c r="C97">
        <v>286.29000000000002</v>
      </c>
      <c r="D97">
        <v>291.23399999999998</v>
      </c>
      <c r="E97">
        <v>297.274</v>
      </c>
      <c r="F97">
        <v>302.99</v>
      </c>
      <c r="G97">
        <v>308.40100000000001</v>
      </c>
      <c r="H97">
        <v>323.36799999999999</v>
      </c>
      <c r="I97">
        <v>337.58100000000002</v>
      </c>
      <c r="J97">
        <v>351.08699999999999</v>
      </c>
      <c r="K97">
        <v>363.928</v>
      </c>
      <c r="L97">
        <v>376.14299999999997</v>
      </c>
      <c r="M97">
        <v>394.541</v>
      </c>
      <c r="N97">
        <v>412.14299999999997</v>
      </c>
      <c r="O97">
        <v>428.99099999999999</v>
      </c>
      <c r="P97">
        <v>445.12200000000001</v>
      </c>
      <c r="Q97">
        <v>460.57299999999998</v>
      </c>
      <c r="R97">
        <v>481.11500000000001</v>
      </c>
      <c r="S97">
        <v>500.83199999999999</v>
      </c>
      <c r="T97">
        <v>519.76099999999997</v>
      </c>
      <c r="U97">
        <v>537.93899999999996</v>
      </c>
      <c r="V97">
        <v>555.40099999999995</v>
      </c>
      <c r="W97">
        <v>578.505</v>
      </c>
      <c r="X97">
        <v>600.79100000000005</v>
      </c>
      <c r="Y97">
        <v>622.29</v>
      </c>
      <c r="Z97">
        <v>643.03499999999997</v>
      </c>
      <c r="AA97">
        <v>663.05399999999997</v>
      </c>
      <c r="AB97">
        <v>688.81</v>
      </c>
      <c r="AC97">
        <v>713.721</v>
      </c>
      <c r="AD97">
        <v>737.81600000000003</v>
      </c>
      <c r="AE97">
        <v>761.125</v>
      </c>
      <c r="AF97">
        <v>783.67600000000004</v>
      </c>
    </row>
    <row r="99" spans="1:32" x14ac:dyDescent="0.3">
      <c r="A99" t="s">
        <v>509</v>
      </c>
      <c r="B99">
        <v>2020</v>
      </c>
      <c r="C99">
        <v>2021</v>
      </c>
      <c r="D99">
        <v>2022</v>
      </c>
      <c r="E99">
        <v>2023</v>
      </c>
      <c r="F99">
        <v>2024</v>
      </c>
      <c r="G99">
        <v>2025</v>
      </c>
      <c r="H99">
        <v>2026</v>
      </c>
      <c r="I99">
        <v>2027</v>
      </c>
      <c r="J99">
        <v>2028</v>
      </c>
      <c r="K99">
        <v>2029</v>
      </c>
      <c r="L99">
        <v>2030</v>
      </c>
      <c r="M99">
        <v>2031</v>
      </c>
      <c r="N99">
        <v>2032</v>
      </c>
      <c r="O99">
        <v>2033</v>
      </c>
      <c r="P99">
        <v>2034</v>
      </c>
      <c r="Q99">
        <v>2035</v>
      </c>
      <c r="R99">
        <v>2036</v>
      </c>
      <c r="S99">
        <v>2037</v>
      </c>
      <c r="T99">
        <v>2038</v>
      </c>
      <c r="U99">
        <v>2039</v>
      </c>
      <c r="V99">
        <v>2040</v>
      </c>
      <c r="W99">
        <v>2041</v>
      </c>
      <c r="X99">
        <v>2042</v>
      </c>
      <c r="Y99">
        <v>2043</v>
      </c>
      <c r="Z99">
        <v>2044</v>
      </c>
      <c r="AA99">
        <v>2045</v>
      </c>
      <c r="AB99">
        <v>2046</v>
      </c>
      <c r="AC99">
        <v>2047</v>
      </c>
      <c r="AD99">
        <v>2048</v>
      </c>
      <c r="AE99">
        <v>2049</v>
      </c>
      <c r="AF99">
        <v>2050</v>
      </c>
    </row>
    <row r="100" spans="1:32" x14ac:dyDescent="0.3">
      <c r="A100" t="s">
        <v>510</v>
      </c>
      <c r="B100">
        <v>4434.09</v>
      </c>
      <c r="C100">
        <v>4514.6499999999996</v>
      </c>
      <c r="D100">
        <v>4609.95</v>
      </c>
      <c r="E100">
        <v>4710.3900000000003</v>
      </c>
      <c r="F100">
        <v>4810.29</v>
      </c>
      <c r="G100">
        <v>4909.6499999999996</v>
      </c>
      <c r="H100">
        <v>5002.57</v>
      </c>
      <c r="I100">
        <v>5094.99</v>
      </c>
      <c r="J100">
        <v>5192.47</v>
      </c>
      <c r="K100">
        <v>5278.36</v>
      </c>
      <c r="L100">
        <v>5369.32</v>
      </c>
      <c r="M100">
        <v>5459.97</v>
      </c>
      <c r="N100">
        <v>5550.13</v>
      </c>
      <c r="O100">
        <v>5639.83</v>
      </c>
      <c r="P100">
        <v>5729.05</v>
      </c>
      <c r="Q100">
        <v>5817.8</v>
      </c>
      <c r="R100">
        <v>5899.72</v>
      </c>
      <c r="S100">
        <v>5981.2</v>
      </c>
      <c r="T100">
        <v>6062.26</v>
      </c>
      <c r="U100">
        <v>6142.9</v>
      </c>
      <c r="V100">
        <v>6223.13</v>
      </c>
      <c r="W100">
        <v>6292.9</v>
      </c>
      <c r="X100">
        <v>6362.3</v>
      </c>
      <c r="Y100">
        <v>6431.36</v>
      </c>
      <c r="Z100">
        <v>6500.06</v>
      </c>
      <c r="AA100">
        <v>6568.4</v>
      </c>
      <c r="AB100">
        <v>6613.47</v>
      </c>
      <c r="AC100">
        <v>6658.3</v>
      </c>
      <c r="AD100">
        <v>6702.91</v>
      </c>
      <c r="AE100">
        <v>6747.3</v>
      </c>
      <c r="AF100">
        <v>6791.46</v>
      </c>
    </row>
    <row r="101" spans="1:32" x14ac:dyDescent="0.3">
      <c r="B101">
        <v>221.31399999999999</v>
      </c>
      <c r="C101">
        <v>225.97200000000001</v>
      </c>
      <c r="D101">
        <v>228.529</v>
      </c>
      <c r="E101">
        <v>231.64699999999999</v>
      </c>
      <c r="F101">
        <v>234.22399999999999</v>
      </c>
      <c r="G101">
        <v>236.297</v>
      </c>
      <c r="H101">
        <v>245.18299999999999</v>
      </c>
      <c r="I101">
        <v>253.154</v>
      </c>
      <c r="J101">
        <v>260.27199999999999</v>
      </c>
      <c r="K101">
        <v>266.59300000000002</v>
      </c>
      <c r="L101">
        <v>272.173</v>
      </c>
      <c r="M101">
        <v>280.73099999999999</v>
      </c>
      <c r="N101">
        <v>288.39999999999998</v>
      </c>
      <c r="O101">
        <v>295.23700000000002</v>
      </c>
      <c r="P101">
        <v>301.29599999999999</v>
      </c>
      <c r="Q101">
        <v>306.62900000000002</v>
      </c>
      <c r="R101">
        <v>313.50799999999998</v>
      </c>
      <c r="S101">
        <v>319.613</v>
      </c>
      <c r="T101">
        <v>324.995</v>
      </c>
      <c r="U101">
        <v>329.70100000000002</v>
      </c>
      <c r="V101">
        <v>333.77300000000002</v>
      </c>
      <c r="W101">
        <v>338.62099999999998</v>
      </c>
      <c r="X101">
        <v>342.82100000000003</v>
      </c>
      <c r="Y101">
        <v>346.40800000000002</v>
      </c>
      <c r="Z101">
        <v>349.41699999999997</v>
      </c>
      <c r="AA101">
        <v>351.88</v>
      </c>
      <c r="AB101">
        <v>354.74400000000003</v>
      </c>
      <c r="AC101">
        <v>357.05599999999998</v>
      </c>
      <c r="AD101">
        <v>358.84699999999998</v>
      </c>
      <c r="AE101">
        <v>360.14499999999998</v>
      </c>
      <c r="AF101">
        <v>360.98</v>
      </c>
    </row>
    <row r="104" spans="1:32" x14ac:dyDescent="0.3">
      <c r="A104" t="s">
        <v>509</v>
      </c>
      <c r="B104">
        <v>2020</v>
      </c>
      <c r="C104">
        <v>2021</v>
      </c>
      <c r="D104">
        <v>2022</v>
      </c>
      <c r="E104">
        <v>2023</v>
      </c>
      <c r="F104">
        <v>2024</v>
      </c>
      <c r="G104">
        <v>2025</v>
      </c>
      <c r="H104">
        <v>2026</v>
      </c>
      <c r="I104">
        <v>2027</v>
      </c>
      <c r="J104">
        <v>2028</v>
      </c>
      <c r="K104">
        <v>2029</v>
      </c>
      <c r="L104">
        <v>2030</v>
      </c>
      <c r="M104">
        <v>2031</v>
      </c>
      <c r="N104">
        <v>2032</v>
      </c>
      <c r="O104">
        <v>2033</v>
      </c>
      <c r="P104">
        <v>2034</v>
      </c>
      <c r="Q104">
        <v>2035</v>
      </c>
      <c r="R104">
        <v>2036</v>
      </c>
      <c r="S104">
        <v>2037</v>
      </c>
      <c r="T104">
        <v>2038</v>
      </c>
      <c r="U104">
        <v>2039</v>
      </c>
      <c r="V104">
        <v>2040</v>
      </c>
      <c r="W104">
        <v>2041</v>
      </c>
      <c r="X104">
        <v>2042</v>
      </c>
      <c r="Y104">
        <v>2043</v>
      </c>
      <c r="Z104">
        <v>2044</v>
      </c>
      <c r="AA104">
        <v>2045</v>
      </c>
      <c r="AB104">
        <v>2046</v>
      </c>
      <c r="AC104">
        <v>2047</v>
      </c>
      <c r="AD104">
        <v>2048</v>
      </c>
      <c r="AE104">
        <v>2049</v>
      </c>
      <c r="AF104">
        <v>2050</v>
      </c>
    </row>
    <row r="105" spans="1:32" x14ac:dyDescent="0.3">
      <c r="A105" t="s">
        <v>511</v>
      </c>
      <c r="B105">
        <v>221.31399999999999</v>
      </c>
      <c r="C105">
        <v>225.97200000000001</v>
      </c>
      <c r="D105">
        <v>228.529</v>
      </c>
      <c r="E105">
        <v>231.64699999999999</v>
      </c>
      <c r="F105">
        <v>234.22399999999999</v>
      </c>
      <c r="G105">
        <v>236.297</v>
      </c>
      <c r="H105">
        <v>245.18299999999999</v>
      </c>
      <c r="I105">
        <v>253.154</v>
      </c>
      <c r="J105">
        <v>260.27199999999999</v>
      </c>
      <c r="K105">
        <v>266.59300000000002</v>
      </c>
      <c r="L105">
        <v>272.173</v>
      </c>
      <c r="M105">
        <v>280.73099999999999</v>
      </c>
      <c r="N105">
        <v>288.39999999999998</v>
      </c>
      <c r="O105">
        <v>295.23700000000002</v>
      </c>
      <c r="P105">
        <v>301.29599999999999</v>
      </c>
      <c r="Q105">
        <v>306.62900000000002</v>
      </c>
      <c r="R105">
        <v>313.50799999999998</v>
      </c>
      <c r="S105">
        <v>319.613</v>
      </c>
      <c r="T105">
        <v>324.995</v>
      </c>
      <c r="U105">
        <v>329.70100000000002</v>
      </c>
      <c r="V105">
        <v>333.77300000000002</v>
      </c>
      <c r="W105">
        <v>338.62099999999998</v>
      </c>
      <c r="X105">
        <v>342.82100000000003</v>
      </c>
      <c r="Y105">
        <v>346.40800000000002</v>
      </c>
      <c r="Z105">
        <v>349.41699999999997</v>
      </c>
      <c r="AA105">
        <v>351.88</v>
      </c>
      <c r="AB105">
        <v>354.74400000000003</v>
      </c>
      <c r="AC105">
        <v>357.05599999999998</v>
      </c>
      <c r="AD105">
        <v>358.84699999999998</v>
      </c>
      <c r="AE105">
        <v>360.14499999999998</v>
      </c>
      <c r="AF105">
        <v>360.98</v>
      </c>
    </row>
  </sheetData>
  <mergeCells count="6">
    <mergeCell ref="B27:B28"/>
    <mergeCell ref="C27:C28"/>
    <mergeCell ref="B19:B22"/>
    <mergeCell ref="C19:C22"/>
    <mergeCell ref="B7:B10"/>
    <mergeCell ref="C7:C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D9C5-16B1-4412-8FD5-B59393D4AB1B}">
  <dimension ref="A2:DA366"/>
  <sheetViews>
    <sheetView topLeftCell="A321" zoomScale="85" zoomScaleNormal="85" workbookViewId="0">
      <selection activeCell="F366" sqref="F366"/>
    </sheetView>
  </sheetViews>
  <sheetFormatPr baseColWidth="10" defaultColWidth="8.88671875" defaultRowHeight="14.4" x14ac:dyDescent="0.3"/>
  <cols>
    <col min="1" max="1" width="35.88671875" bestFit="1" customWidth="1"/>
    <col min="2" max="2" width="15.88671875" bestFit="1" customWidth="1"/>
    <col min="3" max="3" width="38.77734375" bestFit="1" customWidth="1"/>
    <col min="4" max="4" width="51.44140625" bestFit="1" customWidth="1"/>
    <col min="5" max="5" width="10.77734375" bestFit="1" customWidth="1"/>
    <col min="6" max="6" width="13.77734375" bestFit="1" customWidth="1"/>
    <col min="7" max="10" width="16.77734375" bestFit="1" customWidth="1"/>
    <col min="11" max="15" width="15.21875" bestFit="1" customWidth="1"/>
    <col min="16" max="16" width="23.5546875" bestFit="1" customWidth="1"/>
    <col min="17" max="70" width="15.21875" bestFit="1" customWidth="1"/>
    <col min="71" max="85" width="14.21875" bestFit="1" customWidth="1"/>
    <col min="86" max="106" width="13.21875" bestFit="1" customWidth="1"/>
  </cols>
  <sheetData>
    <row r="2" spans="1:8" x14ac:dyDescent="0.3">
      <c r="C2" s="88">
        <v>2015</v>
      </c>
      <c r="D2" s="88">
        <v>2016</v>
      </c>
      <c r="E2" s="88">
        <v>2017</v>
      </c>
      <c r="F2" s="88">
        <v>2018</v>
      </c>
      <c r="G2" s="88">
        <v>2019</v>
      </c>
      <c r="H2" s="88">
        <v>2020</v>
      </c>
    </row>
    <row r="3" spans="1:8" x14ac:dyDescent="0.3">
      <c r="A3" s="298" t="s">
        <v>142</v>
      </c>
      <c r="B3" s="81">
        <v>0</v>
      </c>
      <c r="C3" s="272">
        <v>0</v>
      </c>
      <c r="D3" s="272">
        <v>0</v>
      </c>
      <c r="E3" s="272">
        <v>0</v>
      </c>
      <c r="F3" s="272">
        <v>0</v>
      </c>
      <c r="G3" s="272">
        <v>0</v>
      </c>
      <c r="H3" s="272">
        <v>0</v>
      </c>
    </row>
    <row r="4" spans="1:8" x14ac:dyDescent="0.3">
      <c r="A4" s="299"/>
      <c r="B4" s="81">
        <v>1</v>
      </c>
      <c r="C4" s="272">
        <v>0</v>
      </c>
      <c r="D4" s="272">
        <v>0</v>
      </c>
      <c r="E4" s="272">
        <v>0</v>
      </c>
      <c r="F4" s="272">
        <v>0</v>
      </c>
      <c r="G4" s="272">
        <v>0</v>
      </c>
      <c r="H4" s="272">
        <v>0</v>
      </c>
    </row>
    <row r="5" spans="1:8" x14ac:dyDescent="0.3">
      <c r="A5" s="299"/>
      <c r="B5" s="81">
        <v>2</v>
      </c>
      <c r="C5" s="272">
        <v>0</v>
      </c>
      <c r="D5" s="272">
        <v>0</v>
      </c>
      <c r="E5" s="272">
        <v>0</v>
      </c>
      <c r="F5" s="272">
        <v>0</v>
      </c>
      <c r="G5" s="272">
        <v>0</v>
      </c>
      <c r="H5" s="272">
        <v>0</v>
      </c>
    </row>
    <row r="6" spans="1:8" x14ac:dyDescent="0.3">
      <c r="A6" s="299"/>
      <c r="B6" s="81">
        <v>3</v>
      </c>
      <c r="C6" s="272">
        <v>0</v>
      </c>
      <c r="D6" s="272">
        <v>0</v>
      </c>
      <c r="E6" s="272">
        <v>0</v>
      </c>
      <c r="F6" s="272">
        <v>0</v>
      </c>
      <c r="G6" s="272">
        <v>0</v>
      </c>
      <c r="H6" s="272">
        <v>0</v>
      </c>
    </row>
    <row r="7" spans="1:8" x14ac:dyDescent="0.3">
      <c r="A7" s="299"/>
      <c r="B7" s="81">
        <v>4</v>
      </c>
      <c r="C7" s="272">
        <v>0</v>
      </c>
      <c r="D7" s="272">
        <v>0</v>
      </c>
      <c r="E7" s="272">
        <v>0</v>
      </c>
      <c r="F7" s="272">
        <v>0</v>
      </c>
      <c r="G7" s="272">
        <v>0</v>
      </c>
      <c r="H7" s="272">
        <v>0</v>
      </c>
    </row>
    <row r="8" spans="1:8" x14ac:dyDescent="0.3">
      <c r="A8" s="299"/>
      <c r="B8" s="81">
        <v>5</v>
      </c>
      <c r="C8" s="272">
        <v>0</v>
      </c>
      <c r="D8" s="272">
        <v>0</v>
      </c>
      <c r="E8" s="272">
        <v>0</v>
      </c>
      <c r="F8" s="272">
        <v>0</v>
      </c>
      <c r="G8" s="272">
        <v>0</v>
      </c>
      <c r="H8" s="272">
        <v>0</v>
      </c>
    </row>
    <row r="9" spans="1:8" x14ac:dyDescent="0.3">
      <c r="A9" s="299"/>
      <c r="B9" s="81">
        <v>6</v>
      </c>
      <c r="C9" s="272">
        <v>0</v>
      </c>
      <c r="D9" s="272">
        <v>0</v>
      </c>
      <c r="E9" s="272">
        <v>0</v>
      </c>
      <c r="F9" s="272">
        <v>0</v>
      </c>
      <c r="G9" s="272">
        <v>0</v>
      </c>
      <c r="H9" s="272">
        <v>0</v>
      </c>
    </row>
    <row r="10" spans="1:8" x14ac:dyDescent="0.3">
      <c r="A10" s="299"/>
      <c r="B10" s="81">
        <v>7</v>
      </c>
      <c r="C10" s="272">
        <v>0</v>
      </c>
      <c r="D10" s="272">
        <v>0</v>
      </c>
      <c r="E10" s="272">
        <v>0</v>
      </c>
      <c r="F10" s="272">
        <v>0</v>
      </c>
      <c r="G10" s="272">
        <v>0</v>
      </c>
      <c r="H10" s="272">
        <v>0</v>
      </c>
    </row>
    <row r="11" spans="1:8" x14ac:dyDescent="0.3">
      <c r="A11" s="299"/>
      <c r="B11" s="81">
        <v>8</v>
      </c>
      <c r="C11" s="272">
        <v>0</v>
      </c>
      <c r="D11" s="272">
        <v>0</v>
      </c>
      <c r="E11" s="272">
        <v>0</v>
      </c>
      <c r="F11" s="272">
        <v>0</v>
      </c>
      <c r="G11" s="272">
        <v>0</v>
      </c>
      <c r="H11" s="272">
        <v>0</v>
      </c>
    </row>
    <row r="12" spans="1:8" x14ac:dyDescent="0.3">
      <c r="A12" s="299"/>
      <c r="B12" s="81">
        <v>9</v>
      </c>
      <c r="C12" s="272">
        <v>0</v>
      </c>
      <c r="D12" s="272">
        <v>0</v>
      </c>
      <c r="E12" s="272">
        <v>0</v>
      </c>
      <c r="F12" s="272">
        <v>0</v>
      </c>
      <c r="G12" s="272">
        <v>0</v>
      </c>
      <c r="H12" s="272">
        <v>0</v>
      </c>
    </row>
    <row r="13" spans="1:8" x14ac:dyDescent="0.3">
      <c r="A13" s="299"/>
      <c r="B13" s="81">
        <v>10</v>
      </c>
      <c r="C13" s="272">
        <v>0</v>
      </c>
      <c r="D13" s="272">
        <v>0</v>
      </c>
      <c r="E13" s="272">
        <v>0</v>
      </c>
      <c r="F13" s="272">
        <v>0</v>
      </c>
      <c r="G13" s="272">
        <v>0</v>
      </c>
      <c r="H13" s="272">
        <v>0</v>
      </c>
    </row>
    <row r="14" spans="1:8" x14ac:dyDescent="0.3">
      <c r="A14" s="299"/>
      <c r="B14" s="81">
        <v>11</v>
      </c>
      <c r="C14" s="272">
        <v>0</v>
      </c>
      <c r="D14" s="272">
        <v>0</v>
      </c>
      <c r="E14" s="272">
        <v>0</v>
      </c>
      <c r="F14" s="272">
        <v>0</v>
      </c>
      <c r="G14" s="272">
        <v>0</v>
      </c>
      <c r="H14" s="272">
        <v>0</v>
      </c>
    </row>
    <row r="15" spans="1:8" x14ac:dyDescent="0.3">
      <c r="A15" s="299"/>
      <c r="B15" s="81">
        <v>12</v>
      </c>
      <c r="C15" s="272">
        <v>0</v>
      </c>
      <c r="D15" s="272">
        <v>0</v>
      </c>
      <c r="E15" s="272">
        <v>0</v>
      </c>
      <c r="F15" s="272">
        <v>0</v>
      </c>
      <c r="G15" s="272">
        <v>0</v>
      </c>
      <c r="H15" s="272">
        <v>0</v>
      </c>
    </row>
    <row r="16" spans="1:8" x14ac:dyDescent="0.3">
      <c r="A16" s="299"/>
      <c r="B16" s="81">
        <v>13</v>
      </c>
      <c r="C16" s="272">
        <v>0</v>
      </c>
      <c r="D16" s="272">
        <v>0</v>
      </c>
      <c r="E16" s="272">
        <v>0</v>
      </c>
      <c r="F16" s="272">
        <v>0</v>
      </c>
      <c r="G16" s="272">
        <v>0</v>
      </c>
      <c r="H16" s="272">
        <v>0</v>
      </c>
    </row>
    <row r="17" spans="1:8" x14ac:dyDescent="0.3">
      <c r="A17" s="299"/>
      <c r="B17" s="81">
        <v>14</v>
      </c>
      <c r="C17" s="272">
        <v>0</v>
      </c>
      <c r="D17" s="272">
        <v>0</v>
      </c>
      <c r="E17" s="272">
        <v>0</v>
      </c>
      <c r="F17" s="272">
        <v>0</v>
      </c>
      <c r="G17" s="272">
        <v>0</v>
      </c>
      <c r="H17" s="272">
        <v>0</v>
      </c>
    </row>
    <row r="18" spans="1:8" x14ac:dyDescent="0.3">
      <c r="A18" s="299"/>
      <c r="B18" s="81">
        <v>15</v>
      </c>
      <c r="C18" s="270">
        <v>42.421067637747818</v>
      </c>
      <c r="D18" s="270">
        <v>41.718971885943454</v>
      </c>
      <c r="E18" s="270">
        <v>41.26821004533415</v>
      </c>
      <c r="F18" s="270">
        <v>40.79966723825963</v>
      </c>
      <c r="G18" s="270">
        <v>40.190674916868204</v>
      </c>
      <c r="H18" s="270">
        <v>39.596962473749699</v>
      </c>
    </row>
    <row r="19" spans="1:8" x14ac:dyDescent="0.3">
      <c r="A19" s="299"/>
      <c r="B19" s="81">
        <v>16</v>
      </c>
      <c r="C19" s="270">
        <v>84.364891189887857</v>
      </c>
      <c r="D19" s="270">
        <v>83.2688586005373</v>
      </c>
      <c r="E19" s="270">
        <v>82.634627978424135</v>
      </c>
      <c r="F19" s="270">
        <v>81.878225543882365</v>
      </c>
      <c r="G19" s="270">
        <v>80.767218590735325</v>
      </c>
      <c r="H19" s="270">
        <v>79.638532367950816</v>
      </c>
    </row>
    <row r="20" spans="1:8" x14ac:dyDescent="0.3">
      <c r="A20" s="299"/>
      <c r="B20" s="81">
        <v>17</v>
      </c>
      <c r="C20" s="270">
        <v>130.71553424286705</v>
      </c>
      <c r="D20" s="270">
        <v>129.13455554510762</v>
      </c>
      <c r="E20" s="270">
        <v>128.24284918834354</v>
      </c>
      <c r="F20" s="270">
        <v>127.11079297903677</v>
      </c>
      <c r="G20" s="270">
        <v>125.46068273680783</v>
      </c>
      <c r="H20" s="270">
        <v>123.77642444343758</v>
      </c>
    </row>
    <row r="21" spans="1:8" x14ac:dyDescent="0.3">
      <c r="A21" s="299"/>
      <c r="B21" s="81">
        <v>18</v>
      </c>
      <c r="C21" s="270">
        <v>175.85005923367768</v>
      </c>
      <c r="D21" s="270">
        <v>173.70700796127068</v>
      </c>
      <c r="E21" s="270">
        <v>172.47625684244719</v>
      </c>
      <c r="F21" s="270">
        <v>170.89088453820921</v>
      </c>
      <c r="G21" s="270">
        <v>168.72197478778963</v>
      </c>
      <c r="H21" s="270">
        <v>166.52731174216194</v>
      </c>
    </row>
    <row r="22" spans="1:8" x14ac:dyDescent="0.3">
      <c r="A22" s="299"/>
      <c r="B22" s="81">
        <v>19</v>
      </c>
      <c r="C22" s="270">
        <v>205.9885555451076</v>
      </c>
      <c r="D22" s="270">
        <v>203.29235535476667</v>
      </c>
      <c r="E22" s="270">
        <v>201.67128959193511</v>
      </c>
      <c r="F22" s="270">
        <v>199.61643691761486</v>
      </c>
      <c r="G22" s="270">
        <v>197.08462741309995</v>
      </c>
      <c r="H22" s="270">
        <v>194.55625351660785</v>
      </c>
    </row>
    <row r="23" spans="1:8" x14ac:dyDescent="0.3">
      <c r="A23" s="299"/>
      <c r="B23" s="81">
        <v>20</v>
      </c>
      <c r="C23" s="270">
        <v>219.36622671214337</v>
      </c>
      <c r="D23" s="270">
        <v>216.17952833545627</v>
      </c>
      <c r="E23" s="270">
        <v>214.16013865775389</v>
      </c>
      <c r="F23" s="270">
        <v>211.66022499736448</v>
      </c>
      <c r="G23" s="270">
        <v>208.93871695602513</v>
      </c>
      <c r="H23" s="270">
        <v>206.26525440220678</v>
      </c>
    </row>
    <row r="24" spans="1:8" x14ac:dyDescent="0.3">
      <c r="A24" s="299"/>
      <c r="B24" s="81">
        <v>21</v>
      </c>
      <c r="C24" s="270">
        <v>224.68355614804443</v>
      </c>
      <c r="D24" s="270">
        <v>221.25866727587226</v>
      </c>
      <c r="E24" s="270">
        <v>219.03892905521917</v>
      </c>
      <c r="F24" s="270">
        <v>216.24059050859276</v>
      </c>
      <c r="G24" s="270">
        <v>213.41866149098621</v>
      </c>
      <c r="H24" s="270">
        <v>210.65624442468882</v>
      </c>
    </row>
    <row r="25" spans="1:8" x14ac:dyDescent="0.3">
      <c r="A25" s="299"/>
      <c r="B25" s="81">
        <v>22</v>
      </c>
      <c r="C25" s="270">
        <v>224.29877288266982</v>
      </c>
      <c r="D25" s="270">
        <v>220.88076913283737</v>
      </c>
      <c r="E25" s="270">
        <v>218.66079883914807</v>
      </c>
      <c r="F25" s="270">
        <v>215.7185828487905</v>
      </c>
      <c r="G25" s="270">
        <v>212.86172090360759</v>
      </c>
      <c r="H25" s="270">
        <v>210.04092603084828</v>
      </c>
    </row>
    <row r="26" spans="1:8" x14ac:dyDescent="0.3">
      <c r="A26" s="299"/>
      <c r="B26" s="81">
        <v>23</v>
      </c>
      <c r="C26" s="270">
        <v>222.47335974514857</v>
      </c>
      <c r="D26" s="270">
        <v>219.12736526617883</v>
      </c>
      <c r="E26" s="270">
        <v>216.96040192563655</v>
      </c>
      <c r="F26" s="270">
        <v>213.94910727427697</v>
      </c>
      <c r="G26" s="270">
        <v>211.07366166992989</v>
      </c>
      <c r="H26" s="270">
        <v>208.19995313678118</v>
      </c>
    </row>
    <row r="27" spans="1:8" x14ac:dyDescent="0.3">
      <c r="A27" s="299"/>
      <c r="B27" s="81">
        <v>24</v>
      </c>
      <c r="C27" s="270">
        <v>220.15159357057632</v>
      </c>
      <c r="D27" s="270">
        <v>216.88472555784526</v>
      </c>
      <c r="E27" s="270">
        <v>214.77611843886223</v>
      </c>
      <c r="F27" s="270">
        <v>211.7450535428232</v>
      </c>
      <c r="G27" s="270">
        <v>208.85653623062115</v>
      </c>
      <c r="H27" s="270">
        <v>205.93333269563459</v>
      </c>
    </row>
    <row r="28" spans="1:8" x14ac:dyDescent="0.3">
      <c r="A28" s="299"/>
      <c r="B28" s="81">
        <v>25</v>
      </c>
      <c r="C28" s="270">
        <v>217.40006265354856</v>
      </c>
      <c r="D28" s="270">
        <v>214.15252232432709</v>
      </c>
      <c r="E28" s="270">
        <v>212.05052044941087</v>
      </c>
      <c r="F28" s="270">
        <v>209.00929055275924</v>
      </c>
      <c r="G28" s="270">
        <v>206.11453884980523</v>
      </c>
      <c r="H28" s="270">
        <v>203.15579482545985</v>
      </c>
    </row>
    <row r="29" spans="1:8" x14ac:dyDescent="0.3">
      <c r="A29" s="299"/>
      <c r="B29" s="81">
        <v>26</v>
      </c>
      <c r="C29" s="270">
        <v>213.82697052905195</v>
      </c>
      <c r="D29" s="270">
        <v>210.52598068551356</v>
      </c>
      <c r="E29" s="270">
        <v>208.36885466207434</v>
      </c>
      <c r="F29" s="270">
        <v>205.32176122798563</v>
      </c>
      <c r="G29" s="270">
        <v>202.44063635400113</v>
      </c>
      <c r="H29" s="270">
        <v>199.47793549946095</v>
      </c>
    </row>
    <row r="30" spans="1:8" x14ac:dyDescent="0.3">
      <c r="A30" s="299"/>
      <c r="B30" s="81">
        <v>27</v>
      </c>
      <c r="C30" s="270">
        <v>209.506233900653</v>
      </c>
      <c r="D30" s="270">
        <v>206.17756478747717</v>
      </c>
      <c r="E30" s="270">
        <v>203.9902475430913</v>
      </c>
      <c r="F30" s="270">
        <v>200.97064215769348</v>
      </c>
      <c r="G30" s="270">
        <v>198.13430911329101</v>
      </c>
      <c r="H30" s="270">
        <v>195.20786423440543</v>
      </c>
    </row>
    <row r="31" spans="1:8" x14ac:dyDescent="0.3">
      <c r="A31" s="299"/>
      <c r="B31" s="81">
        <v>28</v>
      </c>
      <c r="C31" s="270">
        <v>204.36187435325445</v>
      </c>
      <c r="D31" s="270">
        <v>201.04359999601178</v>
      </c>
      <c r="E31" s="270">
        <v>198.85856031218316</v>
      </c>
      <c r="F31" s="270">
        <v>195.89828261029487</v>
      </c>
      <c r="G31" s="270">
        <v>193.1353011520203</v>
      </c>
      <c r="H31" s="270">
        <v>190.2833011520203</v>
      </c>
    </row>
    <row r="32" spans="1:8" x14ac:dyDescent="0.3">
      <c r="A32" s="299"/>
      <c r="B32" s="81">
        <v>29</v>
      </c>
      <c r="C32" s="270">
        <v>198.15945859654909</v>
      </c>
      <c r="D32" s="270">
        <v>194.84653119000299</v>
      </c>
      <c r="E32" s="270">
        <v>192.65637199308273</v>
      </c>
      <c r="F32" s="270">
        <v>189.74872112016388</v>
      </c>
      <c r="G32" s="270">
        <v>187.06543819871376</v>
      </c>
      <c r="H32" s="270">
        <v>184.30076588222332</v>
      </c>
    </row>
    <row r="33" spans="1:8" x14ac:dyDescent="0.3">
      <c r="A33" s="299"/>
      <c r="B33" s="81">
        <v>30</v>
      </c>
      <c r="C33" s="270">
        <v>190.80253479850441</v>
      </c>
      <c r="D33" s="270">
        <v>187.47390421970249</v>
      </c>
      <c r="E33" s="270">
        <v>185.25950599659893</v>
      </c>
      <c r="F33" s="270">
        <v>182.39343182969722</v>
      </c>
      <c r="G33" s="270">
        <v>179.80440488390167</v>
      </c>
      <c r="H33" s="270">
        <v>177.13926842133873</v>
      </c>
    </row>
    <row r="34" spans="1:8" x14ac:dyDescent="0.3">
      <c r="A34" s="299"/>
      <c r="B34" s="81">
        <v>31</v>
      </c>
      <c r="C34" s="270">
        <v>183.60380917455336</v>
      </c>
      <c r="D34" s="270">
        <v>180.34430042655879</v>
      </c>
      <c r="E34" s="270">
        <v>178.18127769220143</v>
      </c>
      <c r="F34" s="270">
        <v>175.3855049884753</v>
      </c>
      <c r="G34" s="270">
        <v>172.88947804267974</v>
      </c>
      <c r="H34" s="270">
        <v>170.30848036039541</v>
      </c>
    </row>
    <row r="35" spans="1:8" x14ac:dyDescent="0.3">
      <c r="A35" s="299"/>
      <c r="B35" s="81">
        <v>32</v>
      </c>
      <c r="C35" s="270">
        <v>176.47055464982185</v>
      </c>
      <c r="D35" s="270">
        <v>173.36180615018245</v>
      </c>
      <c r="E35" s="270">
        <v>171.32468012674323</v>
      </c>
      <c r="F35" s="270">
        <v>168.63170157031482</v>
      </c>
      <c r="G35" s="270">
        <v>166.23321047844678</v>
      </c>
      <c r="H35" s="270">
        <v>163.72588511265286</v>
      </c>
    </row>
    <row r="36" spans="1:8" x14ac:dyDescent="0.3">
      <c r="A36" s="299"/>
      <c r="B36" s="81">
        <v>33</v>
      </c>
      <c r="C36" s="270">
        <v>169.22258854876446</v>
      </c>
      <c r="D36" s="270">
        <v>166.37293956956813</v>
      </c>
      <c r="E36" s="270">
        <v>164.54293001604336</v>
      </c>
      <c r="F36" s="270">
        <v>161.98144646145283</v>
      </c>
      <c r="G36" s="270">
        <v>159.65676646635382</v>
      </c>
      <c r="H36" s="270">
        <v>157.2085297578862</v>
      </c>
    </row>
    <row r="37" spans="1:8" x14ac:dyDescent="0.3">
      <c r="A37" s="299"/>
      <c r="B37" s="81">
        <v>34</v>
      </c>
      <c r="C37" s="270">
        <v>161.66468111606054</v>
      </c>
      <c r="D37" s="270">
        <v>159.14781556237619</v>
      </c>
      <c r="E37" s="270">
        <v>157.57832418784605</v>
      </c>
      <c r="F37" s="270">
        <v>155.16731405019073</v>
      </c>
      <c r="G37" s="270">
        <v>152.89481368745999</v>
      </c>
      <c r="H37" s="270">
        <v>150.49691929425754</v>
      </c>
    </row>
    <row r="38" spans="1:8" x14ac:dyDescent="0.3">
      <c r="A38" s="299"/>
      <c r="B38" s="81">
        <v>35</v>
      </c>
      <c r="C38" s="270">
        <v>153.50834893845067</v>
      </c>
      <c r="D38" s="270">
        <v>151.28195839395568</v>
      </c>
      <c r="E38" s="270">
        <v>149.93060739195829</v>
      </c>
      <c r="F38" s="270">
        <v>147.65227652394043</v>
      </c>
      <c r="G38" s="270">
        <v>145.43097737848055</v>
      </c>
      <c r="H38" s="270">
        <v>143.08286554399749</v>
      </c>
    </row>
    <row r="39" spans="1:8" x14ac:dyDescent="0.3">
      <c r="A39" s="299"/>
      <c r="B39" s="81">
        <v>36</v>
      </c>
      <c r="C39" s="270">
        <v>143.75299054050677</v>
      </c>
      <c r="D39" s="270">
        <v>141.64765707211114</v>
      </c>
      <c r="E39" s="270">
        <v>140.38045180353942</v>
      </c>
      <c r="F39" s="270">
        <v>138.20256117897577</v>
      </c>
      <c r="G39" s="270">
        <v>136.10512093552157</v>
      </c>
      <c r="H39" s="270">
        <v>133.8436312945766</v>
      </c>
    </row>
    <row r="40" spans="1:8" x14ac:dyDescent="0.3">
      <c r="A40" s="299"/>
      <c r="B40" s="81">
        <v>37</v>
      </c>
      <c r="C40" s="270">
        <v>132.74455507381498</v>
      </c>
      <c r="D40" s="270">
        <v>130.72911136319047</v>
      </c>
      <c r="E40" s="270">
        <v>129.5206524366798</v>
      </c>
      <c r="F40" s="270">
        <v>127.45569010426115</v>
      </c>
      <c r="G40" s="270">
        <v>125.51904169038906</v>
      </c>
      <c r="H40" s="270">
        <v>123.37882729228564</v>
      </c>
    </row>
    <row r="41" spans="1:8" x14ac:dyDescent="0.3">
      <c r="A41" s="299"/>
      <c r="B41" s="81">
        <v>38</v>
      </c>
      <c r="C41" s="270">
        <v>120.47685827057575</v>
      </c>
      <c r="D41" s="270">
        <v>118.52741687766687</v>
      </c>
      <c r="E41" s="270">
        <v>117.35339819461041</v>
      </c>
      <c r="F41" s="270">
        <v>115.41427086157913</v>
      </c>
      <c r="G41" s="270">
        <v>113.67264866804103</v>
      </c>
      <c r="H41" s="270">
        <v>111.68661853773722</v>
      </c>
    </row>
    <row r="42" spans="1:8" x14ac:dyDescent="0.3">
      <c r="A42" s="299"/>
      <c r="B42" s="81">
        <v>39</v>
      </c>
      <c r="C42" s="270">
        <v>107.00267732861545</v>
      </c>
      <c r="D42" s="270">
        <v>105.03622666484389</v>
      </c>
      <c r="E42" s="270">
        <v>103.8179165149361</v>
      </c>
      <c r="F42" s="270">
        <v>101.97875832613947</v>
      </c>
      <c r="G42" s="270">
        <v>100.445301133214</v>
      </c>
      <c r="H42" s="270">
        <v>98.633292587812818</v>
      </c>
    </row>
    <row r="43" spans="1:8" x14ac:dyDescent="0.3">
      <c r="A43" s="299"/>
      <c r="B43" s="81">
        <v>40</v>
      </c>
      <c r="C43" s="270">
        <v>91.81262126063973</v>
      </c>
      <c r="D43" s="270">
        <v>89.701446565171238</v>
      </c>
      <c r="E43" s="270">
        <v>88.336831042118092</v>
      </c>
      <c r="F43" s="270">
        <v>86.579544069367103</v>
      </c>
      <c r="G43" s="270">
        <v>85.322978951928377</v>
      </c>
      <c r="H43" s="270">
        <v>83.731692845969974</v>
      </c>
    </row>
    <row r="44" spans="1:8" x14ac:dyDescent="0.3">
      <c r="A44" s="299"/>
      <c r="B44" s="81">
        <v>41</v>
      </c>
      <c r="C44" s="270">
        <v>76.896439009087388</v>
      </c>
      <c r="D44" s="270">
        <v>74.828587361697132</v>
      </c>
      <c r="E44" s="270">
        <v>73.437472201374746</v>
      </c>
      <c r="F44" s="270">
        <v>71.801549128791592</v>
      </c>
      <c r="G44" s="270">
        <v>70.713139741102779</v>
      </c>
      <c r="H44" s="270">
        <v>69.318083390464949</v>
      </c>
    </row>
    <row r="45" spans="1:8" x14ac:dyDescent="0.3">
      <c r="A45" s="299"/>
      <c r="B45" s="81">
        <v>42</v>
      </c>
      <c r="C45" s="270">
        <v>62.000950800259204</v>
      </c>
      <c r="D45" s="270">
        <v>60.094809278271768</v>
      </c>
      <c r="E45" s="270">
        <v>58.755646312712727</v>
      </c>
      <c r="F45" s="270">
        <v>57.280161165868073</v>
      </c>
      <c r="G45" s="270">
        <v>56.31843640870963</v>
      </c>
      <c r="H45" s="270">
        <v>55.121423227877095</v>
      </c>
    </row>
    <row r="46" spans="1:8" x14ac:dyDescent="0.3">
      <c r="A46" s="299"/>
      <c r="B46" s="81">
        <v>43</v>
      </c>
      <c r="C46" s="270">
        <v>48.79011259755724</v>
      </c>
      <c r="D46" s="270">
        <v>47.074848519300943</v>
      </c>
      <c r="E46" s="270">
        <v>45.803570676081613</v>
      </c>
      <c r="F46" s="270">
        <v>44.474454064836145</v>
      </c>
      <c r="G46" s="270">
        <v>43.581316010019073</v>
      </c>
      <c r="H46" s="270">
        <v>42.551204900997547</v>
      </c>
    </row>
    <row r="47" spans="1:8" x14ac:dyDescent="0.3">
      <c r="A47" s="299"/>
      <c r="B47" s="81">
        <v>44</v>
      </c>
      <c r="C47" s="270">
        <v>37.67731988237626</v>
      </c>
      <c r="D47" s="270">
        <v>36.164354224118298</v>
      </c>
      <c r="E47" s="270">
        <v>34.968033211093669</v>
      </c>
      <c r="F47" s="270">
        <v>33.764378428205035</v>
      </c>
      <c r="G47" s="270">
        <v>32.891056831049909</v>
      </c>
      <c r="H47" s="270">
        <v>31.993986574118011</v>
      </c>
    </row>
    <row r="48" spans="1:8" x14ac:dyDescent="0.3">
      <c r="A48" s="299"/>
      <c r="B48" s="81">
        <v>45</v>
      </c>
      <c r="C48" s="270">
        <v>29.733645954825377</v>
      </c>
      <c r="D48" s="270">
        <v>28.42546908297227</v>
      </c>
      <c r="E48" s="270">
        <v>27.297035510003035</v>
      </c>
      <c r="F48" s="270">
        <v>26.163490969343325</v>
      </c>
      <c r="G48" s="270">
        <v>25.203000461605768</v>
      </c>
      <c r="H48" s="270">
        <v>24.364222396986719</v>
      </c>
    </row>
    <row r="49" spans="1:8" x14ac:dyDescent="0.3">
      <c r="A49" s="299"/>
      <c r="B49" s="81">
        <v>46</v>
      </c>
      <c r="C49" s="270">
        <v>22.847381857762763</v>
      </c>
      <c r="D49" s="270">
        <v>21.760438651200047</v>
      </c>
      <c r="E49" s="270">
        <v>20.76901898452488</v>
      </c>
      <c r="F49" s="270">
        <v>19.782481397012209</v>
      </c>
      <c r="G49" s="270">
        <v>18.880495887436776</v>
      </c>
      <c r="H49" s="270">
        <v>18.159765628054384</v>
      </c>
    </row>
    <row r="50" spans="1:8" x14ac:dyDescent="0.3">
      <c r="A50" s="299"/>
      <c r="B50" s="81">
        <v>47</v>
      </c>
      <c r="C50" s="270">
        <v>17.419641884718207</v>
      </c>
      <c r="D50" s="270">
        <v>16.531535269796997</v>
      </c>
      <c r="E50" s="270">
        <v>15.682014631755617</v>
      </c>
      <c r="F50" s="270">
        <v>14.840091559172457</v>
      </c>
      <c r="G50" s="270">
        <v>14.021362025251609</v>
      </c>
      <c r="H50" s="270">
        <v>13.411519205924606</v>
      </c>
    </row>
    <row r="51" spans="1:8" x14ac:dyDescent="0.3">
      <c r="A51" s="299"/>
      <c r="B51" s="81">
        <v>48</v>
      </c>
      <c r="C51" s="270">
        <v>12.996380548170723</v>
      </c>
      <c r="D51" s="270">
        <v>12.289388085448255</v>
      </c>
      <c r="E51" s="270">
        <v>11.590838183895645</v>
      </c>
      <c r="F51" s="270">
        <v>10.901067797885172</v>
      </c>
      <c r="G51" s="270">
        <v>10.204299729590382</v>
      </c>
      <c r="H51" s="270">
        <v>9.7068825219619423</v>
      </c>
    </row>
    <row r="52" spans="1:8" x14ac:dyDescent="0.3">
      <c r="A52" s="299"/>
      <c r="B52" s="81">
        <v>49</v>
      </c>
      <c r="C52" s="270">
        <v>8.3069849254449331</v>
      </c>
      <c r="D52" s="270">
        <v>7.8204605187647873</v>
      </c>
      <c r="E52" s="270">
        <v>7.3311681851208927</v>
      </c>
      <c r="F52" s="270">
        <v>6.8508373171030552</v>
      </c>
      <c r="G52" s="270">
        <v>6.369903522734095</v>
      </c>
      <c r="H52" s="270">
        <v>6.0339882700905623</v>
      </c>
    </row>
    <row r="53" spans="1:8" x14ac:dyDescent="0.3">
      <c r="A53" s="299"/>
      <c r="B53" s="81">
        <v>50</v>
      </c>
      <c r="C53" s="271">
        <v>0</v>
      </c>
      <c r="D53" s="271">
        <v>0</v>
      </c>
      <c r="E53" s="271">
        <v>0</v>
      </c>
      <c r="F53" s="271">
        <v>0</v>
      </c>
      <c r="G53" s="271">
        <v>0</v>
      </c>
      <c r="H53" s="271">
        <v>0</v>
      </c>
    </row>
    <row r="54" spans="1:8" x14ac:dyDescent="0.3">
      <c r="A54" s="299"/>
      <c r="B54" s="81">
        <v>51</v>
      </c>
      <c r="C54" s="271">
        <v>0</v>
      </c>
      <c r="D54" s="271">
        <v>0</v>
      </c>
      <c r="E54" s="271">
        <v>0</v>
      </c>
      <c r="F54" s="271">
        <v>0</v>
      </c>
      <c r="G54" s="271">
        <v>0</v>
      </c>
      <c r="H54" s="271">
        <v>0</v>
      </c>
    </row>
    <row r="55" spans="1:8" x14ac:dyDescent="0.3">
      <c r="A55" s="299"/>
      <c r="B55" s="81">
        <v>52</v>
      </c>
      <c r="C55" s="271">
        <v>0</v>
      </c>
      <c r="D55" s="271">
        <v>0</v>
      </c>
      <c r="E55" s="271">
        <v>0</v>
      </c>
      <c r="F55" s="271">
        <v>0</v>
      </c>
      <c r="G55" s="271">
        <v>0</v>
      </c>
      <c r="H55" s="271">
        <v>0</v>
      </c>
    </row>
    <row r="56" spans="1:8" x14ac:dyDescent="0.3">
      <c r="A56" s="299"/>
      <c r="B56" s="81">
        <v>53</v>
      </c>
      <c r="C56" s="271">
        <v>0</v>
      </c>
      <c r="D56" s="271">
        <v>0</v>
      </c>
      <c r="E56" s="271">
        <v>0</v>
      </c>
      <c r="F56" s="271">
        <v>0</v>
      </c>
      <c r="G56" s="271">
        <v>0</v>
      </c>
      <c r="H56" s="271">
        <v>0</v>
      </c>
    </row>
    <row r="57" spans="1:8" x14ac:dyDescent="0.3">
      <c r="A57" s="299"/>
      <c r="B57" s="81">
        <v>54</v>
      </c>
      <c r="C57" s="271">
        <v>0</v>
      </c>
      <c r="D57" s="271">
        <v>0</v>
      </c>
      <c r="E57" s="271">
        <v>0</v>
      </c>
      <c r="F57" s="271">
        <v>0</v>
      </c>
      <c r="G57" s="271">
        <v>0</v>
      </c>
      <c r="H57" s="271">
        <v>0</v>
      </c>
    </row>
    <row r="58" spans="1:8" x14ac:dyDescent="0.3">
      <c r="A58" s="299"/>
      <c r="B58" s="81">
        <v>55</v>
      </c>
      <c r="C58" s="271">
        <v>0</v>
      </c>
      <c r="D58" s="271">
        <v>0</v>
      </c>
      <c r="E58" s="271">
        <v>0</v>
      </c>
      <c r="F58" s="271">
        <v>0</v>
      </c>
      <c r="G58" s="271">
        <v>0</v>
      </c>
      <c r="H58" s="271">
        <v>0</v>
      </c>
    </row>
    <row r="59" spans="1:8" x14ac:dyDescent="0.3">
      <c r="A59" s="299"/>
      <c r="B59" s="81">
        <v>56</v>
      </c>
      <c r="C59" s="271">
        <v>0</v>
      </c>
      <c r="D59" s="271">
        <v>0</v>
      </c>
      <c r="E59" s="271">
        <v>0</v>
      </c>
      <c r="F59" s="271">
        <v>0</v>
      </c>
      <c r="G59" s="271">
        <v>0</v>
      </c>
      <c r="H59" s="271">
        <v>0</v>
      </c>
    </row>
    <row r="60" spans="1:8" x14ac:dyDescent="0.3">
      <c r="A60" s="299"/>
      <c r="B60" s="81">
        <v>57</v>
      </c>
      <c r="C60" s="271">
        <v>0</v>
      </c>
      <c r="D60" s="271">
        <v>0</v>
      </c>
      <c r="E60" s="271">
        <v>0</v>
      </c>
      <c r="F60" s="271">
        <v>0</v>
      </c>
      <c r="G60" s="271">
        <v>0</v>
      </c>
      <c r="H60" s="271">
        <v>0</v>
      </c>
    </row>
    <row r="61" spans="1:8" x14ac:dyDescent="0.3">
      <c r="A61" s="299"/>
      <c r="B61" s="81">
        <v>58</v>
      </c>
      <c r="C61" s="271">
        <v>0</v>
      </c>
      <c r="D61" s="271">
        <v>0</v>
      </c>
      <c r="E61" s="271">
        <v>0</v>
      </c>
      <c r="F61" s="271">
        <v>0</v>
      </c>
      <c r="G61" s="271">
        <v>0</v>
      </c>
      <c r="H61" s="271">
        <v>0</v>
      </c>
    </row>
    <row r="62" spans="1:8" x14ac:dyDescent="0.3">
      <c r="A62" s="299"/>
      <c r="B62" s="81">
        <v>59</v>
      </c>
      <c r="C62" s="271">
        <v>0</v>
      </c>
      <c r="D62" s="271">
        <v>0</v>
      </c>
      <c r="E62" s="271">
        <v>0</v>
      </c>
      <c r="F62" s="271">
        <v>0</v>
      </c>
      <c r="G62" s="271">
        <v>0</v>
      </c>
      <c r="H62" s="271">
        <v>0</v>
      </c>
    </row>
    <row r="63" spans="1:8" x14ac:dyDescent="0.3">
      <c r="A63" s="299"/>
      <c r="B63" s="81">
        <v>60</v>
      </c>
      <c r="C63" s="271">
        <v>0</v>
      </c>
      <c r="D63" s="271">
        <v>0</v>
      </c>
      <c r="E63" s="271">
        <v>0</v>
      </c>
      <c r="F63" s="271">
        <v>0</v>
      </c>
      <c r="G63" s="271">
        <v>0</v>
      </c>
      <c r="H63" s="271">
        <v>0</v>
      </c>
    </row>
    <row r="64" spans="1:8" x14ac:dyDescent="0.3">
      <c r="A64" s="299"/>
      <c r="B64" s="81">
        <v>61</v>
      </c>
      <c r="C64" s="271">
        <v>0</v>
      </c>
      <c r="D64" s="271">
        <v>0</v>
      </c>
      <c r="E64" s="271">
        <v>0</v>
      </c>
      <c r="F64" s="271">
        <v>0</v>
      </c>
      <c r="G64" s="271">
        <v>0</v>
      </c>
      <c r="H64" s="271">
        <v>0</v>
      </c>
    </row>
    <row r="65" spans="1:8" x14ac:dyDescent="0.3">
      <c r="A65" s="299"/>
      <c r="B65" s="81">
        <v>62</v>
      </c>
      <c r="C65" s="271">
        <v>0</v>
      </c>
      <c r="D65" s="271">
        <v>0</v>
      </c>
      <c r="E65" s="271">
        <v>0</v>
      </c>
      <c r="F65" s="271">
        <v>0</v>
      </c>
      <c r="G65" s="271">
        <v>0</v>
      </c>
      <c r="H65" s="271">
        <v>0</v>
      </c>
    </row>
    <row r="66" spans="1:8" x14ac:dyDescent="0.3">
      <c r="A66" s="299"/>
      <c r="B66" s="81">
        <v>63</v>
      </c>
      <c r="C66" s="271">
        <v>0</v>
      </c>
      <c r="D66" s="271">
        <v>0</v>
      </c>
      <c r="E66" s="271">
        <v>0</v>
      </c>
      <c r="F66" s="271">
        <v>0</v>
      </c>
      <c r="G66" s="271">
        <v>0</v>
      </c>
      <c r="H66" s="271">
        <v>0</v>
      </c>
    </row>
    <row r="67" spans="1:8" x14ac:dyDescent="0.3">
      <c r="A67" s="299"/>
      <c r="B67" s="81">
        <v>64</v>
      </c>
      <c r="C67" s="271">
        <v>0</v>
      </c>
      <c r="D67" s="271">
        <v>0</v>
      </c>
      <c r="E67" s="271">
        <v>0</v>
      </c>
      <c r="F67" s="271">
        <v>0</v>
      </c>
      <c r="G67" s="271">
        <v>0</v>
      </c>
      <c r="H67" s="271">
        <v>0</v>
      </c>
    </row>
    <row r="68" spans="1:8" x14ac:dyDescent="0.3">
      <c r="A68" s="299"/>
      <c r="B68" s="81">
        <v>65</v>
      </c>
      <c r="C68" s="271">
        <v>0</v>
      </c>
      <c r="D68" s="271">
        <v>0</v>
      </c>
      <c r="E68" s="271">
        <v>0</v>
      </c>
      <c r="F68" s="271">
        <v>0</v>
      </c>
      <c r="G68" s="271">
        <v>0</v>
      </c>
      <c r="H68" s="271">
        <v>0</v>
      </c>
    </row>
    <row r="69" spans="1:8" x14ac:dyDescent="0.3">
      <c r="A69" s="299"/>
      <c r="B69" s="81">
        <v>66</v>
      </c>
      <c r="C69" s="271">
        <v>0</v>
      </c>
      <c r="D69" s="271">
        <v>0</v>
      </c>
      <c r="E69" s="271">
        <v>0</v>
      </c>
      <c r="F69" s="271">
        <v>0</v>
      </c>
      <c r="G69" s="271">
        <v>0</v>
      </c>
      <c r="H69" s="271">
        <v>0</v>
      </c>
    </row>
    <row r="70" spans="1:8" x14ac:dyDescent="0.3">
      <c r="A70" s="299"/>
      <c r="B70" s="81">
        <v>67</v>
      </c>
      <c r="C70" s="271">
        <v>0</v>
      </c>
      <c r="D70" s="271">
        <v>0</v>
      </c>
      <c r="E70" s="271">
        <v>0</v>
      </c>
      <c r="F70" s="271">
        <v>0</v>
      </c>
      <c r="G70" s="271">
        <v>0</v>
      </c>
      <c r="H70" s="271">
        <v>0</v>
      </c>
    </row>
    <row r="71" spans="1:8" x14ac:dyDescent="0.3">
      <c r="A71" s="299"/>
      <c r="B71" s="81">
        <v>68</v>
      </c>
      <c r="C71" s="271">
        <v>0</v>
      </c>
      <c r="D71" s="271">
        <v>0</v>
      </c>
      <c r="E71" s="271">
        <v>0</v>
      </c>
      <c r="F71" s="271">
        <v>0</v>
      </c>
      <c r="G71" s="271">
        <v>0</v>
      </c>
      <c r="H71" s="271">
        <v>0</v>
      </c>
    </row>
    <row r="72" spans="1:8" x14ac:dyDescent="0.3">
      <c r="A72" s="299"/>
      <c r="B72" s="81">
        <v>69</v>
      </c>
      <c r="C72" s="271">
        <v>0</v>
      </c>
      <c r="D72" s="271">
        <v>0</v>
      </c>
      <c r="E72" s="271">
        <v>0</v>
      </c>
      <c r="F72" s="271">
        <v>0</v>
      </c>
      <c r="G72" s="271">
        <v>0</v>
      </c>
      <c r="H72" s="271">
        <v>0</v>
      </c>
    </row>
    <row r="73" spans="1:8" x14ac:dyDescent="0.3">
      <c r="A73" s="299"/>
      <c r="B73" s="81">
        <v>70</v>
      </c>
      <c r="C73" s="271">
        <v>0</v>
      </c>
      <c r="D73" s="271">
        <v>0</v>
      </c>
      <c r="E73" s="271">
        <v>0</v>
      </c>
      <c r="F73" s="271">
        <v>0</v>
      </c>
      <c r="G73" s="271">
        <v>0</v>
      </c>
      <c r="H73" s="271">
        <v>0</v>
      </c>
    </row>
    <row r="74" spans="1:8" x14ac:dyDescent="0.3">
      <c r="A74" s="299"/>
      <c r="B74" s="81">
        <v>71</v>
      </c>
      <c r="C74" s="271">
        <v>0</v>
      </c>
      <c r="D74" s="271">
        <v>0</v>
      </c>
      <c r="E74" s="271">
        <v>0</v>
      </c>
      <c r="F74" s="271">
        <v>0</v>
      </c>
      <c r="G74" s="271">
        <v>0</v>
      </c>
      <c r="H74" s="271">
        <v>0</v>
      </c>
    </row>
    <row r="75" spans="1:8" x14ac:dyDescent="0.3">
      <c r="A75" s="299"/>
      <c r="B75" s="81">
        <v>72</v>
      </c>
      <c r="C75" s="271">
        <v>0</v>
      </c>
      <c r="D75" s="271">
        <v>0</v>
      </c>
      <c r="E75" s="271">
        <v>0</v>
      </c>
      <c r="F75" s="271">
        <v>0</v>
      </c>
      <c r="G75" s="271">
        <v>0</v>
      </c>
      <c r="H75" s="271">
        <v>0</v>
      </c>
    </row>
    <row r="76" spans="1:8" x14ac:dyDescent="0.3">
      <c r="A76" s="299"/>
      <c r="B76" s="81">
        <v>73</v>
      </c>
      <c r="C76" s="271">
        <v>0</v>
      </c>
      <c r="D76" s="271">
        <v>0</v>
      </c>
      <c r="E76" s="271">
        <v>0</v>
      </c>
      <c r="F76" s="271">
        <v>0</v>
      </c>
      <c r="G76" s="271">
        <v>0</v>
      </c>
      <c r="H76" s="271">
        <v>0</v>
      </c>
    </row>
    <row r="77" spans="1:8" x14ac:dyDescent="0.3">
      <c r="A77" s="299"/>
      <c r="B77" s="81">
        <v>74</v>
      </c>
      <c r="C77" s="271">
        <v>0</v>
      </c>
      <c r="D77" s="271">
        <v>0</v>
      </c>
      <c r="E77" s="271">
        <v>0</v>
      </c>
      <c r="F77" s="271">
        <v>0</v>
      </c>
      <c r="G77" s="271">
        <v>0</v>
      </c>
      <c r="H77" s="271">
        <v>0</v>
      </c>
    </row>
    <row r="78" spans="1:8" x14ac:dyDescent="0.3">
      <c r="A78" s="299"/>
      <c r="B78" s="81">
        <v>75</v>
      </c>
      <c r="C78" s="271">
        <v>0</v>
      </c>
      <c r="D78" s="271">
        <v>0</v>
      </c>
      <c r="E78" s="271">
        <v>0</v>
      </c>
      <c r="F78" s="271">
        <v>0</v>
      </c>
      <c r="G78" s="271">
        <v>0</v>
      </c>
      <c r="H78" s="271">
        <v>0</v>
      </c>
    </row>
    <row r="79" spans="1:8" x14ac:dyDescent="0.3">
      <c r="A79" s="299"/>
      <c r="B79" s="81">
        <v>76</v>
      </c>
      <c r="C79" s="271">
        <v>0</v>
      </c>
      <c r="D79" s="271">
        <v>0</v>
      </c>
      <c r="E79" s="271">
        <v>0</v>
      </c>
      <c r="F79" s="271">
        <v>0</v>
      </c>
      <c r="G79" s="271">
        <v>0</v>
      </c>
      <c r="H79" s="271">
        <v>0</v>
      </c>
    </row>
    <row r="80" spans="1:8" x14ac:dyDescent="0.3">
      <c r="A80" s="299"/>
      <c r="B80" s="81">
        <v>77</v>
      </c>
      <c r="C80" s="271">
        <v>0</v>
      </c>
      <c r="D80" s="271">
        <v>0</v>
      </c>
      <c r="E80" s="271">
        <v>0</v>
      </c>
      <c r="F80" s="271">
        <v>0</v>
      </c>
      <c r="G80" s="271">
        <v>0</v>
      </c>
      <c r="H80" s="271">
        <v>0</v>
      </c>
    </row>
    <row r="81" spans="1:8" x14ac:dyDescent="0.3">
      <c r="A81" s="299"/>
      <c r="B81" s="81">
        <v>78</v>
      </c>
      <c r="C81" s="271">
        <v>0</v>
      </c>
      <c r="D81" s="271">
        <v>0</v>
      </c>
      <c r="E81" s="271">
        <v>0</v>
      </c>
      <c r="F81" s="271">
        <v>0</v>
      </c>
      <c r="G81" s="271">
        <v>0</v>
      </c>
      <c r="H81" s="271">
        <v>0</v>
      </c>
    </row>
    <row r="82" spans="1:8" x14ac:dyDescent="0.3">
      <c r="A82" s="299"/>
      <c r="B82" s="81">
        <v>79</v>
      </c>
      <c r="C82" s="271">
        <v>0</v>
      </c>
      <c r="D82" s="271">
        <v>0</v>
      </c>
      <c r="E82" s="271">
        <v>0</v>
      </c>
      <c r="F82" s="271">
        <v>0</v>
      </c>
      <c r="G82" s="271">
        <v>0</v>
      </c>
      <c r="H82" s="271">
        <v>0</v>
      </c>
    </row>
    <row r="83" spans="1:8" x14ac:dyDescent="0.3">
      <c r="A83" s="299"/>
      <c r="B83" s="81">
        <v>80</v>
      </c>
      <c r="C83" s="271">
        <v>0</v>
      </c>
      <c r="D83" s="271">
        <v>0</v>
      </c>
      <c r="E83" s="271">
        <v>0</v>
      </c>
      <c r="F83" s="271">
        <v>0</v>
      </c>
      <c r="G83" s="271">
        <v>0</v>
      </c>
      <c r="H83" s="271">
        <v>0</v>
      </c>
    </row>
    <row r="84" spans="1:8" x14ac:dyDescent="0.3">
      <c r="A84" s="299"/>
      <c r="B84" s="81">
        <v>81</v>
      </c>
      <c r="C84" s="271">
        <v>0</v>
      </c>
      <c r="D84" s="271">
        <v>0</v>
      </c>
      <c r="E84" s="271">
        <v>0</v>
      </c>
      <c r="F84" s="271">
        <v>0</v>
      </c>
      <c r="G84" s="271">
        <v>0</v>
      </c>
      <c r="H84" s="271">
        <v>0</v>
      </c>
    </row>
    <row r="85" spans="1:8" x14ac:dyDescent="0.3">
      <c r="A85" s="299"/>
      <c r="B85" s="81">
        <v>82</v>
      </c>
      <c r="C85" s="271">
        <v>0</v>
      </c>
      <c r="D85" s="271">
        <v>0</v>
      </c>
      <c r="E85" s="271">
        <v>0</v>
      </c>
      <c r="F85" s="271">
        <v>0</v>
      </c>
      <c r="G85" s="271">
        <v>0</v>
      </c>
      <c r="H85" s="271">
        <v>0</v>
      </c>
    </row>
    <row r="86" spans="1:8" x14ac:dyDescent="0.3">
      <c r="A86" s="299"/>
      <c r="B86" s="81">
        <v>83</v>
      </c>
      <c r="C86" s="271">
        <v>0</v>
      </c>
      <c r="D86" s="271">
        <v>0</v>
      </c>
      <c r="E86" s="271">
        <v>0</v>
      </c>
      <c r="F86" s="271">
        <v>0</v>
      </c>
      <c r="G86" s="271">
        <v>0</v>
      </c>
      <c r="H86" s="271">
        <v>0</v>
      </c>
    </row>
    <row r="87" spans="1:8" x14ac:dyDescent="0.3">
      <c r="A87" s="299"/>
      <c r="B87" s="81">
        <v>84</v>
      </c>
      <c r="C87" s="271">
        <v>0</v>
      </c>
      <c r="D87" s="271">
        <v>0</v>
      </c>
      <c r="E87" s="271">
        <v>0</v>
      </c>
      <c r="F87" s="271">
        <v>0</v>
      </c>
      <c r="G87" s="271">
        <v>0</v>
      </c>
      <c r="H87" s="271">
        <v>0</v>
      </c>
    </row>
    <row r="88" spans="1:8" x14ac:dyDescent="0.3">
      <c r="A88" s="299"/>
      <c r="B88" s="81">
        <v>85</v>
      </c>
      <c r="C88" s="271">
        <v>0</v>
      </c>
      <c r="D88" s="271">
        <v>0</v>
      </c>
      <c r="E88" s="271">
        <v>0</v>
      </c>
      <c r="F88" s="271">
        <v>0</v>
      </c>
      <c r="G88" s="271">
        <v>0</v>
      </c>
      <c r="H88" s="271">
        <v>0</v>
      </c>
    </row>
    <row r="89" spans="1:8" x14ac:dyDescent="0.3">
      <c r="A89" s="299"/>
      <c r="B89" s="81">
        <v>86</v>
      </c>
      <c r="C89" s="271">
        <v>0</v>
      </c>
      <c r="D89" s="271">
        <v>0</v>
      </c>
      <c r="E89" s="271">
        <v>0</v>
      </c>
      <c r="F89" s="271">
        <v>0</v>
      </c>
      <c r="G89" s="271">
        <v>0</v>
      </c>
      <c r="H89" s="271">
        <v>0</v>
      </c>
    </row>
    <row r="90" spans="1:8" x14ac:dyDescent="0.3">
      <c r="A90" s="299"/>
      <c r="B90" s="81">
        <v>87</v>
      </c>
      <c r="C90" s="271">
        <v>0</v>
      </c>
      <c r="D90" s="271">
        <v>0</v>
      </c>
      <c r="E90" s="271">
        <v>0</v>
      </c>
      <c r="F90" s="271">
        <v>0</v>
      </c>
      <c r="G90" s="271">
        <v>0</v>
      </c>
      <c r="H90" s="271">
        <v>0</v>
      </c>
    </row>
    <row r="91" spans="1:8" x14ac:dyDescent="0.3">
      <c r="A91" s="299"/>
      <c r="B91" s="81">
        <v>88</v>
      </c>
      <c r="C91" s="271">
        <v>0</v>
      </c>
      <c r="D91" s="271">
        <v>0</v>
      </c>
      <c r="E91" s="271">
        <v>0</v>
      </c>
      <c r="F91" s="271">
        <v>0</v>
      </c>
      <c r="G91" s="271">
        <v>0</v>
      </c>
      <c r="H91" s="271">
        <v>0</v>
      </c>
    </row>
    <row r="92" spans="1:8" x14ac:dyDescent="0.3">
      <c r="A92" s="299"/>
      <c r="B92" s="81">
        <v>89</v>
      </c>
      <c r="C92" s="271">
        <v>0</v>
      </c>
      <c r="D92" s="271">
        <v>0</v>
      </c>
      <c r="E92" s="271">
        <v>0</v>
      </c>
      <c r="F92" s="271">
        <v>0</v>
      </c>
      <c r="G92" s="271">
        <v>0</v>
      </c>
      <c r="H92" s="271">
        <v>0</v>
      </c>
    </row>
    <row r="93" spans="1:8" x14ac:dyDescent="0.3">
      <c r="A93" s="299"/>
      <c r="B93" s="81">
        <v>90</v>
      </c>
      <c r="C93" s="271">
        <v>0</v>
      </c>
      <c r="D93" s="271">
        <v>0</v>
      </c>
      <c r="E93" s="271">
        <v>0</v>
      </c>
      <c r="F93" s="271">
        <v>0</v>
      </c>
      <c r="G93" s="271">
        <v>0</v>
      </c>
      <c r="H93" s="271">
        <v>0</v>
      </c>
    </row>
    <row r="94" spans="1:8" x14ac:dyDescent="0.3">
      <c r="A94" s="299"/>
      <c r="B94" s="81">
        <v>91</v>
      </c>
      <c r="C94" s="271">
        <v>0</v>
      </c>
      <c r="D94" s="271">
        <v>0</v>
      </c>
      <c r="E94" s="271">
        <v>0</v>
      </c>
      <c r="F94" s="271">
        <v>0</v>
      </c>
      <c r="G94" s="271">
        <v>0</v>
      </c>
      <c r="H94" s="271">
        <v>0</v>
      </c>
    </row>
    <row r="95" spans="1:8" x14ac:dyDescent="0.3">
      <c r="A95" s="299"/>
      <c r="B95" s="81">
        <v>92</v>
      </c>
      <c r="C95" s="271">
        <v>0</v>
      </c>
      <c r="D95" s="271">
        <v>0</v>
      </c>
      <c r="E95" s="271">
        <v>0</v>
      </c>
      <c r="F95" s="271">
        <v>0</v>
      </c>
      <c r="G95" s="271">
        <v>0</v>
      </c>
      <c r="H95" s="271">
        <v>0</v>
      </c>
    </row>
    <row r="96" spans="1:8" x14ac:dyDescent="0.3">
      <c r="A96" s="299"/>
      <c r="B96" s="81">
        <v>93</v>
      </c>
      <c r="C96" s="271">
        <v>0</v>
      </c>
      <c r="D96" s="271">
        <v>0</v>
      </c>
      <c r="E96" s="271">
        <v>0</v>
      </c>
      <c r="F96" s="271">
        <v>0</v>
      </c>
      <c r="G96" s="271">
        <v>0</v>
      </c>
      <c r="H96" s="271">
        <v>0</v>
      </c>
    </row>
    <row r="97" spans="1:8" x14ac:dyDescent="0.3">
      <c r="A97" s="299"/>
      <c r="B97" s="81">
        <v>94</v>
      </c>
      <c r="C97" s="271">
        <v>0</v>
      </c>
      <c r="D97" s="271">
        <v>0</v>
      </c>
      <c r="E97" s="271">
        <v>0</v>
      </c>
      <c r="F97" s="271">
        <v>0</v>
      </c>
      <c r="G97" s="271">
        <v>0</v>
      </c>
      <c r="H97" s="271">
        <v>0</v>
      </c>
    </row>
    <row r="98" spans="1:8" x14ac:dyDescent="0.3">
      <c r="A98" s="299"/>
      <c r="B98" s="81">
        <v>95</v>
      </c>
      <c r="C98" s="271">
        <v>0</v>
      </c>
      <c r="D98" s="271">
        <v>0</v>
      </c>
      <c r="E98" s="271">
        <v>0</v>
      </c>
      <c r="F98" s="271">
        <v>0</v>
      </c>
      <c r="G98" s="271">
        <v>0</v>
      </c>
      <c r="H98" s="271">
        <v>0</v>
      </c>
    </row>
    <row r="99" spans="1:8" x14ac:dyDescent="0.3">
      <c r="A99" s="299"/>
      <c r="B99" s="81">
        <v>96</v>
      </c>
      <c r="C99" s="271">
        <v>0</v>
      </c>
      <c r="D99" s="271">
        <v>0</v>
      </c>
      <c r="E99" s="271">
        <v>0</v>
      </c>
      <c r="F99" s="271">
        <v>0</v>
      </c>
      <c r="G99" s="271">
        <v>0</v>
      </c>
      <c r="H99" s="271">
        <v>0</v>
      </c>
    </row>
    <row r="100" spans="1:8" x14ac:dyDescent="0.3">
      <c r="A100" s="299"/>
      <c r="B100" s="81">
        <v>97</v>
      </c>
      <c r="C100" s="271">
        <v>0</v>
      </c>
      <c r="D100" s="271">
        <v>0</v>
      </c>
      <c r="E100" s="271">
        <v>0</v>
      </c>
      <c r="F100" s="271">
        <v>0</v>
      </c>
      <c r="G100" s="271">
        <v>0</v>
      </c>
      <c r="H100" s="271">
        <v>0</v>
      </c>
    </row>
    <row r="101" spans="1:8" x14ac:dyDescent="0.3">
      <c r="A101" s="299"/>
      <c r="B101" s="81">
        <v>98</v>
      </c>
      <c r="C101" s="271">
        <v>0</v>
      </c>
      <c r="D101" s="271">
        <v>0</v>
      </c>
      <c r="E101" s="271">
        <v>0</v>
      </c>
      <c r="F101" s="271">
        <v>0</v>
      </c>
      <c r="G101" s="271">
        <v>0</v>
      </c>
      <c r="H101" s="271">
        <v>0</v>
      </c>
    </row>
    <row r="102" spans="1:8" x14ac:dyDescent="0.3">
      <c r="A102" s="299"/>
      <c r="B102" s="81">
        <v>99</v>
      </c>
      <c r="C102" s="271">
        <v>0</v>
      </c>
      <c r="D102" s="271">
        <v>0</v>
      </c>
      <c r="E102" s="271">
        <v>0</v>
      </c>
      <c r="F102" s="271">
        <v>0</v>
      </c>
      <c r="G102" s="271">
        <v>0</v>
      </c>
      <c r="H102" s="271">
        <v>0</v>
      </c>
    </row>
    <row r="103" spans="1:8" x14ac:dyDescent="0.3">
      <c r="A103" s="299"/>
      <c r="B103" s="81">
        <v>100</v>
      </c>
      <c r="C103" s="271">
        <v>0</v>
      </c>
      <c r="D103" s="271">
        <v>0</v>
      </c>
      <c r="E103" s="271">
        <v>0</v>
      </c>
      <c r="F103" s="271">
        <v>0</v>
      </c>
      <c r="G103" s="271">
        <v>0</v>
      </c>
      <c r="H103" s="271">
        <v>0</v>
      </c>
    </row>
    <row r="107" spans="1:8" x14ac:dyDescent="0.3">
      <c r="C107" s="90">
        <v>2015</v>
      </c>
      <c r="D107" s="90">
        <v>2016</v>
      </c>
      <c r="E107" s="90">
        <v>2017</v>
      </c>
      <c r="F107" s="90">
        <v>2018</v>
      </c>
      <c r="G107" s="90">
        <v>2019</v>
      </c>
      <c r="H107" s="90">
        <v>2020</v>
      </c>
    </row>
    <row r="108" spans="1:8" x14ac:dyDescent="0.3">
      <c r="A108" s="300" t="s">
        <v>141</v>
      </c>
      <c r="B108">
        <v>0</v>
      </c>
      <c r="C108">
        <v>0.52393851114356682</v>
      </c>
      <c r="D108">
        <v>0.46388952488774077</v>
      </c>
      <c r="E108">
        <v>0.42246423286120866</v>
      </c>
      <c r="F108">
        <v>0.44992284731752491</v>
      </c>
      <c r="G108">
        <v>0.48928751427298978</v>
      </c>
      <c r="H108">
        <v>0.3753222915415878</v>
      </c>
    </row>
    <row r="109" spans="1:8" x14ac:dyDescent="0.3">
      <c r="A109" s="301"/>
      <c r="B109">
        <v>1</v>
      </c>
      <c r="C109">
        <v>9.2689435875685927E-2</v>
      </c>
      <c r="D109">
        <v>8.4636516606575021E-2</v>
      </c>
      <c r="E109">
        <v>7.3393069753436097E-2</v>
      </c>
      <c r="F109">
        <v>6.5603404942495003E-2</v>
      </c>
      <c r="G109">
        <v>6.4797447625606006E-2</v>
      </c>
      <c r="H109">
        <v>5.5321793805796708E-2</v>
      </c>
    </row>
    <row r="110" spans="1:8" x14ac:dyDescent="0.3">
      <c r="A110" s="301"/>
      <c r="B110">
        <v>2</v>
      </c>
      <c r="C110">
        <v>5.5661616148554929E-2</v>
      </c>
      <c r="D110">
        <v>5.2206652928865303E-2</v>
      </c>
      <c r="E110">
        <v>4.6417248515005408E-2</v>
      </c>
      <c r="F110">
        <v>4.1407598175106572E-2</v>
      </c>
      <c r="G110">
        <v>3.967988497133642E-2</v>
      </c>
      <c r="H110">
        <v>3.3770347175364604E-2</v>
      </c>
    </row>
    <row r="111" spans="1:8" x14ac:dyDescent="0.3">
      <c r="A111" s="301"/>
      <c r="B111">
        <v>3</v>
      </c>
      <c r="C111">
        <v>3.421904894301931E-2</v>
      </c>
      <c r="D111">
        <v>3.2429863677709704E-2</v>
      </c>
      <c r="E111">
        <v>2.9094869540202666E-2</v>
      </c>
      <c r="F111">
        <v>2.7141671066017101E-2</v>
      </c>
      <c r="G111">
        <v>2.5345607970196821E-2</v>
      </c>
      <c r="H111">
        <v>2.1102458158964776E-2</v>
      </c>
    </row>
    <row r="112" spans="1:8" x14ac:dyDescent="0.3">
      <c r="A112" s="301"/>
      <c r="B112">
        <v>4</v>
      </c>
      <c r="C112">
        <v>2.195636673921459E-2</v>
      </c>
      <c r="D112">
        <v>2.0964075055255854E-2</v>
      </c>
      <c r="E112">
        <v>1.8701442155321019E-2</v>
      </c>
      <c r="F112">
        <v>1.8072380978104069E-2</v>
      </c>
      <c r="G112">
        <v>1.7103398694541559E-2</v>
      </c>
      <c r="H112">
        <v>1.3918642615487404E-2</v>
      </c>
    </row>
    <row r="113" spans="1:8" x14ac:dyDescent="0.3">
      <c r="A113" s="301"/>
      <c r="B113">
        <v>5</v>
      </c>
      <c r="C113">
        <v>1.5174212894652206E-2</v>
      </c>
      <c r="D113">
        <v>1.4349197003840172E-2</v>
      </c>
      <c r="E113">
        <v>1.274792549796163E-2</v>
      </c>
      <c r="F113">
        <v>1.2577847567178656E-2</v>
      </c>
      <c r="G113">
        <v>1.198866803731675E-2</v>
      </c>
      <c r="H113">
        <v>9.8777463722813843E-3</v>
      </c>
    </row>
    <row r="114" spans="1:8" x14ac:dyDescent="0.3">
      <c r="A114" s="301"/>
      <c r="B114">
        <v>6</v>
      </c>
      <c r="C114">
        <v>1.1577616158899426E-2</v>
      </c>
      <c r="D114">
        <v>1.0719494688447977E-2</v>
      </c>
      <c r="E114">
        <v>9.4179924523199367E-3</v>
      </c>
      <c r="F114">
        <v>9.466485274244988E-3</v>
      </c>
      <c r="G114">
        <v>8.9915010279875626E-3</v>
      </c>
      <c r="H114">
        <v>7.5365921996302767E-3</v>
      </c>
    </row>
    <row r="115" spans="1:8" x14ac:dyDescent="0.3">
      <c r="A115" s="301"/>
      <c r="B115">
        <v>7</v>
      </c>
      <c r="C115">
        <v>9.4196581174477555E-3</v>
      </c>
      <c r="D115">
        <v>8.8876823049790186E-3</v>
      </c>
      <c r="E115">
        <v>7.7025723985045206E-3</v>
      </c>
      <c r="F115">
        <v>7.7784057323341694E-3</v>
      </c>
      <c r="G115">
        <v>7.3626059142216996E-3</v>
      </c>
      <c r="H115">
        <v>6.2537679954378887E-3</v>
      </c>
    </row>
    <row r="116" spans="1:8" x14ac:dyDescent="0.3">
      <c r="A116" s="301"/>
      <c r="B116">
        <v>8</v>
      </c>
      <c r="C116">
        <v>8.1865392366182316E-3</v>
      </c>
      <c r="D116">
        <v>7.8360863070616529E-3</v>
      </c>
      <c r="E116">
        <v>7.0298586519102393E-3</v>
      </c>
      <c r="F116">
        <v>7.0502145573922469E-3</v>
      </c>
      <c r="G116">
        <v>6.5807362596140848E-3</v>
      </c>
      <c r="H116">
        <v>5.6764971035513151E-3</v>
      </c>
    </row>
    <row r="117" spans="1:8" x14ac:dyDescent="0.3">
      <c r="A117" s="301"/>
      <c r="B117">
        <v>9</v>
      </c>
      <c r="C117">
        <v>7.8782595164108519E-3</v>
      </c>
      <c r="D117">
        <v>7.3272495338758325E-3</v>
      </c>
      <c r="E117">
        <v>6.8280445279319544E-3</v>
      </c>
      <c r="F117">
        <v>7.1164137551142396E-3</v>
      </c>
      <c r="G117">
        <v>6.4830025527881328E-3</v>
      </c>
      <c r="H117">
        <v>5.6123558933416952E-3</v>
      </c>
    </row>
    <row r="118" spans="1:8" x14ac:dyDescent="0.3">
      <c r="A118" s="301"/>
      <c r="B118">
        <v>10</v>
      </c>
      <c r="C118">
        <v>8.0495260276371751E-3</v>
      </c>
      <c r="D118">
        <v>7.4629393400587182E-3</v>
      </c>
      <c r="E118">
        <v>6.9289515899210972E-3</v>
      </c>
      <c r="F118">
        <v>7.4805093425852004E-3</v>
      </c>
      <c r="G118">
        <v>6.9065152823672574E-3</v>
      </c>
      <c r="H118">
        <v>6.0292737597042213E-3</v>
      </c>
    </row>
    <row r="119" spans="1:8" x14ac:dyDescent="0.3">
      <c r="A119" s="301"/>
      <c r="B119">
        <v>11</v>
      </c>
      <c r="C119">
        <v>8.631832165806673E-3</v>
      </c>
      <c r="D119">
        <v>7.9717761132445403E-3</v>
      </c>
      <c r="E119">
        <v>7.6016653365153786E-3</v>
      </c>
      <c r="F119">
        <v>8.1756009186661274E-3</v>
      </c>
      <c r="G119">
        <v>7.7209628392501889E-3</v>
      </c>
      <c r="H119">
        <v>6.8951800975340831E-3</v>
      </c>
    </row>
    <row r="120" spans="1:8" x14ac:dyDescent="0.3">
      <c r="A120" s="301"/>
      <c r="B120">
        <v>12</v>
      </c>
      <c r="C120">
        <v>9.5909246286740805E-3</v>
      </c>
      <c r="D120">
        <v>8.853759853433299E-3</v>
      </c>
      <c r="E120">
        <v>8.577100269077086E-3</v>
      </c>
      <c r="F120">
        <v>9.3340868788010026E-3</v>
      </c>
      <c r="G120">
        <v>8.7960336143356587E-3</v>
      </c>
      <c r="H120">
        <v>8.0497218813072313E-3</v>
      </c>
    </row>
    <row r="121" spans="1:8" x14ac:dyDescent="0.3">
      <c r="A121" s="301"/>
      <c r="B121">
        <v>13</v>
      </c>
      <c r="C121">
        <v>1.1166576531956251E-2</v>
      </c>
      <c r="D121">
        <v>1.0142813012170713E-2</v>
      </c>
      <c r="E121">
        <v>9.8888920749359357E-3</v>
      </c>
      <c r="F121">
        <v>1.075736962982385E-2</v>
      </c>
      <c r="G121">
        <v>1.0327195021275571E-2</v>
      </c>
      <c r="H121">
        <v>9.4608285059188581E-3</v>
      </c>
    </row>
    <row r="122" spans="1:8" x14ac:dyDescent="0.3">
      <c r="A122" s="301"/>
      <c r="B122">
        <v>14</v>
      </c>
      <c r="C122">
        <v>1.3290281271162652E-2</v>
      </c>
      <c r="D122">
        <v>1.2076392750276835E-2</v>
      </c>
      <c r="E122">
        <v>1.1604312128751352E-2</v>
      </c>
      <c r="F122">
        <v>1.2412349572873673E-2</v>
      </c>
      <c r="G122">
        <v>1.2053823841867383E-2</v>
      </c>
      <c r="H122">
        <v>1.119264118157858E-2</v>
      </c>
    </row>
    <row r="123" spans="1:8" x14ac:dyDescent="0.3">
      <c r="A123" s="301"/>
      <c r="B123">
        <v>15</v>
      </c>
      <c r="C123">
        <v>1.589353224180276E-2</v>
      </c>
      <c r="D123">
        <v>1.4654499067751665E-2</v>
      </c>
      <c r="E123">
        <v>1.3925174554501622E-2</v>
      </c>
      <c r="F123">
        <v>1.4332126306811469E-2</v>
      </c>
      <c r="G123">
        <v>1.3943342173835785E-2</v>
      </c>
      <c r="H123">
        <v>1.2956524462343114E-2</v>
      </c>
    </row>
    <row r="124" spans="1:8" x14ac:dyDescent="0.3">
      <c r="A124" s="301"/>
      <c r="B124">
        <v>16</v>
      </c>
      <c r="C124">
        <v>1.887356953714078E-2</v>
      </c>
      <c r="D124">
        <v>1.78771319645952E-2</v>
      </c>
      <c r="E124">
        <v>1.6817843664857033E-2</v>
      </c>
      <c r="F124">
        <v>1.6814596221386206E-2</v>
      </c>
      <c r="G124">
        <v>1.6093483724006721E-2</v>
      </c>
      <c r="H124">
        <v>1.4720407743107648E-2</v>
      </c>
    </row>
    <row r="125" spans="1:8" x14ac:dyDescent="0.3">
      <c r="A125" s="301"/>
      <c r="B125">
        <v>17</v>
      </c>
      <c r="C125">
        <v>2.202487334370512E-2</v>
      </c>
      <c r="D125">
        <v>2.1371144473804511E-2</v>
      </c>
      <c r="E125">
        <v>2.018141239782844E-2</v>
      </c>
      <c r="F125">
        <v>1.9661161723431898E-2</v>
      </c>
      <c r="G125">
        <v>1.863456010148147E-2</v>
      </c>
      <c r="H125">
        <v>1.6708785259605848E-2</v>
      </c>
    </row>
    <row r="126" spans="1:8" x14ac:dyDescent="0.3">
      <c r="A126" s="301"/>
      <c r="B126">
        <v>18</v>
      </c>
      <c r="C126">
        <v>2.5826989892929485E-2</v>
      </c>
      <c r="D126">
        <v>2.4899079434559542E-2</v>
      </c>
      <c r="E126">
        <v>2.3578616818129561E-2</v>
      </c>
      <c r="F126">
        <v>2.273942441750457E-2</v>
      </c>
      <c r="G126">
        <v>2.1338525990332799E-2</v>
      </c>
      <c r="H126">
        <v>1.9114080642466575E-2</v>
      </c>
    </row>
    <row r="127" spans="1:8" x14ac:dyDescent="0.3">
      <c r="A127" s="301"/>
      <c r="B127">
        <v>19</v>
      </c>
      <c r="C127">
        <v>3.0108652673587557E-2</v>
      </c>
      <c r="D127">
        <v>2.8868006265408953E-2</v>
      </c>
      <c r="E127">
        <v>2.6740371427122683E-2</v>
      </c>
      <c r="F127">
        <v>2.5652189117272257E-2</v>
      </c>
      <c r="G127">
        <v>2.4009913976908815E-2</v>
      </c>
      <c r="H127">
        <v>2.1808011471270587E-2</v>
      </c>
    </row>
    <row r="128" spans="1:8" x14ac:dyDescent="0.3">
      <c r="A128" s="301"/>
      <c r="B128">
        <v>20</v>
      </c>
      <c r="C128">
        <v>3.3842262618321399E-2</v>
      </c>
      <c r="D128">
        <v>3.3074390257078409E-2</v>
      </c>
      <c r="E128">
        <v>3.0272118596742656E-2</v>
      </c>
      <c r="F128">
        <v>2.836635622387397E-2</v>
      </c>
      <c r="G128">
        <v>2.6420678745282294E-2</v>
      </c>
      <c r="H128">
        <v>2.4630224720493841E-2</v>
      </c>
    </row>
    <row r="129" spans="1:8" x14ac:dyDescent="0.3">
      <c r="A129" s="301"/>
      <c r="B129">
        <v>21</v>
      </c>
      <c r="C129">
        <v>3.8295191910205792E-2</v>
      </c>
      <c r="D129">
        <v>3.6500557863196274E-2</v>
      </c>
      <c r="E129">
        <v>3.3972044203011205E-2</v>
      </c>
      <c r="F129">
        <v>3.1610116912251629E-2</v>
      </c>
      <c r="G129">
        <v>2.8766287709105134E-2</v>
      </c>
      <c r="H129">
        <v>2.7484508574821903E-2</v>
      </c>
    </row>
    <row r="130" spans="1:8" x14ac:dyDescent="0.3">
      <c r="A130" s="301"/>
      <c r="B130">
        <v>22</v>
      </c>
      <c r="C130">
        <v>4.3809973571693382E-2</v>
      </c>
      <c r="D130">
        <v>4.0605174500228575E-2</v>
      </c>
      <c r="E130">
        <v>3.6898349000696329E-2</v>
      </c>
      <c r="F130">
        <v>3.5284172385822231E-2</v>
      </c>
      <c r="G130">
        <v>3.1763454718434322E-2</v>
      </c>
      <c r="H130">
        <v>3.0499145454674016E-2</v>
      </c>
    </row>
    <row r="131" spans="1:8" x14ac:dyDescent="0.3">
      <c r="A131" s="301"/>
      <c r="B131">
        <v>23</v>
      </c>
      <c r="C131">
        <v>4.9667288255633629E-2</v>
      </c>
      <c r="D131">
        <v>4.5897076941361116E-2</v>
      </c>
      <c r="E131">
        <v>4.056463891963516E-2</v>
      </c>
      <c r="F131">
        <v>3.8693431068504862E-2</v>
      </c>
      <c r="G131">
        <v>3.5509913480095807E-2</v>
      </c>
      <c r="H131">
        <v>3.4283476857041556E-2</v>
      </c>
    </row>
    <row r="132" spans="1:8" x14ac:dyDescent="0.3">
      <c r="A132" s="301"/>
      <c r="B132">
        <v>24</v>
      </c>
      <c r="C132">
        <v>5.6038402473252841E-2</v>
      </c>
      <c r="D132">
        <v>5.1562126349496598E-2</v>
      </c>
      <c r="E132">
        <v>4.5374542207784273E-2</v>
      </c>
      <c r="F132">
        <v>4.2830880926129418E-2</v>
      </c>
      <c r="G132">
        <v>3.9321528046307924E-2</v>
      </c>
      <c r="H132">
        <v>3.8741290966610109E-2</v>
      </c>
    </row>
    <row r="133" spans="1:8" x14ac:dyDescent="0.3">
      <c r="A133" s="301"/>
      <c r="B133">
        <v>25</v>
      </c>
      <c r="C133">
        <v>6.319734264251313E-2</v>
      </c>
      <c r="D133">
        <v>5.7837779885455069E-2</v>
      </c>
      <c r="E133">
        <v>5.0520802369230525E-2</v>
      </c>
      <c r="F133">
        <v>4.8027517947305864E-2</v>
      </c>
      <c r="G133">
        <v>4.3849856462577018E-2</v>
      </c>
      <c r="H133">
        <v>4.3199105076178648E-2</v>
      </c>
    </row>
    <row r="134" spans="1:8" x14ac:dyDescent="0.3">
      <c r="A134" s="301"/>
      <c r="B134">
        <v>26</v>
      </c>
      <c r="C134">
        <v>7.1383881879131375E-2</v>
      </c>
      <c r="D134">
        <v>6.4791882452327962E-2</v>
      </c>
      <c r="E134">
        <v>5.6104326465963056E-2</v>
      </c>
      <c r="F134">
        <v>5.3290354166204305E-2</v>
      </c>
      <c r="G134">
        <v>4.9160054533453734E-2</v>
      </c>
      <c r="H134">
        <v>4.7881413421480862E-2</v>
      </c>
    </row>
    <row r="135" spans="1:8" x14ac:dyDescent="0.3">
      <c r="A135" s="301"/>
      <c r="B135">
        <v>27</v>
      </c>
      <c r="C135">
        <v>7.9262141395542218E-2</v>
      </c>
      <c r="D135">
        <v>7.2526201404752452E-2</v>
      </c>
      <c r="E135">
        <v>6.2259657247300731E-2</v>
      </c>
      <c r="F135">
        <v>5.8453891588519755E-2</v>
      </c>
      <c r="G135">
        <v>5.4242207288403226E-2</v>
      </c>
      <c r="H135">
        <v>5.2724074792307125E-2</v>
      </c>
    </row>
    <row r="136" spans="1:8" x14ac:dyDescent="0.3">
      <c r="A136" s="301"/>
      <c r="B136">
        <v>28</v>
      </c>
      <c r="C136">
        <v>8.6592348076028836E-2</v>
      </c>
      <c r="D136">
        <v>7.97177611324454E-2</v>
      </c>
      <c r="E136">
        <v>6.9222244524551543E-2</v>
      </c>
      <c r="F136">
        <v>6.3418831417669227E-2</v>
      </c>
      <c r="G136">
        <v>5.8803113606947642E-2</v>
      </c>
      <c r="H136">
        <v>5.7149818296770863E-2</v>
      </c>
    </row>
    <row r="137" spans="1:8" x14ac:dyDescent="0.3">
      <c r="A137" s="301"/>
      <c r="B137">
        <v>29</v>
      </c>
      <c r="C137">
        <v>9.2792195782421719E-2</v>
      </c>
      <c r="D137">
        <v>8.5959492216858141E-2</v>
      </c>
      <c r="E137">
        <v>7.5814839241175505E-2</v>
      </c>
      <c r="F137">
        <v>6.8416870845679698E-2</v>
      </c>
      <c r="G137">
        <v>6.2614728173159759E-2</v>
      </c>
      <c r="H137">
        <v>6.087000848892879E-2</v>
      </c>
    </row>
    <row r="138" spans="1:8" x14ac:dyDescent="0.3">
      <c r="A138" s="301"/>
      <c r="B138">
        <v>30</v>
      </c>
      <c r="C138">
        <v>9.7108111865325059E-2</v>
      </c>
      <c r="D138">
        <v>9.0844325239442039E-2</v>
      </c>
      <c r="E138">
        <v>8.1734720211205175E-2</v>
      </c>
      <c r="F138">
        <v>7.278601789533122E-2</v>
      </c>
      <c r="G138">
        <v>6.610056371661871E-2</v>
      </c>
      <c r="H138">
        <v>6.3980857184095338E-2</v>
      </c>
    </row>
    <row r="139" spans="1:8" x14ac:dyDescent="0.3">
      <c r="A139" s="301"/>
      <c r="B139">
        <v>31</v>
      </c>
      <c r="C139">
        <v>9.916331000004093E-2</v>
      </c>
      <c r="D139">
        <v>9.3829500975465524E-2</v>
      </c>
      <c r="E139">
        <v>8.6578259186684006E-2</v>
      </c>
      <c r="F139">
        <v>7.6724870159789793E-2</v>
      </c>
      <c r="G139">
        <v>6.9065152823672565E-2</v>
      </c>
      <c r="H139">
        <v>6.6963423458842639E-2</v>
      </c>
    </row>
    <row r="140" spans="1:8" x14ac:dyDescent="0.3">
      <c r="A140" s="301"/>
      <c r="B140">
        <v>32</v>
      </c>
      <c r="C140">
        <v>9.8855030279833542E-2</v>
      </c>
      <c r="D140">
        <v>9.4643639812562838E-2</v>
      </c>
      <c r="E140">
        <v>8.9672742421017693E-2</v>
      </c>
      <c r="F140">
        <v>8.0200328040194432E-2</v>
      </c>
      <c r="G140">
        <v>7.1834274517074553E-2</v>
      </c>
      <c r="H140">
        <v>6.981770731317069E-2</v>
      </c>
    </row>
    <row r="141" spans="1:8" x14ac:dyDescent="0.3">
      <c r="A141" s="301"/>
      <c r="B141">
        <v>33</v>
      </c>
      <c r="C141">
        <v>9.6491552424910296E-2</v>
      </c>
      <c r="D141">
        <v>9.3354586653825428E-2</v>
      </c>
      <c r="E141">
        <v>9.0580905978919976E-2</v>
      </c>
      <c r="F141">
        <v>8.3013793943379127E-2</v>
      </c>
      <c r="G141">
        <v>7.4505662503650566E-2</v>
      </c>
      <c r="H141">
        <v>7.2832344193022813E-2</v>
      </c>
    </row>
    <row r="142" spans="1:8" x14ac:dyDescent="0.3">
      <c r="A142" s="301"/>
      <c r="B142">
        <v>34</v>
      </c>
      <c r="C142">
        <v>9.4744634010401813E-2</v>
      </c>
      <c r="D142">
        <v>9.0403333369347652E-2</v>
      </c>
      <c r="E142">
        <v>8.940365692237999E-2</v>
      </c>
      <c r="F142">
        <v>8.4701873485289944E-2</v>
      </c>
      <c r="G142">
        <v>7.6916427272024024E-2</v>
      </c>
      <c r="H142">
        <v>7.5975263493294143E-2</v>
      </c>
    </row>
    <row r="143" spans="1:8" x14ac:dyDescent="0.3">
      <c r="A143" s="301"/>
      <c r="B143">
        <v>35</v>
      </c>
      <c r="C143">
        <v>9.457336749917547E-2</v>
      </c>
      <c r="D143">
        <v>8.8401908728150097E-2</v>
      </c>
      <c r="E143">
        <v>8.651098781202457E-2</v>
      </c>
      <c r="F143">
        <v>8.5032869473899916E-2</v>
      </c>
      <c r="G143">
        <v>7.8610478190340533E-2</v>
      </c>
      <c r="H143">
        <v>7.8957829768041457E-2</v>
      </c>
    </row>
    <row r="144" spans="1:8" x14ac:dyDescent="0.3">
      <c r="A144" s="301"/>
      <c r="B144">
        <v>36</v>
      </c>
      <c r="C144">
        <v>9.7108111865325059E-2</v>
      </c>
      <c r="D144">
        <v>8.8300141373512928E-2</v>
      </c>
      <c r="E144">
        <v>8.44255751975823E-2</v>
      </c>
      <c r="F144">
        <v>8.4106080705792008E-2</v>
      </c>
      <c r="G144">
        <v>7.9294614138122194E-2</v>
      </c>
      <c r="H144">
        <v>8.1202772125378131E-2</v>
      </c>
    </row>
    <row r="145" spans="1:8" x14ac:dyDescent="0.3">
      <c r="A145" s="301"/>
      <c r="B145">
        <v>37</v>
      </c>
      <c r="C145">
        <v>9.7553404794513493E-2</v>
      </c>
      <c r="D145">
        <v>9.1183549754899243E-2</v>
      </c>
      <c r="E145">
        <v>8.4190125386274295E-2</v>
      </c>
      <c r="F145">
        <v>8.3344789931989086E-2</v>
      </c>
      <c r="G145">
        <v>7.9294614138122194E-2</v>
      </c>
      <c r="H145">
        <v>8.2389384514256092E-2</v>
      </c>
    </row>
    <row r="146" spans="1:8" x14ac:dyDescent="0.3">
      <c r="A146" s="301"/>
      <c r="B146">
        <v>38</v>
      </c>
      <c r="C146">
        <v>9.6080512797967116E-2</v>
      </c>
      <c r="D146">
        <v>9.2642215171365269E-2</v>
      </c>
      <c r="E146">
        <v>8.6847344685321709E-2</v>
      </c>
      <c r="F146">
        <v>8.3344789931989086E-2</v>
      </c>
      <c r="G146">
        <v>7.9490081551774089E-2</v>
      </c>
      <c r="H146">
        <v>8.309493782656191E-2</v>
      </c>
    </row>
    <row r="147" spans="1:8" x14ac:dyDescent="0.3">
      <c r="A147" s="301"/>
      <c r="B147">
        <v>39</v>
      </c>
      <c r="C147">
        <v>9.7005351958589267E-2</v>
      </c>
      <c r="D147">
        <v>9.2574370268273837E-2</v>
      </c>
      <c r="E147">
        <v>8.8091865116521145E-2</v>
      </c>
      <c r="F147">
        <v>8.4999769875038919E-2</v>
      </c>
      <c r="G147">
        <v>8.0141639597280448E-2</v>
      </c>
      <c r="H147">
        <v>8.3800491138867714E-2</v>
      </c>
    </row>
    <row r="148" spans="1:8" x14ac:dyDescent="0.3">
      <c r="A148" s="301"/>
      <c r="B148">
        <v>40</v>
      </c>
      <c r="C148">
        <v>9.7245125074306119E-2</v>
      </c>
      <c r="D148">
        <v>9.4779329618745717E-2</v>
      </c>
      <c r="E148">
        <v>8.7957322367202287E-2</v>
      </c>
      <c r="F148">
        <v>8.5032869473899916E-2</v>
      </c>
      <c r="G148">
        <v>8.2063735831524168E-2</v>
      </c>
      <c r="H148">
        <v>8.4570185661383149E-2</v>
      </c>
    </row>
    <row r="149" spans="1:8" x14ac:dyDescent="0.3">
      <c r="A149" s="301"/>
      <c r="B149">
        <v>41</v>
      </c>
      <c r="C149">
        <v>9.775892460798509E-2</v>
      </c>
      <c r="D149">
        <v>9.6000537874391709E-2</v>
      </c>
      <c r="E149">
        <v>9.0009099294314832E-2</v>
      </c>
      <c r="F149">
        <v>8.384128391490403E-2</v>
      </c>
      <c r="G149">
        <v>8.2682715974755183E-2</v>
      </c>
      <c r="H149">
        <v>8.6269927731938062E-2</v>
      </c>
    </row>
    <row r="150" spans="1:8" x14ac:dyDescent="0.3">
      <c r="A150" s="301"/>
      <c r="B150">
        <v>42</v>
      </c>
      <c r="C150">
        <v>9.8375484048399853E-2</v>
      </c>
      <c r="D150">
        <v>9.6916444066126178E-2</v>
      </c>
      <c r="E150">
        <v>9.1388162474833112E-2</v>
      </c>
      <c r="F150">
        <v>8.4668773886428947E-2</v>
      </c>
      <c r="G150">
        <v>8.2194047440625431E-2</v>
      </c>
      <c r="H150">
        <v>8.6911339834034249E-2</v>
      </c>
    </row>
    <row r="151" spans="1:8" x14ac:dyDescent="0.3">
      <c r="A151" s="301"/>
      <c r="B151">
        <v>43</v>
      </c>
      <c r="C151">
        <v>9.9060550093305139E-2</v>
      </c>
      <c r="D151">
        <v>9.7255668581583396E-2</v>
      </c>
      <c r="E151">
        <v>9.2699954280691957E-2</v>
      </c>
      <c r="F151">
        <v>8.5496263857953864E-2</v>
      </c>
      <c r="G151">
        <v>8.3073650802059001E-2</v>
      </c>
      <c r="H151">
        <v>8.6783057413615014E-2</v>
      </c>
    </row>
    <row r="152" spans="1:8" x14ac:dyDescent="0.3">
      <c r="A152" s="301"/>
      <c r="B152">
        <v>44</v>
      </c>
      <c r="C152">
        <v>9.9334576511267259E-2</v>
      </c>
      <c r="D152">
        <v>9.708605632385478E-2</v>
      </c>
      <c r="E152">
        <v>9.3809931962572521E-2</v>
      </c>
      <c r="F152">
        <v>8.6886447010115705E-2</v>
      </c>
      <c r="G152">
        <v>8.385552045666661E-2</v>
      </c>
      <c r="H152">
        <v>8.7937599197388167E-2</v>
      </c>
    </row>
    <row r="153" spans="1:8" x14ac:dyDescent="0.3">
      <c r="A153" s="301"/>
      <c r="B153">
        <v>45</v>
      </c>
      <c r="C153">
        <v>9.9231816604531453E-2</v>
      </c>
      <c r="D153">
        <v>9.6339762389848912E-2</v>
      </c>
      <c r="E153">
        <v>9.4617188458485671E-2</v>
      </c>
      <c r="F153">
        <v>8.8475227755443545E-2</v>
      </c>
      <c r="G153">
        <v>8.4800279622650812E-2</v>
      </c>
      <c r="H153">
        <v>8.9476988242419037E-2</v>
      </c>
    </row>
    <row r="154" spans="1:8" x14ac:dyDescent="0.3">
      <c r="A154" s="301"/>
      <c r="B154">
        <v>46</v>
      </c>
      <c r="C154">
        <v>9.9129056697795676E-2</v>
      </c>
      <c r="D154">
        <v>9.538993374656872E-2</v>
      </c>
      <c r="E154">
        <v>9.4852638269793663E-2</v>
      </c>
      <c r="F154">
        <v>9.0196406896215359E-2</v>
      </c>
      <c r="G154">
        <v>8.5549571374983105E-2</v>
      </c>
      <c r="H154">
        <v>9.1529506969126845E-2</v>
      </c>
    </row>
    <row r="155" spans="1:8" x14ac:dyDescent="0.3">
      <c r="A155" s="301"/>
      <c r="B155">
        <v>47</v>
      </c>
      <c r="C155">
        <v>9.9266069906776735E-2</v>
      </c>
      <c r="D155">
        <v>9.4948941876474333E-2</v>
      </c>
      <c r="E155">
        <v>9.458355277115596E-2</v>
      </c>
      <c r="F155">
        <v>9.1619689647238212E-2</v>
      </c>
      <c r="G155">
        <v>8.6494330540967307E-2</v>
      </c>
      <c r="H155">
        <v>9.3646166906044284E-2</v>
      </c>
    </row>
    <row r="156" spans="1:8" x14ac:dyDescent="0.3">
      <c r="A156" s="301"/>
      <c r="B156">
        <v>48</v>
      </c>
      <c r="C156">
        <v>9.9471589720248318E-2</v>
      </c>
      <c r="D156">
        <v>9.5356011295022997E-2</v>
      </c>
      <c r="E156">
        <v>9.4381738647177665E-2</v>
      </c>
      <c r="F156">
        <v>9.238098042104112E-2</v>
      </c>
      <c r="G156">
        <v>8.7439089706951509E-2</v>
      </c>
      <c r="H156">
        <v>9.6468380155267541E-2</v>
      </c>
    </row>
    <row r="157" spans="1:8" x14ac:dyDescent="0.3">
      <c r="A157" s="301"/>
      <c r="B157">
        <v>49</v>
      </c>
      <c r="C157">
        <v>0.10019090906739887</v>
      </c>
      <c r="D157">
        <v>9.6407607292940359E-2</v>
      </c>
      <c r="E157">
        <v>9.4549917083826235E-2</v>
      </c>
      <c r="F157">
        <v>9.2943673601678059E-2</v>
      </c>
      <c r="G157">
        <v>8.812322565473317E-2</v>
      </c>
      <c r="H157">
        <v>9.989993490148219E-2</v>
      </c>
    </row>
    <row r="158" spans="1:8" x14ac:dyDescent="0.3">
      <c r="A158" s="301"/>
      <c r="B158">
        <v>50</v>
      </c>
      <c r="C158">
        <v>0.10183506757517156</v>
      </c>
      <c r="D158">
        <v>9.8341187031046481E-2</v>
      </c>
      <c r="E158">
        <v>9.5054452393771943E-2</v>
      </c>
      <c r="F158">
        <v>9.3638765177758987E-2</v>
      </c>
      <c r="G158">
        <v>8.8970251113891424E-2</v>
      </c>
      <c r="H158">
        <v>0.10323527783238239</v>
      </c>
    </row>
    <row r="159" spans="1:8" x14ac:dyDescent="0.3">
      <c r="A159" s="301"/>
      <c r="B159">
        <v>51</v>
      </c>
      <c r="C159">
        <v>0.104609585057038</v>
      </c>
      <c r="D159">
        <v>0.10132636276706997</v>
      </c>
      <c r="E159">
        <v>9.6399879886960513E-2</v>
      </c>
      <c r="F159">
        <v>9.4764151539032865E-2</v>
      </c>
      <c r="G159">
        <v>9.0371100911730048E-2</v>
      </c>
      <c r="H159">
        <v>0.10666683257859702</v>
      </c>
    </row>
    <row r="160" spans="1:8" x14ac:dyDescent="0.3">
      <c r="A160" s="301"/>
      <c r="B160">
        <v>52</v>
      </c>
      <c r="C160">
        <v>0.10820618179279078</v>
      </c>
      <c r="D160">
        <v>0.10515959979173649</v>
      </c>
      <c r="E160">
        <v>9.9057099186007913E-2</v>
      </c>
      <c r="F160">
        <v>9.6981824662719637E-2</v>
      </c>
      <c r="G160">
        <v>9.2618976168726941E-2</v>
      </c>
      <c r="H160">
        <v>0.11041909337585976</v>
      </c>
    </row>
    <row r="161" spans="1:8" x14ac:dyDescent="0.3">
      <c r="A161" s="301"/>
      <c r="B161">
        <v>53</v>
      </c>
      <c r="C161">
        <v>0.11159725871507196</v>
      </c>
      <c r="D161">
        <v>0.10936598378340594</v>
      </c>
      <c r="E161">
        <v>0.10309338166557361</v>
      </c>
      <c r="F161">
        <v>0.10075517893287324</v>
      </c>
      <c r="G161">
        <v>9.6267701223562485E-2</v>
      </c>
      <c r="H161">
        <v>0.11484483688032349</v>
      </c>
    </row>
    <row r="162" spans="1:8" x14ac:dyDescent="0.3">
      <c r="A162" s="301"/>
      <c r="B162">
        <v>54</v>
      </c>
      <c r="C162">
        <v>0.11433752289469314</v>
      </c>
      <c r="D162">
        <v>0.11279215138952381</v>
      </c>
      <c r="E162">
        <v>0.10813873476503072</v>
      </c>
      <c r="F162">
        <v>0.10558772036657872</v>
      </c>
      <c r="G162">
        <v>0.10161047719671451</v>
      </c>
      <c r="H162">
        <v>0.12071375761450366</v>
      </c>
    </row>
    <row r="163" spans="1:8" x14ac:dyDescent="0.3">
      <c r="A163" s="301"/>
      <c r="B163">
        <v>55</v>
      </c>
      <c r="C163">
        <v>0.11594742810022057</v>
      </c>
      <c r="D163">
        <v>0.11509887809463287</v>
      </c>
      <c r="E163">
        <v>0.11284773099119069</v>
      </c>
      <c r="F163">
        <v>0.11075125778889416</v>
      </c>
      <c r="G163">
        <v>0.10740934380172099</v>
      </c>
      <c r="H163">
        <v>0.12841070283965797</v>
      </c>
    </row>
    <row r="164" spans="1:8" x14ac:dyDescent="0.3">
      <c r="A164" s="301"/>
      <c r="B164">
        <v>56</v>
      </c>
      <c r="C164">
        <v>0.11663249414512586</v>
      </c>
      <c r="D164">
        <v>0.1160826291894588</v>
      </c>
      <c r="E164">
        <v>0.11651402091012952</v>
      </c>
      <c r="F164">
        <v>0.11531900243171167</v>
      </c>
      <c r="G164">
        <v>0.11268696397032238</v>
      </c>
      <c r="H164">
        <v>0.13626800109033635</v>
      </c>
    </row>
    <row r="165" spans="1:8" x14ac:dyDescent="0.3">
      <c r="A165" s="301"/>
      <c r="B165">
        <v>57</v>
      </c>
      <c r="C165">
        <v>0.11635846772716375</v>
      </c>
      <c r="D165">
        <v>0.11628616389873311</v>
      </c>
      <c r="E165">
        <v>0.11849852646258265</v>
      </c>
      <c r="F165">
        <v>0.11856276312008933</v>
      </c>
      <c r="G165">
        <v>0.11688951336383831</v>
      </c>
      <c r="H165">
        <v>0.143066969372556</v>
      </c>
    </row>
    <row r="166" spans="1:8" x14ac:dyDescent="0.3">
      <c r="A166" s="301"/>
      <c r="B166">
        <v>58</v>
      </c>
      <c r="C166">
        <v>0.11416625638346682</v>
      </c>
      <c r="D166">
        <v>0.11594693938327591</v>
      </c>
      <c r="E166">
        <v>0.11910396883451752</v>
      </c>
      <c r="F166">
        <v>0.12015154386541717</v>
      </c>
      <c r="G166">
        <v>0.11969121295951558</v>
      </c>
      <c r="H166">
        <v>0.14932073736799389</v>
      </c>
    </row>
    <row r="167" spans="1:8" x14ac:dyDescent="0.3">
      <c r="A167" s="301"/>
      <c r="B167">
        <v>59</v>
      </c>
      <c r="C167">
        <v>0.1116657653195625</v>
      </c>
      <c r="D167">
        <v>0.11421689435444413</v>
      </c>
      <c r="E167">
        <v>0.11853216214991236</v>
      </c>
      <c r="F167">
        <v>0.12058183865061012</v>
      </c>
      <c r="G167">
        <v>0.12112464065962954</v>
      </c>
      <c r="H167">
        <v>0.15477274023581156</v>
      </c>
    </row>
    <row r="168" spans="1:8" x14ac:dyDescent="0.3">
      <c r="A168" s="301"/>
      <c r="B168">
        <v>60</v>
      </c>
      <c r="C168">
        <v>0.11067241955444983</v>
      </c>
      <c r="D168">
        <v>0.11258861668024948</v>
      </c>
      <c r="E168">
        <v>0.1162112997241621</v>
      </c>
      <c r="F168">
        <v>0.12015154386541717</v>
      </c>
      <c r="G168">
        <v>0.12197166611878779</v>
      </c>
      <c r="H168">
        <v>0.15948711918621858</v>
      </c>
    </row>
    <row r="169" spans="1:8" x14ac:dyDescent="0.3">
      <c r="A169" s="301"/>
      <c r="B169">
        <v>61</v>
      </c>
      <c r="C169">
        <v>0.11163151201731723</v>
      </c>
      <c r="D169">
        <v>0.11262253913179521</v>
      </c>
      <c r="E169">
        <v>0.11412588710971983</v>
      </c>
      <c r="F169">
        <v>0.11872826111439432</v>
      </c>
      <c r="G169">
        <v>0.12249291255519287</v>
      </c>
      <c r="H169">
        <v>0.16362422724473902</v>
      </c>
    </row>
    <row r="170" spans="1:8" x14ac:dyDescent="0.3">
      <c r="A170" s="301"/>
      <c r="B170">
        <v>62</v>
      </c>
      <c r="C170">
        <v>0.11358395024529731</v>
      </c>
      <c r="D170">
        <v>0.11455611886990133</v>
      </c>
      <c r="E170">
        <v>0.11412588710971983</v>
      </c>
      <c r="F170">
        <v>0.11813246833489638</v>
      </c>
      <c r="G170">
        <v>0.12268837996884477</v>
      </c>
      <c r="H170">
        <v>0.16635022867864785</v>
      </c>
    </row>
    <row r="171" spans="1:8" x14ac:dyDescent="0.3">
      <c r="A171" s="301"/>
      <c r="B171">
        <v>63</v>
      </c>
      <c r="C171">
        <v>0.11505684224184369</v>
      </c>
      <c r="D171">
        <v>0.11716814763892189</v>
      </c>
      <c r="E171">
        <v>0.11664856365944838</v>
      </c>
      <c r="F171">
        <v>0.12001914546997318</v>
      </c>
      <c r="G171">
        <v>0.12402407396213277</v>
      </c>
      <c r="H171">
        <v>0.16734441743689696</v>
      </c>
    </row>
    <row r="172" spans="1:8" x14ac:dyDescent="0.3">
      <c r="A172" s="301"/>
      <c r="B172">
        <v>64</v>
      </c>
      <c r="C172">
        <v>0.11676950735410692</v>
      </c>
      <c r="D172">
        <v>0.1187964253131165</v>
      </c>
      <c r="E172">
        <v>0.12038212495304663</v>
      </c>
      <c r="F172">
        <v>0.12418969492645875</v>
      </c>
      <c r="G172">
        <v>0.12777053272379427</v>
      </c>
      <c r="H172">
        <v>0.16827446498493642</v>
      </c>
    </row>
    <row r="173" spans="1:8" x14ac:dyDescent="0.3">
      <c r="A173" s="301"/>
      <c r="B173">
        <v>65</v>
      </c>
      <c r="C173">
        <v>0.11817389274616277</v>
      </c>
      <c r="D173">
        <v>0.12022116827803681</v>
      </c>
      <c r="E173">
        <v>0.12324115837607233</v>
      </c>
      <c r="F173">
        <v>0.12872433997041524</v>
      </c>
      <c r="G173">
        <v>0.13278752967419311</v>
      </c>
      <c r="H173">
        <v>0.17084011339332122</v>
      </c>
    </row>
    <row r="174" spans="1:8" x14ac:dyDescent="0.3">
      <c r="A174" s="301"/>
      <c r="B174">
        <v>66</v>
      </c>
      <c r="C174">
        <v>0.118721945582087</v>
      </c>
      <c r="D174">
        <v>0.12100138466358841</v>
      </c>
      <c r="E174">
        <v>0.1255956564891523</v>
      </c>
      <c r="F174">
        <v>0.13173640346676593</v>
      </c>
      <c r="G174">
        <v>0.13679461165405712</v>
      </c>
      <c r="H174">
        <v>0.17391889148338294</v>
      </c>
    </row>
    <row r="175" spans="1:8" x14ac:dyDescent="0.3">
      <c r="A175" s="301"/>
      <c r="B175">
        <v>67</v>
      </c>
      <c r="C175">
        <v>0.11855067907086068</v>
      </c>
      <c r="D175">
        <v>0.12079784995431407</v>
      </c>
      <c r="E175">
        <v>0.12653745573438432</v>
      </c>
      <c r="F175">
        <v>0.1330272878223448</v>
      </c>
      <c r="G175">
        <v>0.13839092886554769</v>
      </c>
      <c r="H175">
        <v>0.17545828052841381</v>
      </c>
    </row>
    <row r="176" spans="1:8" x14ac:dyDescent="0.3">
      <c r="A176" s="301"/>
      <c r="B176">
        <v>68</v>
      </c>
      <c r="C176">
        <v>0.1167010007496164</v>
      </c>
      <c r="D176">
        <v>0.11994978866567105</v>
      </c>
      <c r="E176">
        <v>0.12552838511449288</v>
      </c>
      <c r="F176">
        <v>0.13200120025765391</v>
      </c>
      <c r="G176">
        <v>0.13744616969956347</v>
      </c>
      <c r="H176">
        <v>0.17568277476414748</v>
      </c>
    </row>
    <row r="177" spans="1:8" x14ac:dyDescent="0.3">
      <c r="A177" s="301"/>
      <c r="B177">
        <v>69</v>
      </c>
      <c r="C177">
        <v>0.11550213517103212</v>
      </c>
      <c r="D177">
        <v>0.11757521705747054</v>
      </c>
      <c r="E177">
        <v>0.12310661562675349</v>
      </c>
      <c r="F177">
        <v>0.12915463475560821</v>
      </c>
      <c r="G177">
        <v>0.13451415849478493</v>
      </c>
      <c r="H177">
        <v>0.17465651540079355</v>
      </c>
    </row>
    <row r="178" spans="1:8" x14ac:dyDescent="0.3">
      <c r="A178" s="301"/>
      <c r="B178">
        <v>70</v>
      </c>
      <c r="C178">
        <v>0.11748882670125749</v>
      </c>
      <c r="D178">
        <v>0.11604870673791308</v>
      </c>
      <c r="E178">
        <v>0.11886851902320951</v>
      </c>
      <c r="F178">
        <v>0.12521578249114962</v>
      </c>
      <c r="G178">
        <v>0.13102832295132599</v>
      </c>
      <c r="H178">
        <v>0.1727643496996098</v>
      </c>
    </row>
    <row r="179" spans="1:8" x14ac:dyDescent="0.3">
      <c r="A179" s="301"/>
      <c r="B179">
        <v>71</v>
      </c>
      <c r="C179">
        <v>0.12303786166499033</v>
      </c>
      <c r="D179">
        <v>0.11767698441210769</v>
      </c>
      <c r="E179">
        <v>0.11604312128751353</v>
      </c>
      <c r="F179">
        <v>0.11902615750414328</v>
      </c>
      <c r="G179">
        <v>0.12643483873050626</v>
      </c>
      <c r="H179">
        <v>0.16955728918912882</v>
      </c>
    </row>
    <row r="180" spans="1:8" x14ac:dyDescent="0.3">
      <c r="A180" s="301"/>
      <c r="B180">
        <v>72</v>
      </c>
      <c r="C180">
        <v>0.12910069616240216</v>
      </c>
      <c r="D180">
        <v>0.12293496440169452</v>
      </c>
      <c r="E180">
        <v>0.1171867346567238</v>
      </c>
      <c r="F180">
        <v>0.11525280323398969</v>
      </c>
      <c r="G180">
        <v>0.12060339422322447</v>
      </c>
      <c r="H180">
        <v>0.1637845802702631</v>
      </c>
    </row>
    <row r="181" spans="1:8" x14ac:dyDescent="0.3">
      <c r="A181" s="301"/>
      <c r="B181">
        <v>73</v>
      </c>
      <c r="C181">
        <v>0.13214924006223072</v>
      </c>
      <c r="D181">
        <v>0.12897316077683296</v>
      </c>
      <c r="E181">
        <v>0.12273662306612663</v>
      </c>
      <c r="F181">
        <v>0.1178676715440084</v>
      </c>
      <c r="G181">
        <v>0.11920254442538582</v>
      </c>
      <c r="H181">
        <v>0.15615177625531837</v>
      </c>
    </row>
    <row r="182" spans="1:8" x14ac:dyDescent="0.3">
      <c r="A182" s="301"/>
      <c r="B182">
        <v>74</v>
      </c>
      <c r="C182">
        <v>0.13458122452164448</v>
      </c>
      <c r="D182">
        <v>0.13195833651285643</v>
      </c>
      <c r="E182">
        <v>0.13013647427866373</v>
      </c>
      <c r="F182">
        <v>0.12557987807862059</v>
      </c>
      <c r="G182">
        <v>0.12434985298488596</v>
      </c>
      <c r="H182">
        <v>0.15179017396106426</v>
      </c>
    </row>
    <row r="183" spans="1:8" x14ac:dyDescent="0.3">
      <c r="A183" s="301"/>
      <c r="B183">
        <v>75</v>
      </c>
      <c r="C183">
        <v>0.13728723539902038</v>
      </c>
      <c r="D183">
        <v>0.13446859792723981</v>
      </c>
      <c r="E183">
        <v>0.1350809203161317</v>
      </c>
      <c r="F183">
        <v>0.13498016415514358</v>
      </c>
      <c r="G183">
        <v>0.1338300225470033</v>
      </c>
      <c r="H183">
        <v>0.15073184399260556</v>
      </c>
    </row>
    <row r="184" spans="1:8" x14ac:dyDescent="0.3">
      <c r="A184" s="301"/>
      <c r="B184">
        <v>76</v>
      </c>
      <c r="C184">
        <v>0.13910266041801941</v>
      </c>
      <c r="D184">
        <v>0.13714847159935181</v>
      </c>
      <c r="E184">
        <v>0.13938628829433511</v>
      </c>
      <c r="F184">
        <v>0.14100429114784496</v>
      </c>
      <c r="G184">
        <v>0.14331019210912058</v>
      </c>
      <c r="H184">
        <v>0.15425961055413462</v>
      </c>
    </row>
    <row r="185" spans="1:8" x14ac:dyDescent="0.3">
      <c r="A185" s="301"/>
      <c r="B185">
        <v>77</v>
      </c>
      <c r="C185">
        <v>0.14030152599660367</v>
      </c>
      <c r="D185">
        <v>0.13877674927354644</v>
      </c>
      <c r="E185">
        <v>0.14298530683861449</v>
      </c>
      <c r="F185">
        <v>0.14464524702255455</v>
      </c>
      <c r="G185">
        <v>0.14682860555485486</v>
      </c>
      <c r="H185">
        <v>0.15894191889943682</v>
      </c>
    </row>
    <row r="186" spans="1:8" x14ac:dyDescent="0.3">
      <c r="A186" s="301"/>
      <c r="B186">
        <v>78</v>
      </c>
      <c r="C186">
        <v>0.13975347316067946</v>
      </c>
      <c r="D186">
        <v>0.13945519830446088</v>
      </c>
      <c r="E186">
        <v>0.14406164883316536</v>
      </c>
      <c r="F186">
        <v>0.14577063338382842</v>
      </c>
      <c r="G186">
        <v>0.14607931380252256</v>
      </c>
      <c r="H186">
        <v>0.16022474310362922</v>
      </c>
    </row>
    <row r="187" spans="1:8" x14ac:dyDescent="0.3">
      <c r="A187" s="301"/>
      <c r="B187">
        <v>79</v>
      </c>
      <c r="C187">
        <v>0.13920542032475522</v>
      </c>
      <c r="D187">
        <v>0.13789476553335772</v>
      </c>
      <c r="E187">
        <v>0.14261531427798763</v>
      </c>
      <c r="F187">
        <v>0.14328816346925369</v>
      </c>
      <c r="G187">
        <v>0.14243058874768702</v>
      </c>
      <c r="H187">
        <v>0.16105857883635424</v>
      </c>
    </row>
    <row r="188" spans="1:8" x14ac:dyDescent="0.3">
      <c r="A188" s="301"/>
      <c r="B188">
        <v>80</v>
      </c>
      <c r="C188">
        <v>0.14129487176171635</v>
      </c>
      <c r="D188">
        <v>0.13582549598906868</v>
      </c>
      <c r="E188">
        <v>0.13797358942648708</v>
      </c>
      <c r="F188">
        <v>0.13819082524466023</v>
      </c>
      <c r="G188">
        <v>0.13598016409717423</v>
      </c>
      <c r="H188">
        <v>0.16198862638439374</v>
      </c>
    </row>
    <row r="189" spans="1:8" x14ac:dyDescent="0.3">
      <c r="A189" s="301"/>
      <c r="B189">
        <v>81</v>
      </c>
      <c r="C189">
        <v>0.14639861379626079</v>
      </c>
      <c r="D189">
        <v>0.13589334089216012</v>
      </c>
      <c r="E189">
        <v>0.13265915082839227</v>
      </c>
      <c r="F189">
        <v>0.130908913495241</v>
      </c>
      <c r="G189">
        <v>0.12900849301025633</v>
      </c>
      <c r="H189">
        <v>0.16109064944145907</v>
      </c>
    </row>
    <row r="190" spans="1:8" x14ac:dyDescent="0.3">
      <c r="A190" s="301"/>
      <c r="B190">
        <v>82</v>
      </c>
      <c r="C190">
        <v>0.14975543741629671</v>
      </c>
      <c r="D190">
        <v>0.13853929211272636</v>
      </c>
      <c r="E190">
        <v>0.12993466015468544</v>
      </c>
      <c r="F190">
        <v>0.12438829251962472</v>
      </c>
      <c r="G190">
        <v>0.12197166611878779</v>
      </c>
      <c r="H190">
        <v>0.15817222437692138</v>
      </c>
    </row>
    <row r="191" spans="1:8" x14ac:dyDescent="0.3">
      <c r="A191" s="301"/>
      <c r="B191">
        <v>83</v>
      </c>
      <c r="C191">
        <v>0.14585056096033655</v>
      </c>
      <c r="D191">
        <v>0.13948912075600658</v>
      </c>
      <c r="E191">
        <v>0.13047283115196087</v>
      </c>
      <c r="F191">
        <v>0.12144242822099602</v>
      </c>
      <c r="G191">
        <v>0.11692209126611362</v>
      </c>
      <c r="H191">
        <v>0.15182224456616908</v>
      </c>
    </row>
    <row r="192" spans="1:8" x14ac:dyDescent="0.3">
      <c r="A192" s="301"/>
      <c r="B192">
        <v>84</v>
      </c>
      <c r="C192">
        <v>0.13715022219003931</v>
      </c>
      <c r="D192">
        <v>0.133959761154054</v>
      </c>
      <c r="E192">
        <v>0.13030465271531227</v>
      </c>
      <c r="F192">
        <v>0.12253471498340893</v>
      </c>
      <c r="G192">
        <v>0.11594475419785411</v>
      </c>
      <c r="H192">
        <v>0.14422151115632917</v>
      </c>
    </row>
    <row r="193" spans="1:8" x14ac:dyDescent="0.3">
      <c r="A193" s="301"/>
      <c r="B193">
        <v>85</v>
      </c>
      <c r="C193">
        <v>0.12581237914685678</v>
      </c>
      <c r="D193">
        <v>0.12449539717279771</v>
      </c>
      <c r="E193">
        <v>0.12478839999323918</v>
      </c>
      <c r="F193">
        <v>0.12316360736176785</v>
      </c>
      <c r="G193">
        <v>0.11842067477077821</v>
      </c>
      <c r="H193">
        <v>0.13838466102725383</v>
      </c>
    </row>
    <row r="194" spans="1:8" x14ac:dyDescent="0.3">
      <c r="A194" s="301"/>
      <c r="B194">
        <v>86</v>
      </c>
      <c r="C194">
        <v>0.11248784457344885</v>
      </c>
      <c r="D194">
        <v>0.1130974534534353</v>
      </c>
      <c r="E194">
        <v>0.11590857853819467</v>
      </c>
      <c r="F194">
        <v>0.11843036472464534</v>
      </c>
      <c r="G194">
        <v>0.11978894666634153</v>
      </c>
      <c r="H194">
        <v>0.13485689446572474</v>
      </c>
    </row>
    <row r="195" spans="1:8" x14ac:dyDescent="0.3">
      <c r="A195" s="301"/>
      <c r="B195">
        <v>87</v>
      </c>
      <c r="C195">
        <v>9.8615257164116704E-2</v>
      </c>
      <c r="D195">
        <v>0.10030868922069833</v>
      </c>
      <c r="E195">
        <v>0.10517879428001588</v>
      </c>
      <c r="F195">
        <v>0.10995686741623024</v>
      </c>
      <c r="G195">
        <v>0.11483710552049331</v>
      </c>
      <c r="H195">
        <v>0.12962938583364075</v>
      </c>
    </row>
    <row r="196" spans="1:8" x14ac:dyDescent="0.3">
      <c r="A196" s="301"/>
      <c r="B196">
        <v>88</v>
      </c>
      <c r="C196">
        <v>8.4468643336822427E-2</v>
      </c>
      <c r="D196">
        <v>8.7316390278686998E-2</v>
      </c>
      <c r="E196">
        <v>9.2901768404670251E-2</v>
      </c>
      <c r="F196">
        <v>9.9100198989823404E-2</v>
      </c>
      <c r="G196">
        <v>0.10532435805610067</v>
      </c>
      <c r="H196">
        <v>0.11888573312352951</v>
      </c>
    </row>
    <row r="197" spans="1:8" x14ac:dyDescent="0.3">
      <c r="A197" s="301"/>
      <c r="B197">
        <v>89</v>
      </c>
      <c r="C197">
        <v>7.0938588949942927E-2</v>
      </c>
      <c r="D197">
        <v>7.4188401530492804E-2</v>
      </c>
      <c r="E197">
        <v>8.0254749968697761E-2</v>
      </c>
      <c r="F197">
        <v>8.6621650219227742E-2</v>
      </c>
      <c r="G197">
        <v>9.3498579530160525E-2</v>
      </c>
      <c r="H197">
        <v>0.10573678503055754</v>
      </c>
    </row>
    <row r="198" spans="1:8" x14ac:dyDescent="0.3">
      <c r="A198" s="301"/>
      <c r="B198">
        <v>90</v>
      </c>
      <c r="C198">
        <v>5.9977532231458262E-2</v>
      </c>
      <c r="D198">
        <v>6.1738861813213038E-2</v>
      </c>
      <c r="E198">
        <v>6.7473188783406413E-2</v>
      </c>
      <c r="F198">
        <v>7.3878304657744101E-2</v>
      </c>
      <c r="G198">
        <v>8.0402262815482975E-2</v>
      </c>
      <c r="H198">
        <v>9.2106777861013428E-2</v>
      </c>
    </row>
    <row r="199" spans="1:8" x14ac:dyDescent="0.3">
      <c r="A199" s="301"/>
      <c r="B199">
        <v>91</v>
      </c>
      <c r="C199">
        <v>5.1688233088104232E-2</v>
      </c>
      <c r="D199">
        <v>5.1629971252588044E-2</v>
      </c>
      <c r="E199">
        <v>5.5431612719368778E-2</v>
      </c>
      <c r="F199">
        <v>6.1366656288287448E-2</v>
      </c>
      <c r="G199">
        <v>6.7729458830384559E-2</v>
      </c>
      <c r="H199">
        <v>7.8348488271050079E-2</v>
      </c>
    </row>
    <row r="200" spans="1:8" x14ac:dyDescent="0.3">
      <c r="A200" s="301"/>
      <c r="B200">
        <v>92</v>
      </c>
      <c r="C200">
        <v>4.5933678310899791E-2</v>
      </c>
      <c r="D200">
        <v>4.3827807397072115E-2</v>
      </c>
      <c r="E200">
        <v>4.5643627706421989E-2</v>
      </c>
      <c r="F200">
        <v>4.9881095483521667E-2</v>
      </c>
      <c r="G200">
        <v>5.5805946597618457E-2</v>
      </c>
      <c r="H200">
        <v>6.5263681388287725E-2</v>
      </c>
    </row>
    <row r="201" spans="1:8" x14ac:dyDescent="0.3">
      <c r="A201" s="301"/>
      <c r="B201">
        <v>93</v>
      </c>
      <c r="C201">
        <v>4.021337683594061E-2</v>
      </c>
      <c r="D201">
        <v>3.8196680440482349E-2</v>
      </c>
      <c r="E201">
        <v>3.810923374456604E-2</v>
      </c>
      <c r="F201">
        <v>4.0646307401303657E-2</v>
      </c>
      <c r="G201">
        <v>4.5022660944488438E-2</v>
      </c>
      <c r="H201">
        <v>5.2788216002516743E-2</v>
      </c>
    </row>
    <row r="202" spans="1:8" x14ac:dyDescent="0.3">
      <c r="A202" s="301"/>
      <c r="B202">
        <v>94</v>
      </c>
      <c r="C202">
        <v>3.3705249409340339E-2</v>
      </c>
      <c r="D202">
        <v>3.2667320838529752E-2</v>
      </c>
      <c r="E202">
        <v>3.2525709647833502E-2</v>
      </c>
      <c r="F202">
        <v>3.3529893646189413E-2</v>
      </c>
      <c r="G202">
        <v>3.6389516841529371E-2</v>
      </c>
      <c r="H202">
        <v>4.1435221795414118E-2</v>
      </c>
    </row>
    <row r="203" spans="1:8" x14ac:dyDescent="0.3">
      <c r="A203" s="301"/>
      <c r="B203">
        <v>95</v>
      </c>
      <c r="C203">
        <v>2.675182905355163E-2</v>
      </c>
      <c r="D203">
        <v>2.6086365238659794E-2</v>
      </c>
      <c r="E203">
        <v>2.6841278489111824E-2</v>
      </c>
      <c r="F203">
        <v>2.796916103754201E-2</v>
      </c>
      <c r="G203">
        <v>2.9483001559162114E-2</v>
      </c>
      <c r="H203">
        <v>3.2359240550752975E-2</v>
      </c>
    </row>
    <row r="204" spans="1:8" x14ac:dyDescent="0.3">
      <c r="A204" s="301"/>
      <c r="B204">
        <v>96</v>
      </c>
      <c r="C204">
        <v>2.0654741253894538E-2</v>
      </c>
      <c r="D204">
        <v>2.0760540345981526E-2</v>
      </c>
      <c r="E204">
        <v>2.1425932829027858E-2</v>
      </c>
      <c r="F204">
        <v>2.2938022010670547E-2</v>
      </c>
      <c r="G204">
        <v>2.4270537195111356E-2</v>
      </c>
      <c r="H204">
        <v>2.5464060453218893E-2</v>
      </c>
    </row>
    <row r="205" spans="1:8" x14ac:dyDescent="0.3">
      <c r="A205" s="301"/>
      <c r="B205">
        <v>97</v>
      </c>
      <c r="C205">
        <v>1.5345479405878527E-2</v>
      </c>
      <c r="D205">
        <v>1.5706095065669029E-2</v>
      </c>
      <c r="E205">
        <v>1.6716936602867893E-2</v>
      </c>
      <c r="F205">
        <v>1.8006181780382075E-2</v>
      </c>
      <c r="G205">
        <v>1.9644475072016304E-2</v>
      </c>
      <c r="H205">
        <v>2.0428975451763771E-2</v>
      </c>
    </row>
    <row r="206" spans="1:8" x14ac:dyDescent="0.3">
      <c r="A206" s="301"/>
      <c r="B206">
        <v>98</v>
      </c>
      <c r="C206">
        <v>1.1029563322975191E-2</v>
      </c>
      <c r="D206">
        <v>1.1431866170908129E-2</v>
      </c>
      <c r="E206">
        <v>1.2445204311994203E-2</v>
      </c>
      <c r="F206">
        <v>1.3868731922757518E-2</v>
      </c>
      <c r="G206">
        <v>1.5213880362573156E-2</v>
      </c>
      <c r="H206">
        <v>1.6099443762614463E-2</v>
      </c>
    </row>
    <row r="207" spans="1:8" x14ac:dyDescent="0.3">
      <c r="A207" s="301"/>
      <c r="B207">
        <v>99</v>
      </c>
      <c r="C207">
        <v>1000</v>
      </c>
      <c r="D207">
        <v>1000</v>
      </c>
      <c r="E207">
        <v>1000</v>
      </c>
      <c r="F207">
        <v>1000</v>
      </c>
      <c r="G207">
        <v>1000</v>
      </c>
      <c r="H207">
        <v>1000</v>
      </c>
    </row>
    <row r="208" spans="1:8" x14ac:dyDescent="0.3">
      <c r="A208" s="301"/>
      <c r="B208">
        <v>100</v>
      </c>
      <c r="C208">
        <v>1000</v>
      </c>
      <c r="D208">
        <v>1000</v>
      </c>
      <c r="E208">
        <v>1000</v>
      </c>
      <c r="F208">
        <v>1000</v>
      </c>
      <c r="G208">
        <v>1000</v>
      </c>
      <c r="H208">
        <v>1000</v>
      </c>
    </row>
    <row r="213" spans="1:8" x14ac:dyDescent="0.3">
      <c r="C213" s="90">
        <v>2015</v>
      </c>
      <c r="D213" s="90">
        <v>2016</v>
      </c>
      <c r="E213" s="90">
        <v>2017</v>
      </c>
      <c r="F213" s="90">
        <v>2018</v>
      </c>
      <c r="G213" s="90">
        <v>2019</v>
      </c>
      <c r="H213" s="90">
        <v>2020</v>
      </c>
    </row>
    <row r="214" spans="1:8" x14ac:dyDescent="0.3">
      <c r="A214" s="300" t="s">
        <v>140</v>
      </c>
      <c r="B214">
        <v>0</v>
      </c>
      <c r="C214" s="270">
        <v>46.806369893001026</v>
      </c>
      <c r="D214" s="270">
        <v>44.777342132660209</v>
      </c>
      <c r="E214" s="270">
        <v>42.885115997287627</v>
      </c>
      <c r="F214" s="270">
        <v>41.008765214455408</v>
      </c>
      <c r="G214" s="270">
        <v>39.299529740533643</v>
      </c>
      <c r="H214" s="270">
        <v>37.682943174886098</v>
      </c>
    </row>
    <row r="215" spans="1:8" x14ac:dyDescent="0.3">
      <c r="A215" s="301"/>
      <c r="B215">
        <v>1</v>
      </c>
      <c r="C215" s="270">
        <v>6.8662554418952357</v>
      </c>
      <c r="D215" s="270">
        <v>6.3081398027817848</v>
      </c>
      <c r="E215" s="270">
        <v>5.8154898605304357</v>
      </c>
      <c r="F215" s="270">
        <v>5.4090358521517077</v>
      </c>
      <c r="G215" s="270">
        <v>4.9802525344506003</v>
      </c>
      <c r="H215" s="270">
        <v>4.8376324664345383</v>
      </c>
    </row>
    <row r="216" spans="1:8" x14ac:dyDescent="0.3">
      <c r="A216" s="301"/>
      <c r="B216">
        <v>2</v>
      </c>
      <c r="C216" s="270">
        <v>4.3772343916049881</v>
      </c>
      <c r="D216" s="270">
        <v>4.0324300149956382</v>
      </c>
      <c r="E216" s="270">
        <v>3.72016736093547</v>
      </c>
      <c r="F216" s="270">
        <v>3.4687845608042442</v>
      </c>
      <c r="G216" s="270">
        <v>3.1945390475238584</v>
      </c>
      <c r="H216" s="270">
        <v>3.0992651233868593</v>
      </c>
    </row>
    <row r="217" spans="1:8" x14ac:dyDescent="0.3">
      <c r="A217" s="301"/>
      <c r="B217">
        <v>3</v>
      </c>
      <c r="C217" s="270">
        <v>3.0417786536015816</v>
      </c>
      <c r="D217" s="270">
        <v>2.8103020413161888</v>
      </c>
      <c r="E217" s="270">
        <v>2.6006915006356954</v>
      </c>
      <c r="F217" s="270">
        <v>2.4260427298826817</v>
      </c>
      <c r="G217" s="270">
        <v>2.2398998368463441</v>
      </c>
      <c r="H217" s="270">
        <v>2.1737363483163614</v>
      </c>
    </row>
    <row r="218" spans="1:8" x14ac:dyDescent="0.3">
      <c r="A218" s="301"/>
      <c r="B218">
        <v>4</v>
      </c>
      <c r="C218" s="270">
        <v>2.2148721715400832</v>
      </c>
      <c r="D218" s="270">
        <v>2.051475060772241</v>
      </c>
      <c r="E218" s="270">
        <v>1.9061299745933404</v>
      </c>
      <c r="F218" s="270">
        <v>1.780790099130787</v>
      </c>
      <c r="G218" s="270">
        <v>1.6528264856280463</v>
      </c>
      <c r="H218" s="270">
        <v>1.602809157661834</v>
      </c>
    </row>
    <row r="219" spans="1:8" x14ac:dyDescent="0.3">
      <c r="A219" s="301"/>
      <c r="B219">
        <v>5</v>
      </c>
      <c r="C219" s="270">
        <v>1.6863018406000134</v>
      </c>
      <c r="D219" s="270">
        <v>1.5662604634033714</v>
      </c>
      <c r="E219" s="270">
        <v>1.4608254486089314</v>
      </c>
      <c r="F219" s="270">
        <v>1.3637651506338349</v>
      </c>
      <c r="G219" s="270">
        <v>1.2714001056587543</v>
      </c>
      <c r="H219" s="270">
        <v>1.2337761048008546</v>
      </c>
    </row>
    <row r="220" spans="1:8" x14ac:dyDescent="0.3">
      <c r="A220" s="301"/>
      <c r="B220">
        <v>6</v>
      </c>
      <c r="C220" s="270">
        <v>1.436103653781752</v>
      </c>
      <c r="D220" s="270">
        <v>1.335509716901252</v>
      </c>
      <c r="E220" s="270">
        <v>1.2474535913835527</v>
      </c>
      <c r="F220" s="270">
        <v>1.1679983960139131</v>
      </c>
      <c r="G220" s="270">
        <v>1.091819143843803</v>
      </c>
      <c r="H220" s="270">
        <v>1.058870481861464</v>
      </c>
    </row>
    <row r="221" spans="1:8" x14ac:dyDescent="0.3">
      <c r="A221" s="301"/>
      <c r="B221">
        <v>7</v>
      </c>
      <c r="C221" s="270">
        <v>1.271926684068617</v>
      </c>
      <c r="D221" s="270">
        <v>1.1855928700390452</v>
      </c>
      <c r="E221" s="270">
        <v>1.1111699948741134</v>
      </c>
      <c r="F221" s="270">
        <v>1.0412812716891098</v>
      </c>
      <c r="G221" s="270">
        <v>0.97761742838166055</v>
      </c>
      <c r="H221" s="270">
        <v>0.94794804789622489</v>
      </c>
    </row>
    <row r="222" spans="1:8" x14ac:dyDescent="0.3">
      <c r="A222" s="301"/>
      <c r="B222">
        <v>8</v>
      </c>
      <c r="C222" s="270">
        <v>1.1385576958681267</v>
      </c>
      <c r="D222" s="270">
        <v>1.0642309316818406</v>
      </c>
      <c r="E222" s="270">
        <v>0.99938535508519089</v>
      </c>
      <c r="F222" s="270">
        <v>0.93801586239390189</v>
      </c>
      <c r="G222" s="270">
        <v>0.88124221608341369</v>
      </c>
      <c r="H222" s="270">
        <v>0.85611167575933678</v>
      </c>
    </row>
    <row r="223" spans="1:8" x14ac:dyDescent="0.3">
      <c r="A223" s="301"/>
      <c r="B223">
        <v>9</v>
      </c>
      <c r="C223" s="270">
        <v>1.0469924642703998</v>
      </c>
      <c r="D223" s="270">
        <v>0.98179160482192618</v>
      </c>
      <c r="E223" s="270">
        <v>0.92386448329402526</v>
      </c>
      <c r="F223" s="270">
        <v>0.86858634864350059</v>
      </c>
      <c r="G223" s="270">
        <v>0.81735910614754137</v>
      </c>
      <c r="H223" s="270">
        <v>0.79371576638413122</v>
      </c>
    </row>
    <row r="224" spans="1:8" x14ac:dyDescent="0.3">
      <c r="A224" s="301"/>
      <c r="B224">
        <v>10</v>
      </c>
      <c r="C224" s="270">
        <v>1.0061584721035142</v>
      </c>
      <c r="D224" s="270">
        <v>0.94318173127513438</v>
      </c>
      <c r="E224" s="270">
        <v>0.89009080485314496</v>
      </c>
      <c r="F224" s="270">
        <v>0.83867178749355287</v>
      </c>
      <c r="G224" s="270">
        <v>0.79080248745669457</v>
      </c>
      <c r="H224" s="270">
        <v>0.76835719968594507</v>
      </c>
    </row>
    <row r="225" spans="1:8" x14ac:dyDescent="0.3">
      <c r="A225" s="301"/>
      <c r="B225">
        <v>11</v>
      </c>
      <c r="C225" s="270">
        <v>1.0081174509624431</v>
      </c>
      <c r="D225" s="270">
        <v>0.94952866012050452</v>
      </c>
      <c r="E225" s="270">
        <v>0.89659717642452819</v>
      </c>
      <c r="F225" s="270">
        <v>0.84703138570428083</v>
      </c>
      <c r="G225" s="270">
        <v>0.80084514160553599</v>
      </c>
      <c r="H225" s="270">
        <v>0.77779732600312357</v>
      </c>
    </row>
    <row r="226" spans="1:8" x14ac:dyDescent="0.3">
      <c r="A226" s="301"/>
      <c r="B226">
        <v>12</v>
      </c>
      <c r="C226" s="270">
        <v>1.0415589438236188</v>
      </c>
      <c r="D226" s="270">
        <v>0.9809687665933795</v>
      </c>
      <c r="E226" s="270">
        <v>0.92944727483952039</v>
      </c>
      <c r="F226" s="270">
        <v>0.88060576169455373</v>
      </c>
      <c r="G226" s="270">
        <v>0.83434495924552987</v>
      </c>
      <c r="H226" s="270">
        <v>0.80992275182661944</v>
      </c>
    </row>
    <row r="227" spans="1:8" x14ac:dyDescent="0.3">
      <c r="A227" s="301"/>
      <c r="B227">
        <v>13</v>
      </c>
      <c r="C227" s="270">
        <v>1.1175484130113655</v>
      </c>
      <c r="D227" s="270">
        <v>1.0546231014992187</v>
      </c>
      <c r="E227" s="270">
        <v>1.0006730804907771</v>
      </c>
      <c r="F227" s="270">
        <v>0.94861456105227793</v>
      </c>
      <c r="G227" s="270">
        <v>0.90142606398554481</v>
      </c>
      <c r="H227" s="270">
        <v>0.87587893816407103</v>
      </c>
    </row>
    <row r="228" spans="1:8" x14ac:dyDescent="0.3">
      <c r="A228" s="301"/>
      <c r="B228">
        <v>14</v>
      </c>
      <c r="C228" s="270">
        <v>1.2534308570762858</v>
      </c>
      <c r="D228" s="270">
        <v>1.1841972206085434</v>
      </c>
      <c r="E228" s="270">
        <v>1.1281523577766457</v>
      </c>
      <c r="F228" s="270">
        <v>1.0725724328529223</v>
      </c>
      <c r="G228" s="270">
        <v>1.0237473560240915</v>
      </c>
      <c r="H228" s="270">
        <v>0.9934131208326894</v>
      </c>
    </row>
    <row r="229" spans="1:8" x14ac:dyDescent="0.3">
      <c r="A229" s="301"/>
      <c r="B229">
        <v>15</v>
      </c>
      <c r="C229" s="270">
        <v>1.4458982469218526</v>
      </c>
      <c r="D229" s="270">
        <v>1.3676982188240405</v>
      </c>
      <c r="E229" s="270">
        <v>1.308976372401391</v>
      </c>
      <c r="F229" s="270">
        <v>1.2482707979399925</v>
      </c>
      <c r="G229" s="270">
        <v>1.1962863100798515</v>
      </c>
      <c r="H229" s="270">
        <v>1.1608879885894188</v>
      </c>
    </row>
    <row r="230" spans="1:8" x14ac:dyDescent="0.3">
      <c r="A230" s="301"/>
      <c r="B230">
        <v>16</v>
      </c>
      <c r="C230" s="270">
        <v>1.6858139874814997</v>
      </c>
      <c r="D230" s="270">
        <v>1.6002275428352322</v>
      </c>
      <c r="E230" s="270">
        <v>1.5396767717742559</v>
      </c>
      <c r="F230" s="270">
        <v>1.470027136676781</v>
      </c>
      <c r="G230" s="270">
        <v>1.4146938489282195</v>
      </c>
      <c r="H230" s="270">
        <v>1.375966831622353</v>
      </c>
    </row>
    <row r="231" spans="1:8" x14ac:dyDescent="0.3">
      <c r="A231" s="301"/>
      <c r="B231">
        <v>17</v>
      </c>
      <c r="C231" s="270">
        <v>1.9718714881660024</v>
      </c>
      <c r="D231" s="270">
        <v>1.8774388901932009</v>
      </c>
      <c r="E231" s="270">
        <v>1.8091808675535812</v>
      </c>
      <c r="F231" s="270">
        <v>1.7325924379284852</v>
      </c>
      <c r="G231" s="270">
        <v>1.6722378225355423</v>
      </c>
      <c r="H231" s="270">
        <v>1.6257864886819362</v>
      </c>
    </row>
    <row r="232" spans="1:8" x14ac:dyDescent="0.3">
      <c r="A232" s="301"/>
      <c r="B232">
        <v>18</v>
      </c>
      <c r="C232" s="270">
        <v>2.2797066121931775</v>
      </c>
      <c r="D232" s="270">
        <v>2.1709561781072195</v>
      </c>
      <c r="E232" s="270">
        <v>2.0980551895542758</v>
      </c>
      <c r="F232" s="270">
        <v>2.0154017187502551</v>
      </c>
      <c r="G232" s="270">
        <v>1.9498031622462018</v>
      </c>
      <c r="H232" s="270">
        <v>1.8962043470462067</v>
      </c>
    </row>
    <row r="233" spans="1:8" x14ac:dyDescent="0.3">
      <c r="A233" s="301"/>
      <c r="B233">
        <v>19</v>
      </c>
      <c r="C233" s="270">
        <v>2.518473832060899</v>
      </c>
      <c r="D233" s="270">
        <v>2.3936557575658042</v>
      </c>
      <c r="E233" s="270">
        <v>2.3123398105676833</v>
      </c>
      <c r="F233" s="270">
        <v>2.2214387609670312</v>
      </c>
      <c r="G233" s="270">
        <v>2.1489768340630984</v>
      </c>
      <c r="H233" s="270">
        <v>2.0893832022867893</v>
      </c>
    </row>
    <row r="234" spans="1:8" x14ac:dyDescent="0.3">
      <c r="A234" s="301"/>
      <c r="B234">
        <v>20</v>
      </c>
      <c r="C234" s="270">
        <v>2.7540527172303837</v>
      </c>
      <c r="D234" s="270">
        <v>2.6105364617534135</v>
      </c>
      <c r="E234" s="270">
        <v>2.5198276399457304</v>
      </c>
      <c r="F234" s="270">
        <v>2.4238990041372688</v>
      </c>
      <c r="G234" s="270">
        <v>2.3410073213325142</v>
      </c>
      <c r="H234" s="270">
        <v>2.2721552527189259</v>
      </c>
    </row>
    <row r="235" spans="1:8" x14ac:dyDescent="0.3">
      <c r="A235" s="301"/>
      <c r="B235">
        <v>21</v>
      </c>
      <c r="C235" s="270">
        <v>2.9673684208157085</v>
      </c>
      <c r="D235" s="270">
        <v>2.8115256635587227</v>
      </c>
      <c r="E235" s="270">
        <v>2.7097060224714666</v>
      </c>
      <c r="F235" s="270">
        <v>2.608781597834668</v>
      </c>
      <c r="G235" s="270">
        <v>2.5171452401617227</v>
      </c>
      <c r="H235" s="270">
        <v>2.4399946007000679</v>
      </c>
    </row>
    <row r="236" spans="1:8" x14ac:dyDescent="0.3">
      <c r="A236" s="301"/>
      <c r="B236">
        <v>22</v>
      </c>
      <c r="C236" s="270">
        <v>3.1723759068146555</v>
      </c>
      <c r="D236" s="270">
        <v>3.0013509608726081</v>
      </c>
      <c r="E236" s="270">
        <v>2.8879802966328554</v>
      </c>
      <c r="F236" s="270">
        <v>2.7880290981236446</v>
      </c>
      <c r="G236" s="270">
        <v>2.6822951442308844</v>
      </c>
      <c r="H236" s="270">
        <v>2.5980649818586485</v>
      </c>
    </row>
    <row r="237" spans="1:8" x14ac:dyDescent="0.3">
      <c r="A237" s="301"/>
      <c r="B237">
        <v>23</v>
      </c>
      <c r="C237" s="270">
        <v>3.3534799675479814</v>
      </c>
      <c r="D237" s="270">
        <v>3.1691411980439419</v>
      </c>
      <c r="E237" s="270">
        <v>3.0458974959486289</v>
      </c>
      <c r="F237" s="270">
        <v>2.9456331170276546</v>
      </c>
      <c r="G237" s="270">
        <v>2.8308716212680749</v>
      </c>
      <c r="H237" s="270">
        <v>2.712884578178214</v>
      </c>
    </row>
    <row r="238" spans="1:8" x14ac:dyDescent="0.3">
      <c r="A238" s="301"/>
      <c r="B238">
        <v>24</v>
      </c>
      <c r="C238" s="270">
        <v>3.5155516632036372</v>
      </c>
      <c r="D238" s="270">
        <v>3.3211631080882587</v>
      </c>
      <c r="E238" s="270">
        <v>3.1879318979162679</v>
      </c>
      <c r="F238" s="270">
        <v>3.0918853715301564</v>
      </c>
      <c r="G238" s="270">
        <v>2.9694647697608341</v>
      </c>
      <c r="H238" s="270">
        <v>2.7796442246293678</v>
      </c>
    </row>
    <row r="239" spans="1:8" x14ac:dyDescent="0.3">
      <c r="A239" s="301"/>
      <c r="B239">
        <v>25</v>
      </c>
      <c r="C239" s="270">
        <v>3.683380360645033</v>
      </c>
      <c r="D239" s="270">
        <v>3.479042187235073</v>
      </c>
      <c r="E239" s="270">
        <v>3.3368637478361114</v>
      </c>
      <c r="F239" s="270">
        <v>3.2420293705086527</v>
      </c>
      <c r="G239" s="270">
        <v>3.1112515960218974</v>
      </c>
      <c r="H239" s="270">
        <v>2.8377478210692364</v>
      </c>
    </row>
    <row r="240" spans="1:8" x14ac:dyDescent="0.3">
      <c r="A240" s="301"/>
      <c r="B240">
        <v>26</v>
      </c>
      <c r="C240" s="270">
        <v>3.8399396400270205</v>
      </c>
      <c r="D240" s="270">
        <v>3.6278557512007934</v>
      </c>
      <c r="E240" s="270">
        <v>3.4756589664135302</v>
      </c>
      <c r="F240" s="270">
        <v>3.3856302543789716</v>
      </c>
      <c r="G240" s="270">
        <v>3.2455083904616311</v>
      </c>
      <c r="H240" s="270">
        <v>2.9015459921397371</v>
      </c>
    </row>
    <row r="241" spans="1:8" x14ac:dyDescent="0.3">
      <c r="A241" s="301"/>
      <c r="B241">
        <v>27</v>
      </c>
      <c r="C241" s="270">
        <v>4.0244003735947684</v>
      </c>
      <c r="D241" s="270">
        <v>3.8024932460064869</v>
      </c>
      <c r="E241" s="270">
        <v>3.6393079907968797</v>
      </c>
      <c r="F241" s="270">
        <v>3.5574016821009948</v>
      </c>
      <c r="G241" s="270">
        <v>3.4075265046945189</v>
      </c>
      <c r="H241" s="270">
        <v>3.0236496687693015</v>
      </c>
    </row>
    <row r="242" spans="1:8" x14ac:dyDescent="0.3">
      <c r="A242" s="301"/>
      <c r="B242">
        <v>28</v>
      </c>
      <c r="C242" s="270">
        <v>4.221553921854527</v>
      </c>
      <c r="D242" s="270">
        <v>3.9856352921179474</v>
      </c>
      <c r="E242" s="270">
        <v>3.8134270978421845</v>
      </c>
      <c r="F242" s="270">
        <v>3.7354948640678041</v>
      </c>
      <c r="G242" s="270">
        <v>3.5761404402873733</v>
      </c>
      <c r="H242" s="270">
        <v>3.1792187661338271</v>
      </c>
    </row>
    <row r="243" spans="1:8" x14ac:dyDescent="0.3">
      <c r="A243" s="301"/>
      <c r="B243">
        <v>29</v>
      </c>
      <c r="C243" s="270">
        <v>4.4256568253939248</v>
      </c>
      <c r="D243" s="270">
        <v>4.181856905996848</v>
      </c>
      <c r="E243" s="270">
        <v>4.0013733697954983</v>
      </c>
      <c r="F243" s="270">
        <v>3.9263108029422513</v>
      </c>
      <c r="G243" s="270">
        <v>3.7570777988843096</v>
      </c>
      <c r="H243" s="270">
        <v>3.3495414951311191</v>
      </c>
    </row>
    <row r="244" spans="1:8" x14ac:dyDescent="0.3">
      <c r="A244" s="301"/>
      <c r="B244">
        <v>30</v>
      </c>
      <c r="C244" s="270">
        <v>4.6826308916322299</v>
      </c>
      <c r="D244" s="270">
        <v>4.4280204558995795</v>
      </c>
      <c r="E244" s="270">
        <v>4.2351406925803525</v>
      </c>
      <c r="F244" s="270">
        <v>4.1640537131778323</v>
      </c>
      <c r="G244" s="270">
        <v>3.9827482207475899</v>
      </c>
      <c r="H244" s="270">
        <v>3.5607241121220237</v>
      </c>
    </row>
    <row r="245" spans="1:8" x14ac:dyDescent="0.3">
      <c r="A245" s="301"/>
      <c r="B245">
        <v>31</v>
      </c>
      <c r="C245" s="270">
        <v>4.8854127588997178</v>
      </c>
      <c r="D245" s="270">
        <v>4.6260443811139877</v>
      </c>
      <c r="E245" s="270">
        <v>4.4224339403112856</v>
      </c>
      <c r="F245" s="270">
        <v>4.3540386169744272</v>
      </c>
      <c r="G245" s="270">
        <v>4.1670617025039478</v>
      </c>
      <c r="H245" s="270">
        <v>3.7326773270683167</v>
      </c>
    </row>
    <row r="246" spans="1:8" x14ac:dyDescent="0.3">
      <c r="A246" s="301"/>
      <c r="B246">
        <v>32</v>
      </c>
      <c r="C246" s="270">
        <v>5.1890867984713589</v>
      </c>
      <c r="D246" s="270">
        <v>4.9151286793061262</v>
      </c>
      <c r="E246" s="270">
        <v>4.6967472349009158</v>
      </c>
      <c r="F246" s="270">
        <v>4.6346070735559</v>
      </c>
      <c r="G246" s="270">
        <v>4.431921121621623</v>
      </c>
      <c r="H246" s="270">
        <v>3.9871191346927941</v>
      </c>
    </row>
    <row r="247" spans="1:8" x14ac:dyDescent="0.3">
      <c r="A247" s="301"/>
      <c r="B247">
        <v>33</v>
      </c>
      <c r="C247" s="270">
        <v>5.4789180000959226</v>
      </c>
      <c r="D247" s="270">
        <v>5.1929633691073187</v>
      </c>
      <c r="E247" s="270">
        <v>4.9655022138953475</v>
      </c>
      <c r="F247" s="270">
        <v>4.9052862213549417</v>
      </c>
      <c r="G247" s="270">
        <v>4.6949463902302853</v>
      </c>
      <c r="H247" s="270">
        <v>4.2330825365905573</v>
      </c>
    </row>
    <row r="248" spans="1:8" x14ac:dyDescent="0.3">
      <c r="A248" s="301"/>
      <c r="B248">
        <v>34</v>
      </c>
      <c r="C248" s="270">
        <v>5.8075234557006494</v>
      </c>
      <c r="D248" s="270">
        <v>5.5167319179461858</v>
      </c>
      <c r="E248" s="270">
        <v>5.2757738653792154</v>
      </c>
      <c r="F248" s="270">
        <v>5.2184692761009188</v>
      </c>
      <c r="G248" s="270">
        <v>4.9942683898741898</v>
      </c>
      <c r="H248" s="270">
        <v>4.5199629792424272</v>
      </c>
    </row>
    <row r="249" spans="1:8" x14ac:dyDescent="0.3">
      <c r="A249" s="301"/>
      <c r="B249">
        <v>35</v>
      </c>
      <c r="C249" s="270">
        <v>6.173653110680009</v>
      </c>
      <c r="D249" s="270">
        <v>5.8697679955010882</v>
      </c>
      <c r="E249" s="270">
        <v>5.6150974327562206</v>
      </c>
      <c r="F249" s="270">
        <v>5.5635135214044427</v>
      </c>
      <c r="G249" s="270">
        <v>5.3271992791300411</v>
      </c>
      <c r="H249" s="270">
        <v>4.8370775237199757</v>
      </c>
    </row>
    <row r="250" spans="1:8" x14ac:dyDescent="0.3">
      <c r="A250" s="301"/>
      <c r="B250">
        <v>36</v>
      </c>
      <c r="C250" s="270">
        <v>6.5199448369477402</v>
      </c>
      <c r="D250" s="270">
        <v>6.2065431586459869</v>
      </c>
      <c r="E250" s="270">
        <v>5.9434956600019451</v>
      </c>
      <c r="F250" s="270">
        <v>5.8947555143491037</v>
      </c>
      <c r="G250" s="270">
        <v>5.6470152879138222</v>
      </c>
      <c r="H250" s="270">
        <v>5.1420034015220297</v>
      </c>
    </row>
    <row r="251" spans="1:8" x14ac:dyDescent="0.3">
      <c r="A251" s="301"/>
      <c r="B251">
        <v>37</v>
      </c>
      <c r="C251" s="270">
        <v>6.9056353294569934</v>
      </c>
      <c r="D251" s="270">
        <v>6.5846816844338401</v>
      </c>
      <c r="E251" s="270">
        <v>6.3068418451311636</v>
      </c>
      <c r="F251" s="270">
        <v>6.2639830177689335</v>
      </c>
      <c r="G251" s="270">
        <v>6.0073632812323217</v>
      </c>
      <c r="H251" s="270">
        <v>5.4886179568800042</v>
      </c>
    </row>
    <row r="252" spans="1:8" x14ac:dyDescent="0.3">
      <c r="A252" s="301"/>
      <c r="B252">
        <v>38</v>
      </c>
      <c r="C252" s="270">
        <v>7.3052551486227904</v>
      </c>
      <c r="D252" s="270">
        <v>6.9820907202406639</v>
      </c>
      <c r="E252" s="270">
        <v>6.6968036844383461</v>
      </c>
      <c r="F252" s="270">
        <v>6.6553348728087656</v>
      </c>
      <c r="G252" s="270">
        <v>6.3859587391151678</v>
      </c>
      <c r="H252" s="270">
        <v>5.8562465549762077</v>
      </c>
    </row>
    <row r="253" spans="1:8" x14ac:dyDescent="0.3">
      <c r="A253" s="301"/>
      <c r="B253">
        <v>39</v>
      </c>
      <c r="C253" s="270">
        <v>7.6976784461873606</v>
      </c>
      <c r="D253" s="270">
        <v>7.37571185109109</v>
      </c>
      <c r="E253" s="270">
        <v>7.0798241526758945</v>
      </c>
      <c r="F253" s="270">
        <v>7.0409427745476183</v>
      </c>
      <c r="G253" s="270">
        <v>6.7665891639576081</v>
      </c>
      <c r="H253" s="270">
        <v>6.2295738959920675</v>
      </c>
    </row>
    <row r="254" spans="1:8" x14ac:dyDescent="0.3">
      <c r="A254" s="301"/>
      <c r="B254">
        <v>40</v>
      </c>
      <c r="C254" s="270">
        <v>8.190712917493066</v>
      </c>
      <c r="D254" s="270">
        <v>7.8632746698719025</v>
      </c>
      <c r="E254" s="270">
        <v>7.5547809118815019</v>
      </c>
      <c r="F254" s="270">
        <v>7.5201333044749692</v>
      </c>
      <c r="G254" s="270">
        <v>7.2321959289741864</v>
      </c>
      <c r="H254" s="270">
        <v>6.6911135563559885</v>
      </c>
    </row>
    <row r="255" spans="1:8" x14ac:dyDescent="0.3">
      <c r="A255" s="301"/>
      <c r="B255">
        <v>41</v>
      </c>
      <c r="C255" s="270">
        <v>8.5386583822949778</v>
      </c>
      <c r="D255" s="270">
        <v>8.213395446894582</v>
      </c>
      <c r="E255" s="270">
        <v>7.9036888379892201</v>
      </c>
      <c r="F255" s="270">
        <v>7.8731040095288956</v>
      </c>
      <c r="G255" s="270">
        <v>7.5878816221909711</v>
      </c>
      <c r="H255" s="270">
        <v>7.0450201070383267</v>
      </c>
    </row>
    <row r="256" spans="1:8" x14ac:dyDescent="0.3">
      <c r="A256" s="301"/>
      <c r="B256">
        <v>42</v>
      </c>
      <c r="C256" s="270">
        <v>9.0671509913346604</v>
      </c>
      <c r="D256" s="270">
        <v>8.7470375356556271</v>
      </c>
      <c r="E256" s="270">
        <v>8.4268958454077509</v>
      </c>
      <c r="F256" s="270">
        <v>8.3899552618470139</v>
      </c>
      <c r="G256" s="270">
        <v>8.1003161763470501</v>
      </c>
      <c r="H256" s="270">
        <v>7.5544976891092279</v>
      </c>
    </row>
    <row r="257" spans="1:8" x14ac:dyDescent="0.3">
      <c r="A257" s="301"/>
      <c r="B257">
        <v>43</v>
      </c>
      <c r="C257" s="270">
        <v>9.523591582389475</v>
      </c>
      <c r="D257" s="270">
        <v>9.2092300825493716</v>
      </c>
      <c r="E257" s="270">
        <v>8.8902785214590381</v>
      </c>
      <c r="F257" s="270">
        <v>8.8593647115942158</v>
      </c>
      <c r="G257" s="270">
        <v>8.5638877601182948</v>
      </c>
      <c r="H257" s="270">
        <v>8.0196564545279561</v>
      </c>
    </row>
    <row r="258" spans="1:8" x14ac:dyDescent="0.3">
      <c r="A258" s="301"/>
      <c r="B258">
        <v>44</v>
      </c>
      <c r="C258" s="270">
        <v>10.061942771995716</v>
      </c>
      <c r="D258" s="270">
        <v>9.7487129111508981</v>
      </c>
      <c r="E258" s="270">
        <v>9.4269281178277904</v>
      </c>
      <c r="F258" s="270">
        <v>9.3963385608565488</v>
      </c>
      <c r="G258" s="270">
        <v>9.098985069325483</v>
      </c>
      <c r="H258" s="270">
        <v>8.5529189386463198</v>
      </c>
    </row>
    <row r="259" spans="1:8" x14ac:dyDescent="0.3">
      <c r="A259" s="301"/>
      <c r="B259">
        <v>45</v>
      </c>
      <c r="C259" s="270">
        <v>10.700094880417399</v>
      </c>
      <c r="D259" s="270">
        <v>10.397005660413198</v>
      </c>
      <c r="E259" s="270">
        <v>10.060032579855442</v>
      </c>
      <c r="F259" s="270">
        <v>10.033732157170526</v>
      </c>
      <c r="G259" s="270">
        <v>9.7308363174390102</v>
      </c>
      <c r="H259" s="270">
        <v>9.1871114605902591</v>
      </c>
    </row>
    <row r="260" spans="1:8" x14ac:dyDescent="0.3">
      <c r="A260" s="301"/>
      <c r="B260">
        <v>46</v>
      </c>
      <c r="C260" s="270">
        <v>11.28208371135733</v>
      </c>
      <c r="D260" s="270">
        <v>10.982744544805103</v>
      </c>
      <c r="E260" s="270">
        <v>10.647085268215132</v>
      </c>
      <c r="F260" s="270">
        <v>10.625723268793394</v>
      </c>
      <c r="G260" s="270">
        <v>10.325989922918131</v>
      </c>
      <c r="H260" s="270">
        <v>9.7804553360888757</v>
      </c>
    </row>
    <row r="261" spans="1:8" x14ac:dyDescent="0.3">
      <c r="A261" s="301"/>
      <c r="B261">
        <v>47</v>
      </c>
      <c r="C261" s="270">
        <v>11.966724992301975</v>
      </c>
      <c r="D261" s="270">
        <v>11.673383551299077</v>
      </c>
      <c r="E261" s="270">
        <v>11.339206065683415</v>
      </c>
      <c r="F261" s="270">
        <v>11.313148008397144</v>
      </c>
      <c r="G261" s="270">
        <v>11.0158932339031</v>
      </c>
      <c r="H261" s="270">
        <v>10.474265182162052</v>
      </c>
    </row>
    <row r="262" spans="1:8" x14ac:dyDescent="0.3">
      <c r="A262" s="301"/>
      <c r="B262">
        <v>48</v>
      </c>
      <c r="C262" s="270">
        <v>12.741040501089831</v>
      </c>
      <c r="D262" s="270">
        <v>12.462026292811125</v>
      </c>
      <c r="E262" s="270">
        <v>12.119567985652601</v>
      </c>
      <c r="F262" s="270">
        <v>12.090900641459596</v>
      </c>
      <c r="G262" s="270">
        <v>11.793003411032888</v>
      </c>
      <c r="H262" s="270">
        <v>11.262863402157064</v>
      </c>
    </row>
    <row r="263" spans="1:8" x14ac:dyDescent="0.3">
      <c r="A263" s="301"/>
      <c r="B263">
        <v>49</v>
      </c>
      <c r="C263" s="270">
        <v>13.532941564734021</v>
      </c>
      <c r="D263" s="270">
        <v>13.264798672752171</v>
      </c>
      <c r="E263" s="270">
        <v>12.926548795042191</v>
      </c>
      <c r="F263" s="270">
        <v>12.896579494817692</v>
      </c>
      <c r="G263" s="270">
        <v>12.592579052244437</v>
      </c>
      <c r="H263" s="270">
        <v>12.104959923412519</v>
      </c>
    </row>
    <row r="264" spans="1:8" x14ac:dyDescent="0.3">
      <c r="A264" s="301"/>
      <c r="B264">
        <v>50</v>
      </c>
      <c r="C264" s="270">
        <v>14.537501150907367</v>
      </c>
      <c r="D264" s="270">
        <v>14.27456100499521</v>
      </c>
      <c r="E264" s="270">
        <v>13.92009233915649</v>
      </c>
      <c r="F264" s="270">
        <v>13.886542907833414</v>
      </c>
      <c r="G264" s="270">
        <v>13.574121288100256</v>
      </c>
      <c r="H264" s="270">
        <v>13.144553151501595</v>
      </c>
    </row>
    <row r="265" spans="1:8" x14ac:dyDescent="0.3">
      <c r="A265" s="301"/>
      <c r="B265">
        <v>51</v>
      </c>
      <c r="C265" s="270">
        <v>15.255036524160426</v>
      </c>
      <c r="D265" s="270">
        <v>15.002625327718858</v>
      </c>
      <c r="E265" s="270">
        <v>14.656925526330571</v>
      </c>
      <c r="F265" s="270">
        <v>14.619009813984663</v>
      </c>
      <c r="G265" s="270">
        <v>14.329954542354022</v>
      </c>
      <c r="H265" s="270">
        <v>13.956727602028169</v>
      </c>
    </row>
    <row r="266" spans="1:8" x14ac:dyDescent="0.3">
      <c r="A266" s="301"/>
      <c r="B266">
        <v>52</v>
      </c>
      <c r="C266" s="270">
        <v>16.274899915335695</v>
      </c>
      <c r="D266" s="270">
        <v>16.050216705796114</v>
      </c>
      <c r="E266" s="270">
        <v>15.704842639202617</v>
      </c>
      <c r="F266" s="270">
        <v>15.652807339925586</v>
      </c>
      <c r="G266" s="270">
        <v>15.358860447293944</v>
      </c>
      <c r="H266" s="270">
        <v>15.056420169537052</v>
      </c>
    </row>
    <row r="267" spans="1:8" x14ac:dyDescent="0.3">
      <c r="A267" s="301"/>
      <c r="B267">
        <v>53</v>
      </c>
      <c r="C267" s="270">
        <v>17.181572681159491</v>
      </c>
      <c r="D267" s="270">
        <v>16.982470242452941</v>
      </c>
      <c r="E267" s="270">
        <v>16.640687438895327</v>
      </c>
      <c r="F267" s="270">
        <v>16.580609364419118</v>
      </c>
      <c r="G267" s="270">
        <v>16.292640874998661</v>
      </c>
      <c r="H267" s="270">
        <v>16.073271718392707</v>
      </c>
    </row>
    <row r="268" spans="1:8" x14ac:dyDescent="0.3">
      <c r="A268" s="301"/>
      <c r="B268">
        <v>54</v>
      </c>
      <c r="C268" s="270">
        <v>18.187394619370135</v>
      </c>
      <c r="D268" s="270">
        <v>18.011673215196844</v>
      </c>
      <c r="E268" s="270">
        <v>17.668931974886913</v>
      </c>
      <c r="F268" s="270">
        <v>17.600539702046536</v>
      </c>
      <c r="G268" s="270">
        <v>17.333930367111176</v>
      </c>
      <c r="H268" s="270">
        <v>17.206177742540156</v>
      </c>
    </row>
    <row r="269" spans="1:8" x14ac:dyDescent="0.3">
      <c r="A269" s="301"/>
      <c r="B269">
        <v>55</v>
      </c>
      <c r="C269" s="270">
        <v>19.259728431963588</v>
      </c>
      <c r="D269" s="270">
        <v>19.104674300197829</v>
      </c>
      <c r="E269" s="270">
        <v>18.774993466946984</v>
      </c>
      <c r="F269" s="270">
        <v>18.701710412155833</v>
      </c>
      <c r="G269" s="270">
        <v>18.444175312400731</v>
      </c>
      <c r="H269" s="270">
        <v>18.402634108091746</v>
      </c>
    </row>
    <row r="270" spans="1:8" x14ac:dyDescent="0.3">
      <c r="A270" s="301"/>
      <c r="B270">
        <v>56</v>
      </c>
      <c r="C270" s="270">
        <v>20.396709415153918</v>
      </c>
      <c r="D270" s="270">
        <v>20.260098250538384</v>
      </c>
      <c r="E270" s="270">
        <v>19.947389946436402</v>
      </c>
      <c r="F270" s="270">
        <v>19.863442225378016</v>
      </c>
      <c r="G270" s="270">
        <v>19.619983757868887</v>
      </c>
      <c r="H270" s="270">
        <v>19.684155556019348</v>
      </c>
    </row>
    <row r="271" spans="1:8" x14ac:dyDescent="0.3">
      <c r="A271" s="301"/>
      <c r="B271">
        <v>57</v>
      </c>
      <c r="C271" s="270">
        <v>21.635523480872909</v>
      </c>
      <c r="D271" s="270">
        <v>21.541490884786317</v>
      </c>
      <c r="E271" s="270">
        <v>21.229653621308657</v>
      </c>
      <c r="F271" s="270">
        <v>21.141888925365173</v>
      </c>
      <c r="G271" s="270">
        <v>20.909510057693431</v>
      </c>
      <c r="H271" s="270">
        <v>21.100431074756518</v>
      </c>
    </row>
    <row r="272" spans="1:8" x14ac:dyDescent="0.3">
      <c r="A272" s="301"/>
      <c r="B272">
        <v>58</v>
      </c>
      <c r="C272" s="270">
        <v>23.168470845812099</v>
      </c>
      <c r="D272" s="270">
        <v>23.105347098329691</v>
      </c>
      <c r="E272" s="270">
        <v>22.792423888010006</v>
      </c>
      <c r="F272" s="270">
        <v>22.677478196146044</v>
      </c>
      <c r="G272" s="270">
        <v>22.449652230773818</v>
      </c>
      <c r="H272" s="270">
        <v>22.809202140346887</v>
      </c>
    </row>
    <row r="273" spans="1:8" x14ac:dyDescent="0.3">
      <c r="A273" s="301"/>
      <c r="B273">
        <v>59</v>
      </c>
      <c r="C273" s="270">
        <v>24.816336480158942</v>
      </c>
      <c r="D273" s="270">
        <v>24.758626897700786</v>
      </c>
      <c r="E273" s="270">
        <v>24.447994798710106</v>
      </c>
      <c r="F273" s="270">
        <v>24.313107651926366</v>
      </c>
      <c r="G273" s="270">
        <v>24.094923826452757</v>
      </c>
      <c r="H273" s="270">
        <v>24.637102033958865</v>
      </c>
    </row>
    <row r="274" spans="1:8" x14ac:dyDescent="0.3">
      <c r="A274" s="301"/>
      <c r="B274">
        <v>60</v>
      </c>
      <c r="C274" s="270">
        <v>27.020835365653159</v>
      </c>
      <c r="D274" s="270">
        <v>26.977375530250555</v>
      </c>
      <c r="E274" s="270">
        <v>26.652702020580467</v>
      </c>
      <c r="F274" s="270">
        <v>26.502032888778473</v>
      </c>
      <c r="G274" s="270">
        <v>26.272468779141896</v>
      </c>
      <c r="H274" s="270">
        <v>27.012104258120523</v>
      </c>
    </row>
    <row r="275" spans="1:8" x14ac:dyDescent="0.3">
      <c r="A275" s="301"/>
      <c r="B275">
        <v>61</v>
      </c>
      <c r="C275" s="270">
        <v>28.712244718248328</v>
      </c>
      <c r="D275" s="270">
        <v>28.68569595898332</v>
      </c>
      <c r="E275" s="270">
        <v>28.357645323517513</v>
      </c>
      <c r="F275" s="270">
        <v>28.209943651011034</v>
      </c>
      <c r="G275" s="270">
        <v>27.974904293229649</v>
      </c>
      <c r="H275" s="270">
        <v>28.910577299296072</v>
      </c>
    </row>
    <row r="276" spans="1:8" x14ac:dyDescent="0.3">
      <c r="A276" s="301"/>
      <c r="B276">
        <v>62</v>
      </c>
      <c r="C276" s="270">
        <v>31.162444788047331</v>
      </c>
      <c r="D276" s="270">
        <v>31.170588844458432</v>
      </c>
      <c r="E276" s="270">
        <v>30.825811542812595</v>
      </c>
      <c r="F276" s="270">
        <v>30.635295473330363</v>
      </c>
      <c r="G276" s="270">
        <v>30.40090416708599</v>
      </c>
      <c r="H276" s="270">
        <v>31.51765789284741</v>
      </c>
    </row>
    <row r="277" spans="1:8" x14ac:dyDescent="0.3">
      <c r="A277" s="301"/>
      <c r="B277">
        <v>63</v>
      </c>
      <c r="C277" s="270">
        <v>33.465660208636486</v>
      </c>
      <c r="D277" s="270">
        <v>33.48676515410196</v>
      </c>
      <c r="E277" s="270">
        <v>33.147870377298048</v>
      </c>
      <c r="F277" s="270">
        <v>32.916368670509954</v>
      </c>
      <c r="G277" s="270">
        <v>32.699712212830235</v>
      </c>
      <c r="H277" s="270">
        <v>33.948503410395048</v>
      </c>
    </row>
    <row r="278" spans="1:8" x14ac:dyDescent="0.3">
      <c r="A278" s="301"/>
      <c r="B278">
        <v>64</v>
      </c>
      <c r="C278" s="270">
        <v>35.982417527733659</v>
      </c>
      <c r="D278" s="270">
        <v>36.018655582481372</v>
      </c>
      <c r="E278" s="270">
        <v>35.67429965895542</v>
      </c>
      <c r="F278" s="270">
        <v>35.417967688177633</v>
      </c>
      <c r="G278" s="270">
        <v>35.188220860373043</v>
      </c>
      <c r="H278" s="270">
        <v>36.600603738672362</v>
      </c>
    </row>
    <row r="279" spans="1:8" x14ac:dyDescent="0.3">
      <c r="A279" s="301"/>
      <c r="B279">
        <v>65</v>
      </c>
      <c r="C279" s="270">
        <v>38.730137179773465</v>
      </c>
      <c r="D279" s="270">
        <v>38.813125773643598</v>
      </c>
      <c r="E279" s="270">
        <v>38.471257488499099</v>
      </c>
      <c r="F279" s="270">
        <v>38.161096313092905</v>
      </c>
      <c r="G279" s="270">
        <v>37.94820633135496</v>
      </c>
      <c r="H279" s="270">
        <v>39.498215981288681</v>
      </c>
    </row>
    <row r="280" spans="1:8" x14ac:dyDescent="0.3">
      <c r="A280" s="301"/>
      <c r="B280">
        <v>66</v>
      </c>
      <c r="C280" s="270">
        <v>41.056652390311157</v>
      </c>
      <c r="D280" s="270">
        <v>41.115548814550273</v>
      </c>
      <c r="E280" s="270">
        <v>40.758254674217845</v>
      </c>
      <c r="F280" s="270">
        <v>40.404859054722579</v>
      </c>
      <c r="G280" s="270">
        <v>40.183853434688352</v>
      </c>
      <c r="H280" s="270">
        <v>41.88012432956306</v>
      </c>
    </row>
    <row r="281" spans="1:8" x14ac:dyDescent="0.3">
      <c r="A281" s="301"/>
      <c r="B281">
        <v>67</v>
      </c>
      <c r="C281" s="270">
        <v>43.81855044672929</v>
      </c>
      <c r="D281" s="270">
        <v>43.885930646467543</v>
      </c>
      <c r="E281" s="270">
        <v>43.533557832644995</v>
      </c>
      <c r="F281" s="270">
        <v>43.162180733450676</v>
      </c>
      <c r="G281" s="270">
        <v>42.927099229851954</v>
      </c>
      <c r="H281" s="270">
        <v>44.718385180348832</v>
      </c>
    </row>
    <row r="282" spans="1:8" x14ac:dyDescent="0.3">
      <c r="A282" s="301"/>
      <c r="B282">
        <v>68</v>
      </c>
      <c r="C282" s="270">
        <v>46.957640528765246</v>
      </c>
      <c r="D282" s="270">
        <v>47.031051830687808</v>
      </c>
      <c r="E282" s="270">
        <v>46.67908503524712</v>
      </c>
      <c r="F282" s="270">
        <v>46.246149329563615</v>
      </c>
      <c r="G282" s="270">
        <v>46.044438206804287</v>
      </c>
      <c r="H282" s="270">
        <v>47.883370059937256</v>
      </c>
    </row>
    <row r="283" spans="1:8" x14ac:dyDescent="0.3">
      <c r="A283" s="301"/>
      <c r="B283">
        <v>69</v>
      </c>
      <c r="C283" s="270">
        <v>50.270743380133972</v>
      </c>
      <c r="D283" s="270">
        <v>50.32560910530966</v>
      </c>
      <c r="E283" s="270">
        <v>49.959710716757336</v>
      </c>
      <c r="F283" s="270">
        <v>49.511761123978118</v>
      </c>
      <c r="G283" s="270">
        <v>49.297207892416722</v>
      </c>
      <c r="H283" s="270">
        <v>51.192802171288804</v>
      </c>
    </row>
    <row r="284" spans="1:8" x14ac:dyDescent="0.3">
      <c r="A284" s="301"/>
      <c r="B284">
        <v>70</v>
      </c>
      <c r="C284" s="270">
        <v>54.796788378164962</v>
      </c>
      <c r="D284" s="270">
        <v>54.815932892222847</v>
      </c>
      <c r="E284" s="270">
        <v>54.444692676335336</v>
      </c>
      <c r="F284" s="270">
        <v>53.932770094670886</v>
      </c>
      <c r="G284" s="270">
        <v>53.68154118883983</v>
      </c>
      <c r="H284" s="270">
        <v>55.614725857907814</v>
      </c>
    </row>
    <row r="285" spans="1:8" x14ac:dyDescent="0.3">
      <c r="A285" s="301"/>
      <c r="B285">
        <v>71</v>
      </c>
      <c r="C285" s="270">
        <v>58.250296989578196</v>
      </c>
      <c r="D285" s="270">
        <v>58.242203148166098</v>
      </c>
      <c r="E285" s="270">
        <v>57.863519611693796</v>
      </c>
      <c r="F285" s="270">
        <v>57.327543404532406</v>
      </c>
      <c r="G285" s="270">
        <v>57.070063724175277</v>
      </c>
      <c r="H285" s="270">
        <v>59.067031627912229</v>
      </c>
    </row>
    <row r="286" spans="1:8" x14ac:dyDescent="0.3">
      <c r="A286" s="301"/>
      <c r="B286">
        <v>72</v>
      </c>
      <c r="C286" s="270">
        <v>63.816307695391373</v>
      </c>
      <c r="D286" s="270">
        <v>63.748996811556033</v>
      </c>
      <c r="E286" s="270">
        <v>63.34244088894053</v>
      </c>
      <c r="F286" s="270">
        <v>62.763146784323794</v>
      </c>
      <c r="G286" s="270">
        <v>62.491620069384204</v>
      </c>
      <c r="H286" s="270">
        <v>64.490061726757489</v>
      </c>
    </row>
    <row r="287" spans="1:8" x14ac:dyDescent="0.3">
      <c r="A287" s="301"/>
      <c r="B287">
        <v>73</v>
      </c>
      <c r="C287" s="270">
        <v>68.844944872596329</v>
      </c>
      <c r="D287" s="270">
        <v>68.772237448116343</v>
      </c>
      <c r="E287" s="270">
        <v>68.320676252009292</v>
      </c>
      <c r="F287" s="270">
        <v>67.744713030990113</v>
      </c>
      <c r="G287" s="270">
        <v>67.439492929049109</v>
      </c>
      <c r="H287" s="270">
        <v>69.357255417891309</v>
      </c>
    </row>
    <row r="288" spans="1:8" x14ac:dyDescent="0.3">
      <c r="A288" s="301"/>
      <c r="B288">
        <v>74</v>
      </c>
      <c r="C288" s="270">
        <v>74.626218677668746</v>
      </c>
      <c r="D288" s="270">
        <v>74.471352146778244</v>
      </c>
      <c r="E288" s="270">
        <v>74.039837403997254</v>
      </c>
      <c r="F288" s="270">
        <v>73.385321145957221</v>
      </c>
      <c r="G288" s="270">
        <v>73.083798951388886</v>
      </c>
      <c r="H288" s="270">
        <v>74.788962229677338</v>
      </c>
    </row>
    <row r="289" spans="1:8" x14ac:dyDescent="0.3">
      <c r="A289" s="301"/>
      <c r="B289">
        <v>75</v>
      </c>
      <c r="C289" s="270">
        <v>80.99542279258803</v>
      </c>
      <c r="D289" s="270">
        <v>80.782936739062748</v>
      </c>
      <c r="E289" s="270">
        <v>80.312340480285783</v>
      </c>
      <c r="F289" s="270">
        <v>79.676151415464702</v>
      </c>
      <c r="G289" s="270">
        <v>79.278753443362575</v>
      </c>
      <c r="H289" s="270">
        <v>80.734833137889481</v>
      </c>
    </row>
    <row r="290" spans="1:8" x14ac:dyDescent="0.3">
      <c r="A290" s="301"/>
      <c r="B290">
        <v>76</v>
      </c>
      <c r="C290" s="270">
        <v>87.541248748735285</v>
      </c>
      <c r="D290" s="270">
        <v>87.25224997574233</v>
      </c>
      <c r="E290" s="270">
        <v>86.776021044493476</v>
      </c>
      <c r="F290" s="270">
        <v>86.124072510764975</v>
      </c>
      <c r="G290" s="270">
        <v>85.755360131825228</v>
      </c>
      <c r="H290" s="270">
        <v>86.831269382211161</v>
      </c>
    </row>
    <row r="291" spans="1:8" x14ac:dyDescent="0.3">
      <c r="A291" s="301"/>
      <c r="B291">
        <v>77</v>
      </c>
      <c r="C291" s="270">
        <v>94.559334321582753</v>
      </c>
      <c r="D291" s="270">
        <v>94.220388256196657</v>
      </c>
      <c r="E291" s="270">
        <v>93.735640770479932</v>
      </c>
      <c r="F291" s="270">
        <v>93.028403478188821</v>
      </c>
      <c r="G291" s="270">
        <v>92.641974974727304</v>
      </c>
      <c r="H291" s="270">
        <v>93.346117736083983</v>
      </c>
    </row>
    <row r="292" spans="1:8" x14ac:dyDescent="0.3">
      <c r="A292" s="301"/>
      <c r="B292">
        <v>78</v>
      </c>
      <c r="C292" s="270">
        <v>103.41592021065213</v>
      </c>
      <c r="D292" s="270">
        <v>102.94942853143465</v>
      </c>
      <c r="E292" s="270">
        <v>102.42914832228244</v>
      </c>
      <c r="F292" s="270">
        <v>101.7241796151428</v>
      </c>
      <c r="G292" s="270">
        <v>101.24868426347716</v>
      </c>
      <c r="H292" s="270">
        <v>101.40852972982209</v>
      </c>
    </row>
    <row r="293" spans="1:8" x14ac:dyDescent="0.3">
      <c r="A293" s="301"/>
      <c r="B293">
        <v>79</v>
      </c>
      <c r="C293" s="270">
        <v>111.58595047825406</v>
      </c>
      <c r="D293" s="270">
        <v>110.98255801544622</v>
      </c>
      <c r="E293" s="270">
        <v>110.42991290669354</v>
      </c>
      <c r="F293" s="270">
        <v>109.75613314800093</v>
      </c>
      <c r="G293" s="270">
        <v>109.21149239283884</v>
      </c>
      <c r="H293" s="270">
        <v>108.54295427927427</v>
      </c>
    </row>
    <row r="294" spans="1:8" x14ac:dyDescent="0.3">
      <c r="A294" s="301"/>
      <c r="B294">
        <v>80</v>
      </c>
      <c r="C294" s="270">
        <v>121.99423827535682</v>
      </c>
      <c r="D294" s="270">
        <v>121.3432970913905</v>
      </c>
      <c r="E294" s="270">
        <v>120.75457779755915</v>
      </c>
      <c r="F294" s="270">
        <v>120.12757126072002</v>
      </c>
      <c r="G294" s="270">
        <v>119.50726737802769</v>
      </c>
      <c r="H294" s="270">
        <v>117.83651733095671</v>
      </c>
    </row>
    <row r="295" spans="1:8" x14ac:dyDescent="0.3">
      <c r="A295" s="301"/>
      <c r="B295">
        <v>81</v>
      </c>
      <c r="C295" s="270">
        <v>130.47119459642025</v>
      </c>
      <c r="D295" s="270">
        <v>129.75674016844269</v>
      </c>
      <c r="E295" s="270">
        <v>129.13353888003536</v>
      </c>
      <c r="F295" s="270">
        <v>128.5268792767661</v>
      </c>
      <c r="G295" s="270">
        <v>127.87602232662651</v>
      </c>
      <c r="H295" s="270">
        <v>125.4682907519516</v>
      </c>
    </row>
    <row r="296" spans="1:8" x14ac:dyDescent="0.3">
      <c r="A296" s="301"/>
      <c r="B296">
        <v>82</v>
      </c>
      <c r="C296" s="270">
        <v>144.66267698247597</v>
      </c>
      <c r="D296" s="270">
        <v>143.949805655349</v>
      </c>
      <c r="E296" s="270">
        <v>143.20107047827102</v>
      </c>
      <c r="F296" s="270">
        <v>142.52023316115017</v>
      </c>
      <c r="G296" s="270">
        <v>141.86784268222502</v>
      </c>
      <c r="H296" s="270">
        <v>139.03720973995763</v>
      </c>
    </row>
    <row r="297" spans="1:8" x14ac:dyDescent="0.3">
      <c r="A297" s="301"/>
      <c r="B297">
        <v>83</v>
      </c>
      <c r="C297" s="270">
        <v>157.41176936791695</v>
      </c>
      <c r="D297" s="270">
        <v>156.63189587046472</v>
      </c>
      <c r="E297" s="270">
        <v>155.91292027827473</v>
      </c>
      <c r="F297" s="270">
        <v>155.18560886160358</v>
      </c>
      <c r="G297" s="270">
        <v>154.40953489025529</v>
      </c>
      <c r="H297" s="270">
        <v>154.23281952693108</v>
      </c>
    </row>
    <row r="298" spans="1:8" x14ac:dyDescent="0.3">
      <c r="A298" s="301"/>
      <c r="B298">
        <v>84</v>
      </c>
      <c r="C298" s="270">
        <v>172.69109862736664</v>
      </c>
      <c r="D298" s="270">
        <v>171.76945598069187</v>
      </c>
      <c r="E298" s="270">
        <v>171.05339021951843</v>
      </c>
      <c r="F298" s="270">
        <v>170.2715400448802</v>
      </c>
      <c r="G298" s="270">
        <v>169.44701834535775</v>
      </c>
      <c r="H298" s="270">
        <v>175.72026362512594</v>
      </c>
    </row>
    <row r="299" spans="1:8" x14ac:dyDescent="0.3">
      <c r="A299" s="301"/>
      <c r="B299">
        <v>85</v>
      </c>
      <c r="C299" s="270">
        <v>185.94494898635344</v>
      </c>
      <c r="D299" s="270">
        <v>185.11079124381794</v>
      </c>
      <c r="E299" s="270">
        <v>184.230857940275</v>
      </c>
      <c r="F299" s="270">
        <v>183.32341134231041</v>
      </c>
      <c r="G299" s="270">
        <v>182.64052159034088</v>
      </c>
      <c r="H299" s="270">
        <v>197.05759129306483</v>
      </c>
    </row>
    <row r="300" spans="1:8" x14ac:dyDescent="0.3">
      <c r="A300" s="301"/>
      <c r="B300">
        <v>86</v>
      </c>
      <c r="C300" s="270">
        <v>201.38148994146238</v>
      </c>
      <c r="D300" s="270">
        <v>200.5012470468258</v>
      </c>
      <c r="E300" s="270">
        <v>199.65539263576304</v>
      </c>
      <c r="F300" s="270">
        <v>198.85769853264949</v>
      </c>
      <c r="G300" s="270">
        <v>198.02859477885414</v>
      </c>
      <c r="H300" s="270">
        <v>220.46429611661816</v>
      </c>
    </row>
    <row r="301" spans="1:8" x14ac:dyDescent="0.3">
      <c r="A301" s="301"/>
      <c r="B301">
        <v>87</v>
      </c>
      <c r="C301" s="270">
        <v>216.60250850455952</v>
      </c>
      <c r="D301" s="270">
        <v>215.55963613231751</v>
      </c>
      <c r="E301" s="270">
        <v>214.85749931009173</v>
      </c>
      <c r="F301" s="270">
        <v>213.82389741811014</v>
      </c>
      <c r="G301" s="270">
        <v>212.97070486223186</v>
      </c>
      <c r="H301" s="270">
        <v>241.61261858168689</v>
      </c>
    </row>
    <row r="302" spans="1:8" x14ac:dyDescent="0.3">
      <c r="A302" s="301"/>
      <c r="B302">
        <v>88</v>
      </c>
      <c r="C302" s="270">
        <v>233.55026967234639</v>
      </c>
      <c r="D302" s="270">
        <v>232.65366514924631</v>
      </c>
      <c r="E302" s="270">
        <v>231.76470219861756</v>
      </c>
      <c r="F302" s="270">
        <v>230.75944089427685</v>
      </c>
      <c r="G302" s="270">
        <v>229.98538540727887</v>
      </c>
      <c r="H302" s="270">
        <v>261.61389506321279</v>
      </c>
    </row>
    <row r="303" spans="1:8" x14ac:dyDescent="0.3">
      <c r="A303" s="301"/>
      <c r="B303">
        <v>89</v>
      </c>
      <c r="C303" s="270">
        <v>249.98819978472386</v>
      </c>
      <c r="D303" s="270">
        <v>248.46482620717651</v>
      </c>
      <c r="E303" s="270">
        <v>247.64607137714873</v>
      </c>
      <c r="F303" s="270">
        <v>246.87091044607274</v>
      </c>
      <c r="G303" s="270">
        <v>245.60254348455624</v>
      </c>
      <c r="H303" s="270">
        <v>280.91900530491631</v>
      </c>
    </row>
    <row r="304" spans="1:8" x14ac:dyDescent="0.3">
      <c r="A304" s="301"/>
      <c r="B304">
        <v>90</v>
      </c>
      <c r="C304" s="270">
        <v>270.34078423914741</v>
      </c>
      <c r="D304" s="270">
        <v>268.89996511304855</v>
      </c>
      <c r="E304" s="270">
        <v>267.56970877450692</v>
      </c>
      <c r="F304" s="270">
        <v>267.21700499983046</v>
      </c>
      <c r="G304" s="270">
        <v>266.13817624179381</v>
      </c>
      <c r="H304" s="270">
        <v>303.65583415322067</v>
      </c>
    </row>
    <row r="305" spans="1:8" x14ac:dyDescent="0.3">
      <c r="A305" s="301"/>
      <c r="B305">
        <v>91</v>
      </c>
      <c r="C305" s="270">
        <v>284.86887135694951</v>
      </c>
      <c r="D305" s="270">
        <v>283.4995296190063</v>
      </c>
      <c r="E305" s="270">
        <v>282.14229524748026</v>
      </c>
      <c r="F305" s="270">
        <v>281.35686395090818</v>
      </c>
      <c r="G305" s="270">
        <v>279.93977959205142</v>
      </c>
      <c r="H305" s="270">
        <v>320.96219648576863</v>
      </c>
    </row>
    <row r="306" spans="1:8" x14ac:dyDescent="0.3">
      <c r="A306" s="301"/>
      <c r="B306">
        <v>92</v>
      </c>
      <c r="C306" s="270">
        <v>306.56433032766375</v>
      </c>
      <c r="D306" s="270">
        <v>306.07835328572918</v>
      </c>
      <c r="E306" s="270">
        <v>304.64503867978652</v>
      </c>
      <c r="F306" s="270">
        <v>303.41922697558346</v>
      </c>
      <c r="G306" s="270">
        <v>302.25081654657595</v>
      </c>
      <c r="H306" s="270">
        <v>345.86452523741627</v>
      </c>
    </row>
    <row r="307" spans="1:8" x14ac:dyDescent="0.3">
      <c r="A307" s="301"/>
      <c r="B307">
        <v>93</v>
      </c>
      <c r="C307" s="270">
        <v>327.73688130573652</v>
      </c>
      <c r="D307" s="270">
        <v>326.14863726524436</v>
      </c>
      <c r="E307" s="270">
        <v>324.14117415396294</v>
      </c>
      <c r="F307" s="270">
        <v>323.51340061689774</v>
      </c>
      <c r="G307" s="270">
        <v>322.49851265938088</v>
      </c>
      <c r="H307" s="270">
        <v>368.38151255291638</v>
      </c>
    </row>
    <row r="308" spans="1:8" x14ac:dyDescent="0.3">
      <c r="A308" s="301"/>
      <c r="B308">
        <v>94</v>
      </c>
      <c r="C308" s="270">
        <v>348.69655127397095</v>
      </c>
      <c r="D308" s="270">
        <v>346.68388833102955</v>
      </c>
      <c r="E308" s="270">
        <v>346.55343617698338</v>
      </c>
      <c r="F308" s="270">
        <v>345.59669642501285</v>
      </c>
      <c r="G308" s="270">
        <v>345.00410978805263</v>
      </c>
      <c r="H308" s="270">
        <v>394.74795597866762</v>
      </c>
    </row>
    <row r="309" spans="1:8" x14ac:dyDescent="0.3">
      <c r="A309" s="301"/>
      <c r="B309">
        <v>95</v>
      </c>
      <c r="C309" s="270">
        <v>373.0533718886241</v>
      </c>
      <c r="D309" s="270">
        <v>372.85226248395395</v>
      </c>
      <c r="E309" s="270">
        <v>372.16754756227948</v>
      </c>
      <c r="F309" s="270">
        <v>370.31120202759257</v>
      </c>
      <c r="G309" s="270">
        <v>369.85640317280502</v>
      </c>
      <c r="H309" s="270">
        <v>422.33511255395484</v>
      </c>
    </row>
    <row r="310" spans="1:8" x14ac:dyDescent="0.3">
      <c r="A310" s="301"/>
      <c r="B310">
        <v>96</v>
      </c>
      <c r="C310" s="270">
        <v>396.0723001798479</v>
      </c>
      <c r="D310" s="270">
        <v>394.26207473704977</v>
      </c>
      <c r="E310" s="270">
        <v>393.73732413463136</v>
      </c>
      <c r="F310" s="270">
        <v>390.56959045446803</v>
      </c>
      <c r="G310" s="270">
        <v>390.38217487464243</v>
      </c>
      <c r="H310" s="270">
        <v>446.53040656995989</v>
      </c>
    </row>
    <row r="311" spans="1:8" x14ac:dyDescent="0.3">
      <c r="A311" s="301"/>
      <c r="B311">
        <v>97</v>
      </c>
      <c r="C311" s="270">
        <v>418.18405303073166</v>
      </c>
      <c r="D311" s="270">
        <v>415.4682634468586</v>
      </c>
      <c r="E311" s="270">
        <v>416.7787316862229</v>
      </c>
      <c r="F311" s="270">
        <v>413.94503067194478</v>
      </c>
      <c r="G311" s="270">
        <v>414.11595859943264</v>
      </c>
      <c r="H311" s="270">
        <v>472.7228459206143</v>
      </c>
    </row>
    <row r="312" spans="1:8" x14ac:dyDescent="0.3">
      <c r="A312" s="301"/>
      <c r="B312">
        <v>98</v>
      </c>
      <c r="C312" s="270">
        <v>443.22274690205887</v>
      </c>
      <c r="D312" s="270">
        <v>436.57917810071166</v>
      </c>
      <c r="E312" s="270">
        <v>437.845173037091</v>
      </c>
      <c r="F312" s="270">
        <v>430.89639305210477</v>
      </c>
      <c r="G312" s="270">
        <v>437.58881144528829</v>
      </c>
      <c r="H312" s="270">
        <v>496.45110083776876</v>
      </c>
    </row>
    <row r="313" spans="1:8" x14ac:dyDescent="0.3">
      <c r="A313" s="301"/>
      <c r="B313">
        <v>99</v>
      </c>
      <c r="C313">
        <v>1000</v>
      </c>
      <c r="D313">
        <v>1000</v>
      </c>
      <c r="E313">
        <v>1000</v>
      </c>
      <c r="F313">
        <v>1000</v>
      </c>
      <c r="G313">
        <v>1000</v>
      </c>
      <c r="H313">
        <v>1000</v>
      </c>
    </row>
    <row r="314" spans="1:8" x14ac:dyDescent="0.3">
      <c r="A314" s="301"/>
      <c r="B314">
        <v>100</v>
      </c>
      <c r="C314">
        <v>1000</v>
      </c>
      <c r="D314">
        <v>1000</v>
      </c>
      <c r="E314">
        <v>1000</v>
      </c>
      <c r="F314">
        <v>1000</v>
      </c>
      <c r="G314">
        <v>1000</v>
      </c>
      <c r="H314">
        <v>1000</v>
      </c>
    </row>
    <row r="325" spans="1:17" x14ac:dyDescent="0.3">
      <c r="C325" s="88">
        <v>2015</v>
      </c>
      <c r="D325" s="88">
        <v>2016</v>
      </c>
      <c r="E325" s="88">
        <v>2017</v>
      </c>
      <c r="F325" s="88">
        <v>2018</v>
      </c>
      <c r="G325" s="88">
        <v>2019</v>
      </c>
      <c r="H325" s="88">
        <v>2020</v>
      </c>
    </row>
    <row r="326" spans="1:17" x14ac:dyDescent="0.3">
      <c r="A326" s="302" t="s">
        <v>139</v>
      </c>
      <c r="B326" t="s">
        <v>138</v>
      </c>
      <c r="C326" s="269">
        <v>0.50462377040136863</v>
      </c>
      <c r="D326" s="269">
        <v>0.50486905024302087</v>
      </c>
      <c r="E326" s="269">
        <v>0.50486905024302087</v>
      </c>
      <c r="F326" s="269">
        <v>0.50486905024302087</v>
      </c>
      <c r="G326" s="269">
        <v>0.50511408730620599</v>
      </c>
      <c r="H326" s="269">
        <v>0.50511408730620599</v>
      </c>
    </row>
    <row r="327" spans="1:17" x14ac:dyDescent="0.3">
      <c r="A327" s="302"/>
      <c r="B327" t="s">
        <v>137</v>
      </c>
      <c r="C327" s="269">
        <v>0.49537622959863137</v>
      </c>
      <c r="D327" s="269">
        <v>0.49513094975697913</v>
      </c>
      <c r="E327" s="269">
        <v>0.49513094975697913</v>
      </c>
      <c r="F327" s="269">
        <v>0.49513094975697913</v>
      </c>
      <c r="G327" s="269">
        <v>0.49488591269379401</v>
      </c>
      <c r="H327" s="269">
        <v>0.49488591269379401</v>
      </c>
    </row>
    <row r="332" spans="1:17" x14ac:dyDescent="0.3">
      <c r="A332" s="87" t="s">
        <v>126</v>
      </c>
      <c r="B332" s="86" t="s">
        <v>88</v>
      </c>
      <c r="C332" s="76">
        <v>2010</v>
      </c>
      <c r="D332" s="76">
        <v>2011</v>
      </c>
      <c r="E332" s="76">
        <v>2012</v>
      </c>
      <c r="F332" s="76">
        <v>2013</v>
      </c>
      <c r="G332" s="76">
        <v>2014</v>
      </c>
      <c r="H332" s="76">
        <v>2015</v>
      </c>
      <c r="I332" s="76">
        <v>2016</v>
      </c>
      <c r="J332" s="76">
        <v>2017</v>
      </c>
      <c r="K332" s="76">
        <v>2018</v>
      </c>
      <c r="L332" s="76">
        <v>2019</v>
      </c>
      <c r="M332" s="76">
        <v>2020</v>
      </c>
      <c r="N332" s="76">
        <v>2021</v>
      </c>
      <c r="O332" s="76">
        <v>2022</v>
      </c>
      <c r="P332" s="76">
        <v>2023</v>
      </c>
      <c r="Q332" s="76">
        <v>2023</v>
      </c>
    </row>
    <row r="333" spans="1:17" x14ac:dyDescent="0.3">
      <c r="A333" s="6" t="s">
        <v>136</v>
      </c>
      <c r="B333" s="85" t="s">
        <v>124</v>
      </c>
      <c r="C333" s="268">
        <v>418359.97259996599</v>
      </c>
      <c r="D333" s="268">
        <v>431228.67344460962</v>
      </c>
      <c r="E333" s="268">
        <v>441602.98483960476</v>
      </c>
      <c r="F333" s="268">
        <v>455215.30055221124</v>
      </c>
      <c r="G333" s="268">
        <v>463821.11559144745</v>
      </c>
      <c r="H333" s="268">
        <v>479184.70433847711</v>
      </c>
      <c r="I333" s="268">
        <v>491697.51795358566</v>
      </c>
      <c r="J333" s="268">
        <v>502817.26183287858</v>
      </c>
      <c r="K333" s="268">
        <v>515665.34535975259</v>
      </c>
      <c r="L333" s="268">
        <v>528119.32560354681</v>
      </c>
      <c r="M333" s="268">
        <v>539763.63710275036</v>
      </c>
      <c r="N333" s="268">
        <v>551944.07653412386</v>
      </c>
      <c r="O333" s="76">
        <v>2241435</v>
      </c>
      <c r="P333" s="76">
        <v>2270350</v>
      </c>
      <c r="Q333" s="76">
        <v>26502540</v>
      </c>
    </row>
    <row r="338" spans="1:105" ht="14.4" customHeight="1" x14ac:dyDescent="0.3">
      <c r="A338" s="84" t="s">
        <v>126</v>
      </c>
      <c r="B338" s="83" t="s">
        <v>88</v>
      </c>
      <c r="C338" s="82"/>
      <c r="D338" s="81">
        <v>0</v>
      </c>
      <c r="E338" s="81">
        <v>1</v>
      </c>
      <c r="F338" s="81">
        <v>2</v>
      </c>
      <c r="G338" s="81">
        <v>3</v>
      </c>
      <c r="H338" s="81">
        <v>4</v>
      </c>
      <c r="I338" s="81">
        <v>5</v>
      </c>
      <c r="J338" s="81">
        <v>6</v>
      </c>
      <c r="K338" s="81">
        <v>7</v>
      </c>
      <c r="L338" s="81">
        <v>8</v>
      </c>
      <c r="M338" s="81">
        <v>9</v>
      </c>
      <c r="N338" s="81">
        <v>10</v>
      </c>
      <c r="O338" s="81">
        <v>11</v>
      </c>
      <c r="P338" s="81">
        <v>12</v>
      </c>
      <c r="Q338" s="81">
        <v>13</v>
      </c>
      <c r="R338" s="81">
        <v>14</v>
      </c>
      <c r="S338" s="81">
        <v>15</v>
      </c>
      <c r="T338" s="81">
        <v>16</v>
      </c>
      <c r="U338" s="81">
        <v>17</v>
      </c>
      <c r="V338" s="81">
        <v>18</v>
      </c>
      <c r="W338" s="81">
        <v>19</v>
      </c>
      <c r="X338" s="81">
        <v>20</v>
      </c>
      <c r="Y338" s="81">
        <v>21</v>
      </c>
      <c r="Z338" s="81">
        <v>22</v>
      </c>
      <c r="AA338" s="81">
        <v>23</v>
      </c>
      <c r="AB338" s="81">
        <v>24</v>
      </c>
      <c r="AC338" s="81">
        <v>25</v>
      </c>
      <c r="AD338" s="81">
        <v>26</v>
      </c>
      <c r="AE338" s="81">
        <v>27</v>
      </c>
      <c r="AF338" s="81">
        <v>28</v>
      </c>
      <c r="AG338" s="81">
        <v>29</v>
      </c>
      <c r="AH338" s="81">
        <v>30</v>
      </c>
      <c r="AI338" s="81">
        <v>31</v>
      </c>
      <c r="AJ338" s="81">
        <v>32</v>
      </c>
      <c r="AK338" s="81">
        <v>33</v>
      </c>
      <c r="AL338" s="81">
        <v>34</v>
      </c>
      <c r="AM338" s="81">
        <v>35</v>
      </c>
      <c r="AN338" s="81">
        <v>36</v>
      </c>
      <c r="AO338" s="81">
        <v>37</v>
      </c>
      <c r="AP338" s="81">
        <v>38</v>
      </c>
      <c r="AQ338" s="81">
        <v>39</v>
      </c>
      <c r="AR338" s="81">
        <v>40</v>
      </c>
      <c r="AS338" s="81">
        <v>41</v>
      </c>
      <c r="AT338" s="81">
        <v>42</v>
      </c>
      <c r="AU338" s="81">
        <v>43</v>
      </c>
      <c r="AV338" s="81">
        <v>44</v>
      </c>
      <c r="AW338" s="81">
        <v>45</v>
      </c>
      <c r="AX338" s="81">
        <v>46</v>
      </c>
      <c r="AY338" s="81">
        <v>47</v>
      </c>
      <c r="AZ338" s="81">
        <v>48</v>
      </c>
      <c r="BA338" s="81">
        <v>49</v>
      </c>
      <c r="BB338" s="81">
        <v>50</v>
      </c>
      <c r="BC338" s="81">
        <v>51</v>
      </c>
      <c r="BD338" s="81">
        <v>52</v>
      </c>
      <c r="BE338" s="81">
        <v>53</v>
      </c>
      <c r="BF338" s="81">
        <v>54</v>
      </c>
      <c r="BG338" s="81">
        <v>55</v>
      </c>
      <c r="BH338" s="81">
        <v>56</v>
      </c>
      <c r="BI338" s="81">
        <v>57</v>
      </c>
      <c r="BJ338" s="81">
        <v>58</v>
      </c>
      <c r="BK338" s="81">
        <v>59</v>
      </c>
      <c r="BL338" s="81">
        <v>60</v>
      </c>
      <c r="BM338" s="81">
        <v>61</v>
      </c>
      <c r="BN338" s="81">
        <v>62</v>
      </c>
      <c r="BO338" s="81">
        <v>63</v>
      </c>
      <c r="BP338" s="81">
        <v>64</v>
      </c>
      <c r="BQ338" s="81">
        <v>65</v>
      </c>
      <c r="BR338" s="81">
        <v>66</v>
      </c>
      <c r="BS338" s="81">
        <v>67</v>
      </c>
      <c r="BT338" s="81">
        <v>68</v>
      </c>
      <c r="BU338" s="81">
        <v>69</v>
      </c>
      <c r="BV338" s="81">
        <v>70</v>
      </c>
      <c r="BW338" s="81">
        <v>71</v>
      </c>
      <c r="BX338" s="81">
        <v>72</v>
      </c>
      <c r="BY338" s="81">
        <v>73</v>
      </c>
      <c r="BZ338" s="81">
        <v>74</v>
      </c>
      <c r="CA338" s="81">
        <v>75</v>
      </c>
      <c r="CB338" s="81">
        <v>76</v>
      </c>
      <c r="CC338" s="81">
        <v>77</v>
      </c>
      <c r="CD338" s="81">
        <v>78</v>
      </c>
      <c r="CE338" s="81">
        <v>79</v>
      </c>
      <c r="CF338" s="81">
        <v>80</v>
      </c>
      <c r="CG338" s="81">
        <v>81</v>
      </c>
      <c r="CH338" s="81">
        <v>82</v>
      </c>
      <c r="CI338" s="81">
        <v>83</v>
      </c>
      <c r="CJ338" s="81">
        <v>84</v>
      </c>
      <c r="CK338" s="81">
        <v>85</v>
      </c>
      <c r="CL338" s="81">
        <v>86</v>
      </c>
      <c r="CM338" s="81">
        <v>87</v>
      </c>
      <c r="CN338" s="81">
        <v>88</v>
      </c>
      <c r="CO338" s="81">
        <v>89</v>
      </c>
      <c r="CP338" s="81">
        <v>90</v>
      </c>
      <c r="CQ338" s="81">
        <v>91</v>
      </c>
      <c r="CR338" s="81">
        <v>92</v>
      </c>
      <c r="CS338" s="81">
        <v>93</v>
      </c>
      <c r="CT338" s="81">
        <v>94</v>
      </c>
      <c r="CU338" s="81">
        <v>95</v>
      </c>
      <c r="CV338" s="81">
        <v>96</v>
      </c>
      <c r="CW338" s="81">
        <v>97</v>
      </c>
      <c r="CX338" s="81">
        <v>98</v>
      </c>
      <c r="CY338" s="81">
        <v>99</v>
      </c>
      <c r="CZ338" s="81">
        <v>100</v>
      </c>
      <c r="DA338" s="78"/>
    </row>
    <row r="339" spans="1:105" x14ac:dyDescent="0.3">
      <c r="A339" s="303" t="s">
        <v>135</v>
      </c>
      <c r="B339" s="80" t="s">
        <v>134</v>
      </c>
      <c r="C339" s="79">
        <v>2015</v>
      </c>
      <c r="D339" s="268">
        <v>8244.7041462266352</v>
      </c>
      <c r="E339" s="268">
        <v>8041.9065961581728</v>
      </c>
      <c r="F339" s="268">
        <v>7810.3344688865827</v>
      </c>
      <c r="G339" s="268">
        <v>7589.6068362506339</v>
      </c>
      <c r="H339" s="268">
        <v>7440.5511861441919</v>
      </c>
      <c r="I339" s="268">
        <v>7315.4726959463133</v>
      </c>
      <c r="J339" s="268">
        <v>7176.1233913006981</v>
      </c>
      <c r="K339" s="268">
        <v>7030.7520128217775</v>
      </c>
      <c r="L339" s="268">
        <v>6883.7380909746626</v>
      </c>
      <c r="M339" s="268">
        <v>6712.6698257744529</v>
      </c>
      <c r="N339" s="268">
        <v>6492.422372123121</v>
      </c>
      <c r="O339" s="268">
        <v>6240.0903901481561</v>
      </c>
      <c r="P339" s="268">
        <v>5988.3287873427225</v>
      </c>
      <c r="Q339" s="268">
        <v>5769.7173523079864</v>
      </c>
      <c r="R339" s="268">
        <v>5579.2845841336402</v>
      </c>
      <c r="S339" s="268">
        <v>5407.8250777299309</v>
      </c>
      <c r="T339" s="268">
        <v>5249.1410943666533</v>
      </c>
      <c r="U339" s="268">
        <v>5062.6298861980576</v>
      </c>
      <c r="V339" s="268">
        <v>4871.8020997711264</v>
      </c>
      <c r="W339" s="268">
        <v>4695.0315170409249</v>
      </c>
      <c r="X339" s="268">
        <v>4503.5854420369606</v>
      </c>
      <c r="Y339" s="268">
        <v>4312.8377734123933</v>
      </c>
      <c r="Z339" s="268">
        <v>4147.0904474620593</v>
      </c>
      <c r="AA339" s="268">
        <v>3996.7404678724747</v>
      </c>
      <c r="AB339" s="268">
        <v>3845.8314967482224</v>
      </c>
      <c r="AC339" s="268">
        <v>3704.0483318314732</v>
      </c>
      <c r="AD339" s="268">
        <v>3583.1814736058586</v>
      </c>
      <c r="AE339" s="268">
        <v>3446.3594620232516</v>
      </c>
      <c r="AF339" s="268">
        <v>3303.8213790028049</v>
      </c>
      <c r="AG339" s="268">
        <v>3196.4063864031477</v>
      </c>
      <c r="AH339" s="268">
        <v>3101.1351690082815</v>
      </c>
      <c r="AI339" s="268">
        <v>3010.4426763999363</v>
      </c>
      <c r="AJ339" s="268">
        <v>2928.4592506778968</v>
      </c>
      <c r="AK339" s="268">
        <v>2838.9668524889848</v>
      </c>
      <c r="AL339" s="268">
        <v>2740.1615322126104</v>
      </c>
      <c r="AM339" s="268">
        <v>2631.7825419210785</v>
      </c>
      <c r="AN339" s="268">
        <v>2513.5651878477001</v>
      </c>
      <c r="AO339" s="268">
        <v>2396.6373498316339</v>
      </c>
      <c r="AP339" s="268">
        <v>2281.972678359683</v>
      </c>
      <c r="AQ339" s="268">
        <v>2174.4392991694758</v>
      </c>
      <c r="AR339" s="268">
        <v>2067.3012515425239</v>
      </c>
      <c r="AS339" s="268">
        <v>1953.9576111229251</v>
      </c>
      <c r="AT339" s="268">
        <v>1840.2349094493836</v>
      </c>
      <c r="AU339" s="268">
        <v>1729.9163617005656</v>
      </c>
      <c r="AV339" s="268">
        <v>1621.3584927772285</v>
      </c>
      <c r="AW339" s="268">
        <v>1515.0325494239712</v>
      </c>
      <c r="AX339" s="268">
        <v>1414.1377687233044</v>
      </c>
      <c r="AY339" s="268">
        <v>1318.5706326969394</v>
      </c>
      <c r="AZ339" s="268">
        <v>1228.4701597395654</v>
      </c>
      <c r="BA339" s="268">
        <v>1143.0438868624319</v>
      </c>
      <c r="BB339" s="268">
        <v>1067.0571807913634</v>
      </c>
      <c r="BC339" s="268">
        <v>1003.7103545679805</v>
      </c>
      <c r="BD339" s="268">
        <v>948.45713607330867</v>
      </c>
      <c r="BE339" s="268">
        <v>898.82261205971395</v>
      </c>
      <c r="BF339" s="268">
        <v>855.9437338582253</v>
      </c>
      <c r="BG339" s="268">
        <v>818.3146857461594</v>
      </c>
      <c r="BH339" s="268">
        <v>784.1941490907634</v>
      </c>
      <c r="BI339" s="268">
        <v>752.71728465043304</v>
      </c>
      <c r="BJ339" s="268">
        <v>721.27501546514964</v>
      </c>
      <c r="BK339" s="268">
        <v>690.35390535144904</v>
      </c>
      <c r="BL339" s="268">
        <v>661.39535813606244</v>
      </c>
      <c r="BM339" s="268">
        <v>635.37216466825896</v>
      </c>
      <c r="BN339" s="268">
        <v>610.19643392199282</v>
      </c>
      <c r="BO339" s="268">
        <v>583.32679996697823</v>
      </c>
      <c r="BP339" s="268">
        <v>554.90632770795128</v>
      </c>
      <c r="BQ339" s="268">
        <v>533.87350303379719</v>
      </c>
      <c r="BR339" s="268">
        <v>516.39626025555174</v>
      </c>
      <c r="BS339" s="268">
        <v>503.2885849333756</v>
      </c>
      <c r="BT339" s="268">
        <v>484.34470745319419</v>
      </c>
      <c r="BU339" s="268">
        <v>450.68079299218999</v>
      </c>
      <c r="BV339" s="268">
        <v>414.01409907239645</v>
      </c>
      <c r="BW339" s="268">
        <v>377.91239858513904</v>
      </c>
      <c r="BX339" s="268">
        <v>343.50670175956861</v>
      </c>
      <c r="BY339" s="268">
        <v>310.58929907149889</v>
      </c>
      <c r="BZ339" s="268">
        <v>279.68657612197296</v>
      </c>
      <c r="CA339" s="268">
        <v>251.07483883508277</v>
      </c>
      <c r="CB339" s="268">
        <v>224.89144373718412</v>
      </c>
      <c r="CC339" s="268">
        <v>200.27263687649469</v>
      </c>
      <c r="CD339" s="268">
        <v>176.60907467700483</v>
      </c>
      <c r="CE339" s="268">
        <v>154.5082493872076</v>
      </c>
      <c r="CF339" s="268">
        <v>134.535093643648</v>
      </c>
      <c r="CG339" s="268">
        <v>116.63649184490392</v>
      </c>
      <c r="CH339" s="268">
        <v>100.33802903529343</v>
      </c>
      <c r="CI339" s="268">
        <v>85.217432832002814</v>
      </c>
      <c r="CJ339" s="268">
        <v>71.707721066503083</v>
      </c>
      <c r="CK339" s="268">
        <v>59.710626892851238</v>
      </c>
      <c r="CL339" s="268">
        <v>48.790756038825037</v>
      </c>
      <c r="CM339" s="268">
        <v>39.161905325357282</v>
      </c>
      <c r="CN339" s="268">
        <v>31.091012907441343</v>
      </c>
      <c r="CO339" s="268">
        <v>24.413712442209846</v>
      </c>
      <c r="CP339" s="268">
        <v>18.934038615326177</v>
      </c>
      <c r="CQ339" s="268">
        <v>14.541739446537644</v>
      </c>
      <c r="CR339" s="268">
        <v>11.128560477976491</v>
      </c>
      <c r="CS339" s="268">
        <v>8.5440665581931761</v>
      </c>
      <c r="CT339" s="268">
        <v>6.5402445295745197</v>
      </c>
      <c r="CU339" s="268">
        <v>4.9458314504973968</v>
      </c>
      <c r="CV339" s="268">
        <v>3.6614412515963553</v>
      </c>
      <c r="CW339" s="268">
        <v>2.6554749614021418</v>
      </c>
      <c r="CX339" s="268">
        <v>1.8771934192437727</v>
      </c>
      <c r="CY339" s="268">
        <v>1.2877221365299798</v>
      </c>
      <c r="CZ339" s="268">
        <v>2.3253388634702632</v>
      </c>
      <c r="DA339" s="78"/>
    </row>
    <row r="340" spans="1:105" x14ac:dyDescent="0.3">
      <c r="A340" s="304"/>
      <c r="B340" s="80" t="s">
        <v>133</v>
      </c>
      <c r="C340" s="79">
        <v>2015</v>
      </c>
      <c r="D340" s="268">
        <v>8136.979181667718</v>
      </c>
      <c r="E340" s="268">
        <v>7957.5659501275641</v>
      </c>
      <c r="F340" s="268">
        <v>7741.9091193651084</v>
      </c>
      <c r="G340" s="268">
        <v>7535.0276803454744</v>
      </c>
      <c r="H340" s="268">
        <v>7397.3787233657304</v>
      </c>
      <c r="I340" s="268">
        <v>7284.5595980138714</v>
      </c>
      <c r="J340" s="268">
        <v>7159.0858113160893</v>
      </c>
      <c r="K340" s="268">
        <v>7023.7411716831139</v>
      </c>
      <c r="L340" s="268">
        <v>6884.0344818727053</v>
      </c>
      <c r="M340" s="268">
        <v>6718.7498026096755</v>
      </c>
      <c r="N340" s="268">
        <v>6502.3829362820679</v>
      </c>
      <c r="O340" s="268">
        <v>6251.9257817460611</v>
      </c>
      <c r="P340" s="268">
        <v>5999.5940641686893</v>
      </c>
      <c r="Q340" s="268">
        <v>5779.4356840739092</v>
      </c>
      <c r="R340" s="268">
        <v>5587.3885965935906</v>
      </c>
      <c r="S340" s="268">
        <v>5413.319412048465</v>
      </c>
      <c r="T340" s="268">
        <v>5252.8845878875054</v>
      </c>
      <c r="U340" s="268">
        <v>5072.2305092083843</v>
      </c>
      <c r="V340" s="268">
        <v>4895.8436704869237</v>
      </c>
      <c r="W340" s="268">
        <v>4738.6448025895943</v>
      </c>
      <c r="X340" s="268">
        <v>4570.8412329534021</v>
      </c>
      <c r="Y340" s="268">
        <v>4407.745160430356</v>
      </c>
      <c r="Z340" s="268">
        <v>4272.1374657185861</v>
      </c>
      <c r="AA340" s="268">
        <v>4153.557632044437</v>
      </c>
      <c r="AB340" s="268">
        <v>4036.1527716235855</v>
      </c>
      <c r="AC340" s="268">
        <v>3929.9665507769687</v>
      </c>
      <c r="AD340" s="268">
        <v>3839.6163863917236</v>
      </c>
      <c r="AE340" s="268">
        <v>3724.0445587058261</v>
      </c>
      <c r="AF340" s="268">
        <v>3597.818896548798</v>
      </c>
      <c r="AG340" s="268">
        <v>3496.2870676743728</v>
      </c>
      <c r="AH340" s="268">
        <v>3394.2504422150682</v>
      </c>
      <c r="AI340" s="268">
        <v>3286.4820937216855</v>
      </c>
      <c r="AJ340" s="268">
        <v>3172.9308843240074</v>
      </c>
      <c r="AK340" s="268">
        <v>3042.9710933186684</v>
      </c>
      <c r="AL340" s="268">
        <v>2901.2355550430948</v>
      </c>
      <c r="AM340" s="268">
        <v>2749.1470910519006</v>
      </c>
      <c r="AN340" s="268">
        <v>2591.1279506296773</v>
      </c>
      <c r="AO340" s="268">
        <v>2435.533653343015</v>
      </c>
      <c r="AP340" s="268">
        <v>2288.6362904837297</v>
      </c>
      <c r="AQ340" s="268">
        <v>2157.4745186680866</v>
      </c>
      <c r="AR340" s="268">
        <v>2039.4502156350877</v>
      </c>
      <c r="AS340" s="268">
        <v>1927.1480306245612</v>
      </c>
      <c r="AT340" s="268">
        <v>1823.5713991312268</v>
      </c>
      <c r="AU340" s="268">
        <v>1736.0788547885543</v>
      </c>
      <c r="AV340" s="268">
        <v>1657.0285700998913</v>
      </c>
      <c r="AW340" s="268">
        <v>1582.3607163005702</v>
      </c>
      <c r="AX340" s="268">
        <v>1512.1682494379479</v>
      </c>
      <c r="AY340" s="268">
        <v>1445.2921179013219</v>
      </c>
      <c r="AZ340" s="268">
        <v>1380.4077401196319</v>
      </c>
      <c r="BA340" s="268">
        <v>1316.0496122045829</v>
      </c>
      <c r="BB340" s="268">
        <v>1256.4164713137693</v>
      </c>
      <c r="BC340" s="268">
        <v>1204.6867256097771</v>
      </c>
      <c r="BD340" s="268">
        <v>1157.2577145564976</v>
      </c>
      <c r="BE340" s="268">
        <v>1112.5878471567864</v>
      </c>
      <c r="BF340" s="268">
        <v>1072.298545176481</v>
      </c>
      <c r="BG340" s="268">
        <v>1034.7009074137566</v>
      </c>
      <c r="BH340" s="268">
        <v>998.18515932353068</v>
      </c>
      <c r="BI340" s="268">
        <v>962.0835544029203</v>
      </c>
      <c r="BJ340" s="268">
        <v>923.714621907376</v>
      </c>
      <c r="BK340" s="268">
        <v>883.97378375710298</v>
      </c>
      <c r="BL340" s="268">
        <v>844.37302950016021</v>
      </c>
      <c r="BM340" s="268">
        <v>806.36645333929232</v>
      </c>
      <c r="BN340" s="268">
        <v>767.97314508706847</v>
      </c>
      <c r="BO340" s="268">
        <v>726.5502698225755</v>
      </c>
      <c r="BP340" s="268">
        <v>682.77397699020264</v>
      </c>
      <c r="BQ340" s="268">
        <v>654.96933828812871</v>
      </c>
      <c r="BR340" s="268">
        <v>632.84285768094128</v>
      </c>
      <c r="BS340" s="268">
        <v>612.64593164694395</v>
      </c>
      <c r="BT340" s="268">
        <v>587.44160670644487</v>
      </c>
      <c r="BU340" s="268">
        <v>544.13769737376856</v>
      </c>
      <c r="BV340" s="268">
        <v>499.15320664140188</v>
      </c>
      <c r="BW340" s="268">
        <v>456.19412469431228</v>
      </c>
      <c r="BX340" s="268">
        <v>416.7571228788683</v>
      </c>
      <c r="BY340" s="268">
        <v>380.63549043207621</v>
      </c>
      <c r="BZ340" s="268">
        <v>347.81745741144772</v>
      </c>
      <c r="CA340" s="268">
        <v>318.37193013830159</v>
      </c>
      <c r="CB340" s="268">
        <v>292.28497742122005</v>
      </c>
      <c r="CC340" s="268">
        <v>267.8497986845818</v>
      </c>
      <c r="CD340" s="268">
        <v>243.64500858982015</v>
      </c>
      <c r="CE340" s="268">
        <v>220.39387028487781</v>
      </c>
      <c r="CF340" s="268">
        <v>199.12857630708953</v>
      </c>
      <c r="CG340" s="268">
        <v>179.64110721085598</v>
      </c>
      <c r="CH340" s="268">
        <v>160.99901791489754</v>
      </c>
      <c r="CI340" s="268">
        <v>142.94193120892524</v>
      </c>
      <c r="CJ340" s="268">
        <v>125.81263143232151</v>
      </c>
      <c r="CK340" s="268">
        <v>109.66145309475266</v>
      </c>
      <c r="CL340" s="268">
        <v>94.408770158881254</v>
      </c>
      <c r="CM340" s="268">
        <v>80.219637807353948</v>
      </c>
      <c r="CN340" s="268">
        <v>67.323807307544755</v>
      </c>
      <c r="CO340" s="268">
        <v>55.848294388156837</v>
      </c>
      <c r="CP340" s="268">
        <v>45.72493303292778</v>
      </c>
      <c r="CQ340" s="268">
        <v>37.011737919650542</v>
      </c>
      <c r="CR340" s="268">
        <v>29.729347379315591</v>
      </c>
      <c r="CS340" s="268">
        <v>23.7501515730319</v>
      </c>
      <c r="CT340" s="268">
        <v>18.808090644768587</v>
      </c>
      <c r="CU340" s="268">
        <v>14.659026019452407</v>
      </c>
      <c r="CV340" s="268">
        <v>11.213344047821094</v>
      </c>
      <c r="CW340" s="268">
        <v>8.4136241622694552</v>
      </c>
      <c r="CX340" s="268">
        <v>6.1677558105540529</v>
      </c>
      <c r="CY340" s="268">
        <v>4.3933061309430803</v>
      </c>
      <c r="CZ340" s="268">
        <v>8.62407971485902</v>
      </c>
      <c r="DA340" s="78"/>
    </row>
    <row r="344" spans="1:105" x14ac:dyDescent="0.3">
      <c r="A344" s="77" t="s">
        <v>126</v>
      </c>
      <c r="B344" s="77" t="s">
        <v>88</v>
      </c>
      <c r="C344" s="76">
        <v>2020</v>
      </c>
      <c r="D344" s="76">
        <v>2021</v>
      </c>
      <c r="E344" s="76">
        <v>2022</v>
      </c>
      <c r="F344" s="76">
        <v>2023</v>
      </c>
      <c r="G344" s="76">
        <v>2024</v>
      </c>
      <c r="H344" s="76">
        <v>2025</v>
      </c>
      <c r="I344" s="76">
        <v>2026</v>
      </c>
      <c r="J344" s="76">
        <v>2027</v>
      </c>
      <c r="K344" s="76">
        <v>2028</v>
      </c>
      <c r="L344" s="76">
        <v>2029</v>
      </c>
      <c r="M344" s="76">
        <v>2030</v>
      </c>
      <c r="N344" s="76">
        <v>2031</v>
      </c>
      <c r="O344" s="76">
        <v>2032</v>
      </c>
      <c r="P344" s="76">
        <v>2033</v>
      </c>
      <c r="Q344" s="76">
        <v>2034</v>
      </c>
      <c r="R344" s="76">
        <v>2035</v>
      </c>
      <c r="S344" s="76">
        <v>2036</v>
      </c>
      <c r="T344" s="76">
        <v>2037</v>
      </c>
      <c r="U344" s="76">
        <v>2038</v>
      </c>
      <c r="V344" s="76">
        <v>2039</v>
      </c>
      <c r="W344" s="76">
        <v>2040</v>
      </c>
      <c r="X344" s="76">
        <v>2041</v>
      </c>
      <c r="Y344" s="76">
        <v>2042</v>
      </c>
      <c r="Z344" s="76">
        <v>2043</v>
      </c>
      <c r="AA344" s="76">
        <v>2044</v>
      </c>
      <c r="AB344" s="76">
        <v>2045</v>
      </c>
      <c r="AC344" s="76">
        <v>2046</v>
      </c>
      <c r="AD344" s="76">
        <v>2047</v>
      </c>
      <c r="AE344" s="76">
        <v>2048</v>
      </c>
      <c r="AF344" s="76">
        <v>2049</v>
      </c>
      <c r="AG344" s="76">
        <v>2050</v>
      </c>
      <c r="AH344" s="76">
        <v>2055</v>
      </c>
      <c r="AI344" s="76">
        <v>2060</v>
      </c>
      <c r="AJ344" s="76">
        <v>2065</v>
      </c>
      <c r="AK344" s="76">
        <v>2070</v>
      </c>
      <c r="AL344" s="76">
        <v>2075</v>
      </c>
      <c r="AM344" s="76">
        <v>2080</v>
      </c>
      <c r="AN344" s="76">
        <v>2085</v>
      </c>
      <c r="AO344" s="76">
        <v>2090</v>
      </c>
      <c r="AP344" s="76">
        <v>2095</v>
      </c>
      <c r="AQ344" s="76">
        <v>2100</v>
      </c>
      <c r="AS344" t="s">
        <v>132</v>
      </c>
    </row>
    <row r="345" spans="1:105" x14ac:dyDescent="0.3">
      <c r="A345" s="76" t="s">
        <v>131</v>
      </c>
      <c r="B345" s="76" t="s">
        <v>124</v>
      </c>
      <c r="C345" s="268">
        <v>528119.32559999998</v>
      </c>
      <c r="D345" s="268">
        <v>531488.65893999999</v>
      </c>
      <c r="E345" s="268">
        <v>534857.99228000001</v>
      </c>
      <c r="F345" s="268">
        <v>538227.32562000002</v>
      </c>
      <c r="G345" s="268">
        <v>541596.65896000003</v>
      </c>
      <c r="H345" s="268">
        <v>544965.99230000004</v>
      </c>
      <c r="I345" s="268">
        <v>547839.42034000007</v>
      </c>
      <c r="J345" s="268">
        <v>550712.84837999998</v>
      </c>
      <c r="K345" s="268">
        <v>553586.27642000001</v>
      </c>
      <c r="L345" s="268">
        <v>556459.70445999992</v>
      </c>
      <c r="M345" s="268">
        <v>559333.13249999995</v>
      </c>
      <c r="N345" s="268">
        <v>565155.43559999997</v>
      </c>
      <c r="O345" s="268">
        <v>570977.73869999999</v>
      </c>
      <c r="P345" s="268">
        <v>576800.04180000001</v>
      </c>
      <c r="Q345" s="268">
        <v>582622.34490000003</v>
      </c>
      <c r="R345" s="268">
        <v>588444.64800000004</v>
      </c>
      <c r="S345" s="268">
        <v>593705.44304000004</v>
      </c>
      <c r="T345" s="268">
        <v>598966.23808000004</v>
      </c>
      <c r="U345" s="268">
        <v>604227.03312000004</v>
      </c>
      <c r="V345" s="268">
        <v>609487.82816000003</v>
      </c>
      <c r="W345" s="268">
        <v>614748.62320000003</v>
      </c>
      <c r="X345" s="268">
        <v>617997.52512000001</v>
      </c>
      <c r="Y345" s="268">
        <v>621246.42703999998</v>
      </c>
      <c r="Z345" s="268">
        <v>624495.32896000007</v>
      </c>
      <c r="AA345" s="268">
        <v>627744.23088000005</v>
      </c>
      <c r="AB345" s="268">
        <v>630993.13280000002</v>
      </c>
      <c r="AC345" s="268">
        <v>633959.26526000001</v>
      </c>
      <c r="AD345" s="268">
        <v>636925.39772000001</v>
      </c>
      <c r="AE345" s="268">
        <v>639891.53018</v>
      </c>
      <c r="AF345" s="268">
        <v>642857.66264</v>
      </c>
      <c r="AG345" s="268">
        <v>645823.79509999999</v>
      </c>
      <c r="AH345" s="268">
        <v>734971.49924695399</v>
      </c>
      <c r="AI345" s="268">
        <v>826896.07980004547</v>
      </c>
      <c r="AJ345" s="268">
        <v>837556.78418641444</v>
      </c>
      <c r="AK345" s="268">
        <v>849853.5956582803</v>
      </c>
      <c r="AL345" s="268">
        <v>856428.85814702441</v>
      </c>
      <c r="AM345" s="268">
        <v>863001.87894970365</v>
      </c>
      <c r="AN345" s="268">
        <v>863702.73861536779</v>
      </c>
      <c r="AO345" s="268">
        <v>862868.23808766261</v>
      </c>
      <c r="AP345" s="268">
        <v>855587.85569788527</v>
      </c>
      <c r="AQ345" s="268">
        <v>852065.13117444376</v>
      </c>
      <c r="AS345" t="s">
        <v>130</v>
      </c>
    </row>
    <row r="347" spans="1:105" x14ac:dyDescent="0.3">
      <c r="A347" s="77" t="s">
        <v>126</v>
      </c>
      <c r="B347" s="77" t="s">
        <v>88</v>
      </c>
      <c r="C347" s="76">
        <v>2020</v>
      </c>
      <c r="D347" s="76">
        <v>2021</v>
      </c>
      <c r="E347" s="76">
        <v>2022</v>
      </c>
      <c r="F347" s="76">
        <v>2023</v>
      </c>
      <c r="G347" s="76">
        <v>2024</v>
      </c>
      <c r="H347" s="76">
        <v>2025</v>
      </c>
      <c r="I347" s="76">
        <v>2026</v>
      </c>
      <c r="J347" s="76">
        <v>2027</v>
      </c>
      <c r="K347" s="76">
        <v>2028</v>
      </c>
      <c r="L347" s="76">
        <v>2029</v>
      </c>
      <c r="M347" s="76">
        <v>2030</v>
      </c>
      <c r="N347" s="76">
        <v>2031</v>
      </c>
      <c r="O347" s="76">
        <v>2032</v>
      </c>
      <c r="P347" s="76">
        <v>2033</v>
      </c>
      <c r="Q347" s="76">
        <v>2034</v>
      </c>
      <c r="R347" s="76">
        <v>2035</v>
      </c>
      <c r="S347" s="76">
        <v>2036</v>
      </c>
      <c r="T347" s="76">
        <v>2037</v>
      </c>
      <c r="U347" s="76">
        <v>2038</v>
      </c>
      <c r="V347" s="76">
        <v>2039</v>
      </c>
      <c r="W347" s="76">
        <v>2040</v>
      </c>
      <c r="X347" s="76">
        <v>2041</v>
      </c>
      <c r="Y347" s="76">
        <v>2042</v>
      </c>
      <c r="Z347" s="76">
        <v>2043</v>
      </c>
      <c r="AA347" s="76">
        <v>2044</v>
      </c>
      <c r="AB347" s="76">
        <v>2045</v>
      </c>
      <c r="AC347" s="76">
        <v>2046</v>
      </c>
      <c r="AD347" s="76">
        <v>2047</v>
      </c>
      <c r="AE347" s="76">
        <v>2048</v>
      </c>
      <c r="AF347" s="76">
        <v>2049</v>
      </c>
      <c r="AG347" s="76">
        <v>2050</v>
      </c>
      <c r="AH347" s="76">
        <v>2055</v>
      </c>
      <c r="AI347" s="76">
        <v>2060</v>
      </c>
      <c r="AJ347" s="76">
        <v>2065</v>
      </c>
      <c r="AK347" s="76">
        <v>2070</v>
      </c>
      <c r="AL347" s="76">
        <v>2075</v>
      </c>
      <c r="AM347" s="76">
        <v>2080</v>
      </c>
      <c r="AN347" s="76">
        <v>2085</v>
      </c>
      <c r="AO347" s="76">
        <v>2090</v>
      </c>
      <c r="AP347" s="76">
        <v>2095</v>
      </c>
      <c r="AQ347" s="76">
        <v>2100</v>
      </c>
    </row>
    <row r="348" spans="1:105" x14ac:dyDescent="0.3">
      <c r="A348" s="76" t="s">
        <v>129</v>
      </c>
      <c r="B348" s="76" t="s">
        <v>124</v>
      </c>
      <c r="C348" s="268">
        <v>528119.32559999998</v>
      </c>
      <c r="D348" s="268">
        <v>540127.02585999994</v>
      </c>
      <c r="E348" s="268">
        <v>552134.72612000001</v>
      </c>
      <c r="F348" s="268">
        <v>564142.42637999996</v>
      </c>
      <c r="G348" s="268">
        <v>576150.12664000003</v>
      </c>
      <c r="H348" s="268">
        <v>588157.82689999999</v>
      </c>
      <c r="I348" s="268">
        <v>601007.39211999997</v>
      </c>
      <c r="J348" s="268">
        <v>613856.95733999996</v>
      </c>
      <c r="K348" s="268">
        <v>626706.52256000007</v>
      </c>
      <c r="L348" s="268">
        <v>639556.08778000006</v>
      </c>
      <c r="M348" s="268">
        <v>652405.65300000005</v>
      </c>
      <c r="N348" s="268">
        <v>664247.52138000005</v>
      </c>
      <c r="O348" s="268">
        <v>676089.38976000005</v>
      </c>
      <c r="P348" s="268">
        <v>687931.25814000005</v>
      </c>
      <c r="Q348" s="268">
        <v>699773.12652000005</v>
      </c>
      <c r="R348" s="268">
        <v>711614.99490000005</v>
      </c>
      <c r="S348" s="268">
        <v>723310.09734000009</v>
      </c>
      <c r="T348" s="268">
        <v>735005.19978000002</v>
      </c>
      <c r="U348" s="268">
        <v>746700.30222000007</v>
      </c>
      <c r="V348" s="268">
        <v>758395.40466</v>
      </c>
      <c r="W348" s="268">
        <v>770090.50710000005</v>
      </c>
      <c r="X348" s="268">
        <v>780802.86368000007</v>
      </c>
      <c r="Y348" s="268">
        <v>791515.22026000009</v>
      </c>
      <c r="Z348" s="268">
        <v>802227.57683999999</v>
      </c>
      <c r="AA348" s="268">
        <v>812939.93342000002</v>
      </c>
      <c r="AB348" s="268">
        <v>823652.29</v>
      </c>
      <c r="AC348" s="268">
        <v>833934.84140000003</v>
      </c>
      <c r="AD348" s="268">
        <v>844217.39280000003</v>
      </c>
      <c r="AE348" s="268">
        <v>854499.94420000003</v>
      </c>
      <c r="AF348" s="268">
        <v>864782.49560000002</v>
      </c>
      <c r="AG348" s="268">
        <v>875065.04700000002</v>
      </c>
      <c r="AH348" s="268">
        <v>913355.10076087527</v>
      </c>
      <c r="AI348" s="268">
        <v>946102.87365947152</v>
      </c>
      <c r="AJ348" s="268">
        <v>977742.30868630018</v>
      </c>
      <c r="AK348" s="268">
        <v>1003106.414591522</v>
      </c>
      <c r="AL348" s="268">
        <v>1024070.643766329</v>
      </c>
      <c r="AM348" s="268">
        <v>1041918.060555674</v>
      </c>
      <c r="AN348" s="268">
        <v>1057610.068776065</v>
      </c>
      <c r="AO348" s="268">
        <v>1069068.9535640599</v>
      </c>
      <c r="AP348" s="268">
        <v>1081031.1414058099</v>
      </c>
      <c r="AQ348" s="268">
        <v>1089903.5327662991</v>
      </c>
    </row>
    <row r="350" spans="1:105" x14ac:dyDescent="0.3">
      <c r="A350" s="77" t="s">
        <v>126</v>
      </c>
      <c r="B350" s="77" t="s">
        <v>88</v>
      </c>
      <c r="C350" s="76">
        <v>2020</v>
      </c>
      <c r="D350" s="76">
        <v>2021</v>
      </c>
      <c r="E350" s="76">
        <v>2022</v>
      </c>
      <c r="F350" s="76">
        <v>2023</v>
      </c>
      <c r="G350" s="76">
        <v>2024</v>
      </c>
      <c r="H350" s="76">
        <v>2025</v>
      </c>
      <c r="I350" s="76">
        <v>2026</v>
      </c>
      <c r="J350" s="76">
        <v>2027</v>
      </c>
      <c r="K350" s="76">
        <v>2028</v>
      </c>
      <c r="L350" s="76">
        <v>2029</v>
      </c>
      <c r="M350" s="76">
        <v>2030</v>
      </c>
      <c r="N350" s="76">
        <v>2031</v>
      </c>
      <c r="O350" s="76">
        <v>2032</v>
      </c>
      <c r="P350" s="76">
        <v>2033</v>
      </c>
      <c r="Q350" s="76">
        <v>2034</v>
      </c>
      <c r="R350" s="76">
        <v>2035</v>
      </c>
      <c r="S350" s="76">
        <v>2036</v>
      </c>
      <c r="T350" s="76">
        <v>2037</v>
      </c>
      <c r="U350" s="76">
        <v>2038</v>
      </c>
      <c r="V350" s="76">
        <v>2039</v>
      </c>
      <c r="W350" s="76">
        <v>2040</v>
      </c>
      <c r="X350" s="76">
        <v>2041</v>
      </c>
      <c r="Y350" s="76">
        <v>2042</v>
      </c>
      <c r="Z350" s="76">
        <v>2043</v>
      </c>
      <c r="AA350" s="76">
        <v>2044</v>
      </c>
      <c r="AB350" s="76">
        <v>2045</v>
      </c>
      <c r="AC350" s="76">
        <v>2046</v>
      </c>
      <c r="AD350" s="76">
        <v>2047</v>
      </c>
      <c r="AE350" s="76">
        <v>2048</v>
      </c>
      <c r="AF350" s="76">
        <v>2049</v>
      </c>
      <c r="AG350" s="76">
        <v>2050</v>
      </c>
      <c r="AH350" s="76">
        <v>2055</v>
      </c>
      <c r="AI350" s="76">
        <v>2060</v>
      </c>
      <c r="AJ350" s="76">
        <v>2065</v>
      </c>
      <c r="AK350" s="76">
        <v>2070</v>
      </c>
      <c r="AL350" s="76">
        <v>2075</v>
      </c>
      <c r="AM350" s="76">
        <v>2080</v>
      </c>
      <c r="AN350" s="76">
        <v>2085</v>
      </c>
      <c r="AO350" s="76">
        <v>2090</v>
      </c>
      <c r="AP350" s="76">
        <v>2095</v>
      </c>
      <c r="AQ350" s="76">
        <v>2100</v>
      </c>
    </row>
    <row r="351" spans="1:105" x14ac:dyDescent="0.3">
      <c r="A351" s="76" t="s">
        <v>128</v>
      </c>
      <c r="B351" s="76" t="s">
        <v>124</v>
      </c>
      <c r="C351" s="268">
        <v>528119.32559999998</v>
      </c>
      <c r="D351" s="268">
        <v>542526.08314</v>
      </c>
      <c r="E351" s="268">
        <v>556932.84068000002</v>
      </c>
      <c r="F351" s="268">
        <v>571339.59821999993</v>
      </c>
      <c r="G351" s="268">
        <v>585746.35575999995</v>
      </c>
      <c r="H351" s="268">
        <v>600153.11329999997</v>
      </c>
      <c r="I351" s="268">
        <v>615780.95147999993</v>
      </c>
      <c r="J351" s="268">
        <v>631408.78966000001</v>
      </c>
      <c r="K351" s="268">
        <v>647036.62783999997</v>
      </c>
      <c r="L351" s="268">
        <v>662664.46602000005</v>
      </c>
      <c r="M351" s="268">
        <v>678292.30420000001</v>
      </c>
      <c r="N351" s="268">
        <v>693684.32250000001</v>
      </c>
      <c r="O351" s="268">
        <v>709076.34080000001</v>
      </c>
      <c r="P351" s="268">
        <v>724468.3591</v>
      </c>
      <c r="Q351" s="268">
        <v>739860.3774</v>
      </c>
      <c r="R351" s="268">
        <v>755252.39569999999</v>
      </c>
      <c r="S351" s="268">
        <v>771649.26934</v>
      </c>
      <c r="T351" s="268">
        <v>788046.14298</v>
      </c>
      <c r="U351" s="268">
        <v>804443.01662000001</v>
      </c>
      <c r="V351" s="268">
        <v>820839.89026000001</v>
      </c>
      <c r="W351" s="268">
        <v>837236.76390000002</v>
      </c>
      <c r="X351" s="268">
        <v>853781.55403999996</v>
      </c>
      <c r="Y351" s="268">
        <v>870326.34418000001</v>
      </c>
      <c r="Z351" s="268">
        <v>886871.13431999995</v>
      </c>
      <c r="AA351" s="268">
        <v>903415.92446000001</v>
      </c>
      <c r="AB351" s="268">
        <v>919960.71459999995</v>
      </c>
      <c r="AC351" s="268">
        <v>933285.71647999994</v>
      </c>
      <c r="AD351" s="268">
        <v>946610.71835999994</v>
      </c>
      <c r="AE351" s="268">
        <v>959935.72024000005</v>
      </c>
      <c r="AF351" s="268">
        <v>973260.72212000005</v>
      </c>
      <c r="AG351" s="268">
        <v>986585.72400000005</v>
      </c>
      <c r="AH351" s="268">
        <v>1048540.821582476</v>
      </c>
      <c r="AI351" s="268">
        <v>1111139.713607711</v>
      </c>
      <c r="AJ351" s="268">
        <v>1159392.5715722239</v>
      </c>
      <c r="AK351" s="268">
        <v>1210216.0211532509</v>
      </c>
      <c r="AL351" s="268">
        <v>1263665.5900089389</v>
      </c>
      <c r="AM351" s="268">
        <v>1314317.098891234</v>
      </c>
      <c r="AN351" s="268">
        <v>1361414.2423494749</v>
      </c>
      <c r="AO351" s="268">
        <v>1407145.953143144</v>
      </c>
      <c r="AP351" s="268">
        <v>1453973.0694272739</v>
      </c>
      <c r="AQ351" s="268">
        <v>1476814.6280710951</v>
      </c>
    </row>
    <row r="353" spans="1:43" x14ac:dyDescent="0.3">
      <c r="A353" s="77" t="s">
        <v>126</v>
      </c>
      <c r="B353" s="77" t="s">
        <v>88</v>
      </c>
      <c r="C353" s="76">
        <v>2020</v>
      </c>
      <c r="D353" s="76">
        <v>2021</v>
      </c>
      <c r="E353" s="76">
        <v>2022</v>
      </c>
      <c r="F353" s="76">
        <v>2023</v>
      </c>
      <c r="G353" s="76">
        <v>2024</v>
      </c>
      <c r="H353" s="76">
        <v>2025</v>
      </c>
      <c r="I353" s="76">
        <v>2026</v>
      </c>
      <c r="J353" s="76">
        <v>2027</v>
      </c>
      <c r="K353" s="76">
        <v>2028</v>
      </c>
      <c r="L353" s="76">
        <v>2029</v>
      </c>
      <c r="M353" s="76">
        <v>2030</v>
      </c>
      <c r="N353" s="76">
        <v>2031</v>
      </c>
      <c r="O353" s="76">
        <v>2032</v>
      </c>
      <c r="P353" s="76">
        <v>2033</v>
      </c>
      <c r="Q353" s="76">
        <v>2034</v>
      </c>
      <c r="R353" s="76">
        <v>2035</v>
      </c>
      <c r="S353" s="76">
        <v>2036</v>
      </c>
      <c r="T353" s="76">
        <v>2037</v>
      </c>
      <c r="U353" s="76">
        <v>2038</v>
      </c>
      <c r="V353" s="76">
        <v>2039</v>
      </c>
      <c r="W353" s="76">
        <v>2040</v>
      </c>
      <c r="X353" s="76">
        <v>2041</v>
      </c>
      <c r="Y353" s="76">
        <v>2042</v>
      </c>
      <c r="Z353" s="76">
        <v>2043</v>
      </c>
      <c r="AA353" s="76">
        <v>2044</v>
      </c>
      <c r="AB353" s="76">
        <v>2045</v>
      </c>
      <c r="AC353" s="76">
        <v>2046</v>
      </c>
      <c r="AD353" s="76">
        <v>2047</v>
      </c>
      <c r="AE353" s="76">
        <v>2048</v>
      </c>
      <c r="AF353" s="76">
        <v>2049</v>
      </c>
      <c r="AG353" s="76">
        <v>2050</v>
      </c>
      <c r="AH353" s="76">
        <v>2055</v>
      </c>
      <c r="AI353" s="76">
        <v>2060</v>
      </c>
      <c r="AJ353" s="76">
        <v>2065</v>
      </c>
      <c r="AK353" s="76">
        <v>2070</v>
      </c>
      <c r="AL353" s="76">
        <v>2075</v>
      </c>
      <c r="AM353" s="76">
        <v>2080</v>
      </c>
      <c r="AN353" s="76">
        <v>2085</v>
      </c>
      <c r="AO353" s="76">
        <v>2090</v>
      </c>
      <c r="AP353" s="76">
        <v>2095</v>
      </c>
      <c r="AQ353" s="76">
        <v>2100</v>
      </c>
    </row>
    <row r="354" spans="1:43" x14ac:dyDescent="0.3">
      <c r="A354" s="76" t="s">
        <v>127</v>
      </c>
      <c r="B354" s="76" t="s">
        <v>124</v>
      </c>
      <c r="C354" s="268">
        <v>528119.32559999998</v>
      </c>
      <c r="D354" s="268">
        <v>542290.39073999994</v>
      </c>
      <c r="E354" s="268">
        <v>556461.45588000002</v>
      </c>
      <c r="F354" s="268">
        <v>570632.52101999999</v>
      </c>
      <c r="G354" s="268">
        <v>584803.58616000006</v>
      </c>
      <c r="H354" s="268">
        <v>598974.65130000003</v>
      </c>
      <c r="I354" s="268">
        <v>614418.82078000007</v>
      </c>
      <c r="J354" s="268">
        <v>629862.99025999999</v>
      </c>
      <c r="K354" s="268">
        <v>645307.15974000003</v>
      </c>
      <c r="L354" s="268">
        <v>660751.32921999996</v>
      </c>
      <c r="M354" s="268">
        <v>676195.4987</v>
      </c>
      <c r="N354" s="268">
        <v>691308.88703999994</v>
      </c>
      <c r="O354" s="268">
        <v>706422.27538000001</v>
      </c>
      <c r="P354" s="268">
        <v>721535.66371999995</v>
      </c>
      <c r="Q354" s="268">
        <v>736649.05206000002</v>
      </c>
      <c r="R354" s="268">
        <v>751762.44039999996</v>
      </c>
      <c r="S354" s="268">
        <v>767715.87653999997</v>
      </c>
      <c r="T354" s="268">
        <v>783669.31267999997</v>
      </c>
      <c r="U354" s="268">
        <v>799622.74881999998</v>
      </c>
      <c r="V354" s="268">
        <v>815576.18495999998</v>
      </c>
      <c r="W354" s="268">
        <v>831529.62109999999</v>
      </c>
      <c r="X354" s="268">
        <v>847462.38627999998</v>
      </c>
      <c r="Y354" s="268">
        <v>863395.15145999996</v>
      </c>
      <c r="Z354" s="268">
        <v>879327.91664000007</v>
      </c>
      <c r="AA354" s="268">
        <v>895260.68182000006</v>
      </c>
      <c r="AB354" s="268">
        <v>911193.44700000004</v>
      </c>
      <c r="AC354" s="268">
        <v>924296.80448000005</v>
      </c>
      <c r="AD354" s="268">
        <v>937400.16196000006</v>
      </c>
      <c r="AE354" s="268">
        <v>950503.51943999995</v>
      </c>
      <c r="AF354" s="268">
        <v>963606.87691999995</v>
      </c>
      <c r="AG354" s="268">
        <v>976710.23439999996</v>
      </c>
      <c r="AH354" s="268">
        <v>1036887.436748251</v>
      </c>
      <c r="AI354" s="268">
        <v>1092918.7007197291</v>
      </c>
      <c r="AJ354" s="268">
        <v>1138954.2260572361</v>
      </c>
      <c r="AK354" s="268">
        <v>1189478.5138293901</v>
      </c>
      <c r="AL354" s="268">
        <v>1240434.5032135581</v>
      </c>
      <c r="AM354" s="268">
        <v>1290619.054881322</v>
      </c>
      <c r="AN354" s="268">
        <v>1335149.1633465269</v>
      </c>
      <c r="AO354" s="268">
        <v>1380724.7165274189</v>
      </c>
      <c r="AP354" s="268">
        <v>1425574.460311872</v>
      </c>
      <c r="AQ354" s="268">
        <v>1458145.591425224</v>
      </c>
    </row>
    <row r="356" spans="1:43" x14ac:dyDescent="0.3">
      <c r="A356" s="77" t="s">
        <v>126</v>
      </c>
      <c r="B356" s="77" t="s">
        <v>88</v>
      </c>
      <c r="C356" s="76">
        <v>2020</v>
      </c>
      <c r="D356" s="76">
        <v>2021</v>
      </c>
      <c r="E356" s="76">
        <v>2022</v>
      </c>
      <c r="F356" s="76">
        <v>2023</v>
      </c>
      <c r="G356" s="76">
        <v>2024</v>
      </c>
      <c r="H356" s="76">
        <v>2025</v>
      </c>
      <c r="I356" s="76">
        <v>2026</v>
      </c>
      <c r="J356" s="76">
        <v>2027</v>
      </c>
      <c r="K356" s="76">
        <v>2028</v>
      </c>
      <c r="L356" s="76">
        <v>2029</v>
      </c>
      <c r="M356" s="76">
        <v>2030</v>
      </c>
      <c r="N356" s="76">
        <v>2031</v>
      </c>
      <c r="O356" s="76">
        <v>2032</v>
      </c>
      <c r="P356" s="76">
        <v>2033</v>
      </c>
      <c r="Q356" s="76">
        <v>2034</v>
      </c>
      <c r="R356" s="76">
        <v>2035</v>
      </c>
      <c r="S356" s="76">
        <v>2036</v>
      </c>
      <c r="T356" s="76">
        <v>2037</v>
      </c>
      <c r="U356" s="76">
        <v>2038</v>
      </c>
      <c r="V356" s="76">
        <v>2039</v>
      </c>
      <c r="W356" s="76">
        <v>2040</v>
      </c>
      <c r="X356" s="76">
        <v>2041</v>
      </c>
      <c r="Y356" s="76">
        <v>2042</v>
      </c>
      <c r="Z356" s="76">
        <v>2043</v>
      </c>
      <c r="AA356" s="76">
        <v>2044</v>
      </c>
      <c r="AB356" s="76">
        <v>2045</v>
      </c>
      <c r="AC356" s="76">
        <v>2046</v>
      </c>
      <c r="AD356" s="76">
        <v>2047</v>
      </c>
      <c r="AE356" s="76">
        <v>2048</v>
      </c>
      <c r="AF356" s="76">
        <v>2049</v>
      </c>
      <c r="AG356" s="76">
        <v>2050</v>
      </c>
      <c r="AH356" s="76">
        <v>2055</v>
      </c>
      <c r="AI356" s="76">
        <v>2060</v>
      </c>
      <c r="AJ356" s="76">
        <v>2065</v>
      </c>
      <c r="AK356" s="76">
        <v>2070</v>
      </c>
      <c r="AL356" s="76">
        <v>2075</v>
      </c>
      <c r="AM356" s="76">
        <v>2080</v>
      </c>
      <c r="AN356" s="76">
        <v>2085</v>
      </c>
      <c r="AO356" s="76">
        <v>2090</v>
      </c>
      <c r="AP356" s="76">
        <v>2095</v>
      </c>
      <c r="AQ356" s="76">
        <v>2100</v>
      </c>
    </row>
    <row r="357" spans="1:43" x14ac:dyDescent="0.3">
      <c r="A357" s="76" t="s">
        <v>125</v>
      </c>
      <c r="B357" s="76" t="s">
        <v>124</v>
      </c>
      <c r="C357" s="268">
        <v>528119.32559999998</v>
      </c>
      <c r="D357" s="268">
        <v>537420.97884</v>
      </c>
      <c r="E357" s="268">
        <v>546722.63208000001</v>
      </c>
      <c r="F357" s="268">
        <v>556024.28532000002</v>
      </c>
      <c r="G357" s="268">
        <v>565325.93856000004</v>
      </c>
      <c r="H357" s="268">
        <v>574627.59180000005</v>
      </c>
      <c r="I357" s="268">
        <v>583413.09452000004</v>
      </c>
      <c r="J357" s="268">
        <v>592198.59724000003</v>
      </c>
      <c r="K357" s="268">
        <v>600984.09996000002</v>
      </c>
      <c r="L357" s="268">
        <v>609769.60268000001</v>
      </c>
      <c r="M357" s="268">
        <v>618555.1054</v>
      </c>
      <c r="N357" s="268">
        <v>626901.81521999999</v>
      </c>
      <c r="O357" s="268">
        <v>635248.52503999998</v>
      </c>
      <c r="P357" s="268">
        <v>643595.23485999997</v>
      </c>
      <c r="Q357" s="268">
        <v>651941.94467999996</v>
      </c>
      <c r="R357" s="268">
        <v>660288.65449999995</v>
      </c>
      <c r="S357" s="268">
        <v>667271.62637999991</v>
      </c>
      <c r="T357" s="268">
        <v>674254.59826</v>
      </c>
      <c r="U357" s="268">
        <v>681237.57013999997</v>
      </c>
      <c r="V357" s="268">
        <v>688220.54202000005</v>
      </c>
      <c r="W357" s="268">
        <v>695203.51390000002</v>
      </c>
      <c r="X357" s="268">
        <v>701135.92246000003</v>
      </c>
      <c r="Y357" s="268">
        <v>707068.33102000004</v>
      </c>
      <c r="Z357" s="268">
        <v>713000.73957999994</v>
      </c>
      <c r="AA357" s="268">
        <v>718933.14813999995</v>
      </c>
      <c r="AB357" s="268">
        <v>724865.55669999996</v>
      </c>
      <c r="AC357" s="268">
        <v>729382.64913999999</v>
      </c>
      <c r="AD357" s="268">
        <v>733899.74158000003</v>
      </c>
      <c r="AE357" s="268">
        <v>738416.83401999995</v>
      </c>
      <c r="AF357" s="268">
        <v>742933.92645999999</v>
      </c>
      <c r="AG357" s="268">
        <v>747451.01890000002</v>
      </c>
      <c r="AH357" s="268">
        <v>768946.98032532388</v>
      </c>
      <c r="AI357" s="268">
        <v>781559.28754972201</v>
      </c>
      <c r="AJ357" s="268">
        <v>787226.60368238634</v>
      </c>
      <c r="AK357" s="268">
        <v>794584.34828462859</v>
      </c>
      <c r="AL357" s="268">
        <v>797194.71746472456</v>
      </c>
      <c r="AM357" s="268">
        <v>799255.72878988658</v>
      </c>
      <c r="AN357" s="268">
        <v>797788.22885394306</v>
      </c>
      <c r="AO357" s="268">
        <v>794343.44975011318</v>
      </c>
      <c r="AP357" s="268">
        <v>787392.86598599784</v>
      </c>
      <c r="AQ357" s="268">
        <v>784466.93321227457</v>
      </c>
    </row>
    <row r="366" spans="1:43" x14ac:dyDescent="0.3">
      <c r="F366" t="s">
        <v>143</v>
      </c>
    </row>
  </sheetData>
  <mergeCells count="5">
    <mergeCell ref="A3:A103"/>
    <mergeCell ref="A108:A208"/>
    <mergeCell ref="A214:A314"/>
    <mergeCell ref="A326:A327"/>
    <mergeCell ref="A339:A340"/>
  </mergeCells>
  <hyperlinks>
    <hyperlink ref="AS344" r:id="rId1" xr:uid="{0D4DB150-EE5F-48B2-9D83-3483E46CBECA}"/>
  </hyperlinks>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6405-4B8D-46D2-95E2-D63ED0BA738A}">
  <dimension ref="A2:T313"/>
  <sheetViews>
    <sheetView topLeftCell="A229" zoomScaleNormal="100" workbookViewId="0">
      <selection activeCell="C256" sqref="C256"/>
    </sheetView>
  </sheetViews>
  <sheetFormatPr baseColWidth="10" defaultColWidth="11.44140625" defaultRowHeight="14.4" x14ac:dyDescent="0.3"/>
  <cols>
    <col min="1" max="1" width="76.33203125" customWidth="1"/>
    <col min="2" max="2" width="36.44140625" bestFit="1" customWidth="1"/>
    <col min="3" max="3" width="28" customWidth="1"/>
    <col min="4" max="4" width="18.33203125" customWidth="1"/>
    <col min="5" max="5" width="18.6640625" customWidth="1"/>
    <col min="6" max="6" width="22.5546875" customWidth="1"/>
    <col min="7" max="7" width="47.21875" customWidth="1"/>
    <col min="8" max="8" width="16.33203125" customWidth="1"/>
    <col min="9" max="9" width="19.33203125" customWidth="1"/>
    <col min="10" max="10" width="20" customWidth="1"/>
    <col min="11" max="11" width="18.33203125" customWidth="1"/>
    <col min="12" max="12" width="26.6640625" customWidth="1"/>
    <col min="13" max="13" width="20.33203125" customWidth="1"/>
    <col min="14" max="14" width="14.5546875" customWidth="1"/>
    <col min="15" max="15" width="12.33203125" bestFit="1" customWidth="1"/>
    <col min="16" max="16" width="24.44140625" customWidth="1"/>
    <col min="17" max="17" width="16.6640625" customWidth="1"/>
    <col min="18" max="18" width="16.33203125" customWidth="1"/>
    <col min="19" max="19" width="15.6640625" customWidth="1"/>
  </cols>
  <sheetData>
    <row r="2" spans="1:10" x14ac:dyDescent="0.3">
      <c r="G2" t="s">
        <v>337</v>
      </c>
    </row>
    <row r="3" spans="1:10" x14ac:dyDescent="0.3">
      <c r="F3" t="s">
        <v>338</v>
      </c>
      <c r="G3" t="s">
        <v>339</v>
      </c>
    </row>
    <row r="4" spans="1:10" x14ac:dyDescent="0.3">
      <c r="B4" s="161" t="s">
        <v>298</v>
      </c>
    </row>
    <row r="5" spans="1:10" x14ac:dyDescent="0.3">
      <c r="A5" s="161" t="s">
        <v>304</v>
      </c>
      <c r="B5" s="160">
        <v>2019</v>
      </c>
    </row>
    <row r="7" spans="1:10" x14ac:dyDescent="0.3">
      <c r="A7" s="147" t="s">
        <v>334</v>
      </c>
      <c r="B7" s="147" t="s">
        <v>459</v>
      </c>
      <c r="C7" s="140"/>
      <c r="D7" s="140"/>
      <c r="E7" s="140"/>
      <c r="F7" s="140"/>
      <c r="G7" s="140"/>
      <c r="H7" s="140"/>
      <c r="I7" s="140"/>
      <c r="J7" s="140"/>
    </row>
    <row r="8" spans="1:10" x14ac:dyDescent="0.3">
      <c r="A8" s="164" t="s">
        <v>296</v>
      </c>
      <c r="B8" s="80" t="s">
        <v>297</v>
      </c>
      <c r="C8" s="89"/>
      <c r="D8" s="140"/>
      <c r="E8" s="89"/>
      <c r="F8" s="89"/>
      <c r="G8" s="89"/>
      <c r="H8" s="89"/>
      <c r="I8" s="89"/>
      <c r="J8" s="89"/>
    </row>
    <row r="9" spans="1:10" x14ac:dyDescent="0.3">
      <c r="A9" s="155" t="s">
        <v>333</v>
      </c>
      <c r="B9" s="174">
        <v>176666.80968432035</v>
      </c>
      <c r="C9" s="144"/>
      <c r="D9" s="140"/>
      <c r="E9" s="144"/>
      <c r="F9" s="144"/>
      <c r="G9" s="144"/>
      <c r="H9" s="144"/>
      <c r="I9" s="144"/>
      <c r="J9" s="144"/>
    </row>
    <row r="10" spans="1:10" x14ac:dyDescent="0.3">
      <c r="A10" s="155" t="s">
        <v>332</v>
      </c>
      <c r="B10" s="174">
        <v>18704.342364632499</v>
      </c>
      <c r="C10" s="144"/>
      <c r="D10" s="140"/>
      <c r="E10" s="144"/>
      <c r="F10" s="144"/>
      <c r="G10" s="144"/>
      <c r="H10" s="144"/>
      <c r="I10" s="144"/>
      <c r="J10" s="144"/>
    </row>
    <row r="11" spans="1:10" x14ac:dyDescent="0.3">
      <c r="A11" s="155" t="s">
        <v>290</v>
      </c>
      <c r="B11" s="158">
        <v>264.37233024215544</v>
      </c>
      <c r="C11" s="90"/>
      <c r="D11" s="140"/>
      <c r="E11" s="90"/>
      <c r="F11" s="90"/>
      <c r="G11" s="90"/>
      <c r="H11" s="90"/>
      <c r="I11" s="90"/>
      <c r="J11" s="90"/>
    </row>
    <row r="12" spans="1:10" x14ac:dyDescent="0.3">
      <c r="A12" s="155" t="s">
        <v>289</v>
      </c>
      <c r="B12" s="158">
        <v>176070.911145791</v>
      </c>
      <c r="C12" s="90"/>
      <c r="D12" s="140"/>
      <c r="E12" s="90"/>
      <c r="F12" s="90"/>
      <c r="G12" s="90"/>
      <c r="H12" s="90"/>
      <c r="I12" s="90"/>
      <c r="J12" s="90"/>
    </row>
    <row r="13" spans="1:10" x14ac:dyDescent="0.3">
      <c r="A13" s="155" t="s">
        <v>288</v>
      </c>
      <c r="B13" s="158">
        <v>5768.9819206413204</v>
      </c>
      <c r="C13" s="90"/>
      <c r="D13" s="140"/>
      <c r="E13" s="90"/>
      <c r="F13" s="90"/>
      <c r="G13" s="90"/>
      <c r="H13" s="90"/>
      <c r="I13" s="90"/>
      <c r="J13" s="90"/>
    </row>
    <row r="14" spans="1:10" x14ac:dyDescent="0.3">
      <c r="A14" s="155" t="s">
        <v>287</v>
      </c>
      <c r="B14" s="158">
        <v>15733.5060787895</v>
      </c>
      <c r="C14" s="90"/>
      <c r="D14" s="140"/>
      <c r="E14" s="90"/>
      <c r="F14" s="90"/>
      <c r="G14" s="179"/>
      <c r="H14" s="90"/>
      <c r="I14" s="90"/>
      <c r="J14" s="90"/>
    </row>
    <row r="15" spans="1:10" x14ac:dyDescent="0.3">
      <c r="A15" s="155" t="s">
        <v>286</v>
      </c>
      <c r="B15" s="174">
        <v>3729.5382302018356</v>
      </c>
      <c r="C15" s="144"/>
      <c r="D15" s="140"/>
      <c r="E15" s="144"/>
      <c r="F15" s="144"/>
      <c r="G15" s="144"/>
      <c r="H15" s="144"/>
      <c r="I15" s="144"/>
      <c r="J15" s="144"/>
    </row>
    <row r="16" spans="1:10" x14ac:dyDescent="0.3">
      <c r="A16" s="155" t="s">
        <v>285</v>
      </c>
      <c r="B16" s="174">
        <v>254.93046130493559</v>
      </c>
      <c r="C16" s="144"/>
      <c r="D16" s="140"/>
      <c r="E16" s="144"/>
      <c r="F16" s="144"/>
      <c r="G16" s="144"/>
      <c r="H16" s="144"/>
      <c r="I16" s="144"/>
      <c r="J16" s="144"/>
    </row>
    <row r="17" spans="1:13" x14ac:dyDescent="0.3">
      <c r="A17" s="155" t="s">
        <v>284</v>
      </c>
      <c r="B17" s="174">
        <v>132.18616512107772</v>
      </c>
      <c r="C17" s="144"/>
      <c r="D17" s="140"/>
      <c r="E17" s="144"/>
      <c r="F17" s="144"/>
      <c r="G17" s="144"/>
      <c r="H17" s="144"/>
      <c r="I17" s="144"/>
      <c r="J17" s="144"/>
    </row>
    <row r="18" spans="1:13" x14ac:dyDescent="0.3">
      <c r="A18" s="155" t="s">
        <v>283</v>
      </c>
      <c r="B18" s="190">
        <v>8998.1010971705055</v>
      </c>
      <c r="C18" s="189"/>
      <c r="D18" s="189"/>
      <c r="E18" s="189"/>
      <c r="F18" s="189"/>
      <c r="G18" s="189"/>
      <c r="H18" s="189"/>
      <c r="I18" s="189"/>
      <c r="J18" s="189"/>
    </row>
    <row r="19" spans="1:13" x14ac:dyDescent="0.3">
      <c r="A19" s="155" t="s">
        <v>282</v>
      </c>
      <c r="B19" s="174">
        <v>10096.32052178483</v>
      </c>
      <c r="C19" s="144"/>
      <c r="D19" s="144"/>
      <c r="E19" s="144"/>
      <c r="F19" s="144"/>
      <c r="G19" s="144"/>
      <c r="H19" s="144"/>
      <c r="I19" s="144"/>
      <c r="J19" s="189"/>
    </row>
    <row r="20" spans="1:13" x14ac:dyDescent="0.3">
      <c r="A20" s="191" t="s">
        <v>331</v>
      </c>
      <c r="B20" s="138">
        <v>416420</v>
      </c>
      <c r="C20" s="188"/>
      <c r="D20" s="188"/>
      <c r="E20" s="188"/>
      <c r="F20" s="188"/>
      <c r="G20" s="188"/>
      <c r="H20" s="188"/>
      <c r="I20" s="188"/>
      <c r="J20" s="188"/>
    </row>
    <row r="22" spans="1:13" ht="21" customHeight="1" x14ac:dyDescent="0.3">
      <c r="A22" s="161" t="s">
        <v>330</v>
      </c>
      <c r="B22" s="147" t="s">
        <v>292</v>
      </c>
      <c r="C22" s="147" t="s">
        <v>291</v>
      </c>
      <c r="D22" s="147" t="s">
        <v>290</v>
      </c>
      <c r="E22" s="147" t="s">
        <v>289</v>
      </c>
      <c r="F22" s="147" t="s">
        <v>288</v>
      </c>
      <c r="G22" s="147" t="s">
        <v>287</v>
      </c>
      <c r="H22" s="147" t="s">
        <v>286</v>
      </c>
      <c r="I22" s="147" t="s">
        <v>285</v>
      </c>
      <c r="J22" s="147" t="s">
        <v>284</v>
      </c>
      <c r="K22" s="147" t="s">
        <v>283</v>
      </c>
      <c r="L22" s="147" t="s">
        <v>282</v>
      </c>
      <c r="M22" s="140"/>
    </row>
    <row r="23" spans="1:13" x14ac:dyDescent="0.3">
      <c r="A23" s="187" t="s">
        <v>296</v>
      </c>
      <c r="B23" s="55" t="s">
        <v>328</v>
      </c>
      <c r="C23" s="55" t="s">
        <v>328</v>
      </c>
      <c r="D23" s="55" t="s">
        <v>328</v>
      </c>
      <c r="E23" s="55" t="s">
        <v>328</v>
      </c>
      <c r="F23" s="55" t="s">
        <v>328</v>
      </c>
      <c r="G23" s="55" t="s">
        <v>328</v>
      </c>
      <c r="H23" s="55" t="s">
        <v>328</v>
      </c>
      <c r="I23" s="55" t="s">
        <v>328</v>
      </c>
      <c r="J23" s="55" t="s">
        <v>328</v>
      </c>
      <c r="K23" s="55" t="s">
        <v>328</v>
      </c>
      <c r="L23" s="55" t="s">
        <v>328</v>
      </c>
      <c r="M23" s="89"/>
    </row>
    <row r="24" spans="1:13" x14ac:dyDescent="0.3">
      <c r="A24" s="170" t="s">
        <v>459</v>
      </c>
      <c r="B24" s="194">
        <v>98</v>
      </c>
      <c r="C24" s="194">
        <v>120</v>
      </c>
      <c r="D24" s="194">
        <v>24</v>
      </c>
      <c r="E24" s="194">
        <v>0</v>
      </c>
      <c r="F24" s="194">
        <v>125</v>
      </c>
      <c r="G24" s="194">
        <v>0</v>
      </c>
      <c r="H24" s="194">
        <v>0</v>
      </c>
      <c r="I24" s="194">
        <v>0</v>
      </c>
      <c r="J24" s="194">
        <v>12.38857142857143</v>
      </c>
      <c r="K24" s="194">
        <v>0</v>
      </c>
      <c r="L24" s="194">
        <v>0</v>
      </c>
      <c r="M24" s="179"/>
    </row>
    <row r="25" spans="1:13" x14ac:dyDescent="0.3">
      <c r="B25" s="144"/>
      <c r="C25" s="144"/>
      <c r="D25" s="144"/>
      <c r="L25" s="166"/>
    </row>
    <row r="26" spans="1:13" ht="18" customHeight="1" x14ac:dyDescent="0.3">
      <c r="A26" s="161" t="s">
        <v>329</v>
      </c>
      <c r="B26" s="147" t="s">
        <v>292</v>
      </c>
      <c r="C26" s="147" t="s">
        <v>291</v>
      </c>
      <c r="D26" s="147" t="s">
        <v>290</v>
      </c>
      <c r="E26" s="147" t="s">
        <v>289</v>
      </c>
      <c r="F26" s="147" t="s">
        <v>288</v>
      </c>
      <c r="G26" s="147" t="s">
        <v>287</v>
      </c>
      <c r="H26" s="147" t="s">
        <v>286</v>
      </c>
      <c r="I26" s="147" t="s">
        <v>285</v>
      </c>
      <c r="J26" s="147" t="s">
        <v>284</v>
      </c>
      <c r="K26" s="147" t="s">
        <v>283</v>
      </c>
      <c r="L26" s="147" t="s">
        <v>282</v>
      </c>
      <c r="M26" s="140"/>
    </row>
    <row r="27" spans="1:13" x14ac:dyDescent="0.3">
      <c r="A27" s="164" t="s">
        <v>296</v>
      </c>
      <c r="B27" s="80" t="s">
        <v>328</v>
      </c>
      <c r="C27" s="80" t="s">
        <v>328</v>
      </c>
      <c r="D27" s="80" t="s">
        <v>328</v>
      </c>
      <c r="E27" s="80" t="s">
        <v>328</v>
      </c>
      <c r="F27" s="80" t="s">
        <v>328</v>
      </c>
      <c r="G27" s="80" t="s">
        <v>328</v>
      </c>
      <c r="H27" s="80" t="s">
        <v>328</v>
      </c>
      <c r="I27" s="80" t="s">
        <v>328</v>
      </c>
      <c r="J27" s="80" t="s">
        <v>328</v>
      </c>
      <c r="K27" s="80" t="s">
        <v>328</v>
      </c>
      <c r="L27" s="80" t="s">
        <v>328</v>
      </c>
      <c r="M27" s="89"/>
    </row>
    <row r="28" spans="1:13" x14ac:dyDescent="0.3">
      <c r="A28" s="170" t="s">
        <v>459</v>
      </c>
      <c r="B28" s="194">
        <v>98</v>
      </c>
      <c r="C28" s="194">
        <v>120</v>
      </c>
      <c r="D28" s="194">
        <v>24</v>
      </c>
      <c r="E28" s="194">
        <v>0</v>
      </c>
      <c r="F28" s="194">
        <v>125</v>
      </c>
      <c r="G28" s="194">
        <v>0</v>
      </c>
      <c r="H28" s="194">
        <v>0</v>
      </c>
      <c r="I28" s="194">
        <v>0</v>
      </c>
      <c r="J28" s="194">
        <v>12.38857142857143</v>
      </c>
      <c r="K28" s="194">
        <v>0</v>
      </c>
      <c r="L28" s="194">
        <v>0</v>
      </c>
      <c r="M28" s="179"/>
    </row>
    <row r="29" spans="1:13" x14ac:dyDescent="0.3">
      <c r="C29" s="179"/>
      <c r="D29" s="179"/>
      <c r="E29" s="179"/>
      <c r="F29" s="179"/>
      <c r="G29" s="179"/>
      <c r="H29" s="179"/>
      <c r="I29" s="179"/>
      <c r="J29" s="179"/>
      <c r="K29" s="179"/>
      <c r="L29" s="179"/>
      <c r="M29" s="179"/>
    </row>
    <row r="30" spans="1:13" x14ac:dyDescent="0.3">
      <c r="A30" s="147" t="s">
        <v>327</v>
      </c>
      <c r="B30" s="192" t="s">
        <v>335</v>
      </c>
    </row>
    <row r="31" spans="1:13" x14ac:dyDescent="0.3">
      <c r="A31" s="155" t="s">
        <v>459</v>
      </c>
      <c r="B31" s="195">
        <v>360</v>
      </c>
    </row>
    <row r="32" spans="1:13" x14ac:dyDescent="0.3">
      <c r="A32" s="180"/>
      <c r="B32" s="179"/>
      <c r="C32" s="179"/>
      <c r="D32" s="179"/>
      <c r="E32" s="179"/>
      <c r="F32" s="179"/>
      <c r="G32" s="179"/>
      <c r="H32" s="179"/>
      <c r="I32" s="179"/>
      <c r="J32" s="179"/>
      <c r="K32" s="179"/>
      <c r="L32" s="179"/>
      <c r="M32" s="179"/>
    </row>
    <row r="33" spans="1:14" x14ac:dyDescent="0.3">
      <c r="A33" s="186" t="s">
        <v>319</v>
      </c>
      <c r="B33" s="159"/>
      <c r="C33" s="159"/>
      <c r="D33" s="159"/>
      <c r="E33" s="159"/>
      <c r="F33" s="159"/>
      <c r="G33" s="159"/>
      <c r="H33" s="159"/>
      <c r="I33" s="159"/>
      <c r="J33" s="159"/>
      <c r="K33" s="159"/>
      <c r="L33" s="159"/>
    </row>
    <row r="34" spans="1:14" x14ac:dyDescent="0.3">
      <c r="A34" s="165" t="s">
        <v>326</v>
      </c>
      <c r="B34" s="147" t="s">
        <v>292</v>
      </c>
      <c r="C34" s="147" t="s">
        <v>291</v>
      </c>
      <c r="D34" s="147" t="s">
        <v>290</v>
      </c>
      <c r="E34" s="147" t="s">
        <v>289</v>
      </c>
      <c r="F34" s="147" t="s">
        <v>288</v>
      </c>
      <c r="G34" s="147" t="s">
        <v>287</v>
      </c>
      <c r="H34" s="147" t="s">
        <v>286</v>
      </c>
      <c r="I34" s="147" t="s">
        <v>285</v>
      </c>
      <c r="J34" s="147" t="s">
        <v>284</v>
      </c>
      <c r="K34" s="147" t="s">
        <v>283</v>
      </c>
      <c r="L34" s="147" t="s">
        <v>282</v>
      </c>
      <c r="M34" s="140"/>
    </row>
    <row r="35" spans="1:14" x14ac:dyDescent="0.3">
      <c r="A35" s="164" t="s">
        <v>309</v>
      </c>
      <c r="B35" s="167" t="s">
        <v>312</v>
      </c>
      <c r="C35" s="167" t="s">
        <v>312</v>
      </c>
      <c r="D35" s="167" t="s">
        <v>312</v>
      </c>
      <c r="E35" s="167" t="s">
        <v>312</v>
      </c>
      <c r="F35" s="167" t="s">
        <v>312</v>
      </c>
      <c r="G35" s="167" t="s">
        <v>312</v>
      </c>
      <c r="H35" s="167" t="s">
        <v>312</v>
      </c>
      <c r="I35" s="167" t="s">
        <v>312</v>
      </c>
      <c r="J35" s="167" t="s">
        <v>312</v>
      </c>
      <c r="K35" s="167" t="s">
        <v>312</v>
      </c>
      <c r="L35" s="167" t="s">
        <v>312</v>
      </c>
      <c r="M35" s="159"/>
    </row>
    <row r="36" spans="1:14" x14ac:dyDescent="0.3">
      <c r="A36" s="155" t="s">
        <v>459</v>
      </c>
      <c r="B36" s="193">
        <v>0</v>
      </c>
      <c r="C36" s="193">
        <v>0</v>
      </c>
      <c r="D36" s="193">
        <v>0.06</v>
      </c>
      <c r="E36" s="193">
        <v>0</v>
      </c>
      <c r="F36" s="193">
        <v>0</v>
      </c>
      <c r="G36" s="193">
        <v>0.8</v>
      </c>
      <c r="H36" s="193">
        <v>0.12</v>
      </c>
      <c r="I36" s="193">
        <v>0</v>
      </c>
      <c r="J36" s="193">
        <v>0</v>
      </c>
      <c r="K36" s="193">
        <v>0</v>
      </c>
      <c r="L36" s="193">
        <v>0</v>
      </c>
      <c r="M36" s="143"/>
      <c r="N36">
        <f>SUM(B36:M36)</f>
        <v>0.98000000000000009</v>
      </c>
    </row>
    <row r="37" spans="1:14" x14ac:dyDescent="0.3">
      <c r="A37" s="180"/>
      <c r="B37" s="179"/>
      <c r="C37" s="179"/>
      <c r="D37" s="179"/>
      <c r="E37" s="179"/>
      <c r="F37" s="179"/>
      <c r="G37" s="179"/>
      <c r="H37" s="179"/>
      <c r="I37" s="179"/>
      <c r="J37" s="179"/>
      <c r="K37" s="179"/>
      <c r="L37" s="179"/>
      <c r="M37" s="179"/>
    </row>
    <row r="38" spans="1:14" x14ac:dyDescent="0.3">
      <c r="A38" s="165" t="s">
        <v>325</v>
      </c>
      <c r="B38" s="147" t="s">
        <v>292</v>
      </c>
      <c r="C38" s="147" t="s">
        <v>291</v>
      </c>
      <c r="D38" s="147" t="s">
        <v>290</v>
      </c>
      <c r="E38" s="147" t="s">
        <v>289</v>
      </c>
      <c r="F38" s="147" t="s">
        <v>460</v>
      </c>
      <c r="G38" s="147" t="s">
        <v>287</v>
      </c>
      <c r="H38" s="147" t="s">
        <v>286</v>
      </c>
      <c r="I38" s="147" t="s">
        <v>285</v>
      </c>
      <c r="J38" s="147" t="s">
        <v>284</v>
      </c>
      <c r="K38" s="147" t="s">
        <v>283</v>
      </c>
      <c r="L38" s="147" t="s">
        <v>282</v>
      </c>
      <c r="M38" s="140"/>
    </row>
    <row r="39" spans="1:14" x14ac:dyDescent="0.3">
      <c r="A39" s="164" t="s">
        <v>309</v>
      </c>
      <c r="B39" s="167" t="s">
        <v>312</v>
      </c>
      <c r="C39" s="167" t="s">
        <v>312</v>
      </c>
      <c r="D39" s="167" t="s">
        <v>312</v>
      </c>
      <c r="E39" s="167" t="s">
        <v>312</v>
      </c>
      <c r="F39" s="167" t="s">
        <v>312</v>
      </c>
      <c r="G39" s="167" t="s">
        <v>312</v>
      </c>
      <c r="H39" s="167" t="s">
        <v>312</v>
      </c>
      <c r="I39" s="167" t="s">
        <v>312</v>
      </c>
      <c r="J39" s="167" t="s">
        <v>312</v>
      </c>
      <c r="K39" s="167" t="s">
        <v>312</v>
      </c>
      <c r="L39" s="167" t="s">
        <v>312</v>
      </c>
      <c r="M39" s="159"/>
    </row>
    <row r="40" spans="1:14" x14ac:dyDescent="0.3">
      <c r="A40" s="155" t="s">
        <v>459</v>
      </c>
      <c r="B40" s="193">
        <v>1</v>
      </c>
      <c r="C40" s="193">
        <v>0</v>
      </c>
      <c r="D40" s="193">
        <v>0</v>
      </c>
      <c r="E40" s="193">
        <v>0</v>
      </c>
      <c r="F40" s="193">
        <v>0</v>
      </c>
      <c r="G40" s="193">
        <v>0</v>
      </c>
      <c r="H40" s="193">
        <v>0</v>
      </c>
      <c r="I40" s="193">
        <v>0</v>
      </c>
      <c r="J40" s="193">
        <v>0</v>
      </c>
      <c r="K40" s="193">
        <v>0</v>
      </c>
      <c r="L40" s="193">
        <v>0</v>
      </c>
      <c r="M40" s="143"/>
      <c r="N40">
        <f>SUM(B40:M40)</f>
        <v>1</v>
      </c>
    </row>
    <row r="41" spans="1:14" x14ac:dyDescent="0.3">
      <c r="A41" s="180"/>
      <c r="B41" s="179"/>
      <c r="C41" s="179"/>
      <c r="D41" s="179"/>
      <c r="E41" s="179"/>
      <c r="F41" s="179"/>
      <c r="G41" s="179"/>
      <c r="H41" s="179"/>
      <c r="I41" s="179"/>
      <c r="J41" s="179"/>
      <c r="K41" s="179"/>
      <c r="L41" s="179"/>
      <c r="M41" s="179"/>
    </row>
    <row r="42" spans="1:14" s="183" customFormat="1" ht="19.2" customHeight="1" x14ac:dyDescent="0.3">
      <c r="A42" s="185" t="s">
        <v>324</v>
      </c>
      <c r="B42" s="147" t="s">
        <v>292</v>
      </c>
      <c r="C42" s="147" t="s">
        <v>291</v>
      </c>
      <c r="D42" s="147" t="s">
        <v>290</v>
      </c>
      <c r="E42" s="147" t="s">
        <v>289</v>
      </c>
      <c r="F42" s="147" t="s">
        <v>460</v>
      </c>
      <c r="G42" s="147" t="s">
        <v>287</v>
      </c>
      <c r="H42" s="147" t="s">
        <v>286</v>
      </c>
      <c r="I42" s="147" t="s">
        <v>285</v>
      </c>
      <c r="J42" s="147" t="s">
        <v>284</v>
      </c>
      <c r="K42" s="147" t="s">
        <v>283</v>
      </c>
      <c r="L42" s="147" t="s">
        <v>282</v>
      </c>
      <c r="M42" s="184"/>
    </row>
    <row r="43" spans="1:14" x14ac:dyDescent="0.3">
      <c r="A43" s="164" t="s">
        <v>309</v>
      </c>
      <c r="B43" s="167" t="s">
        <v>312</v>
      </c>
      <c r="C43" s="167" t="s">
        <v>312</v>
      </c>
      <c r="D43" s="167" t="s">
        <v>312</v>
      </c>
      <c r="E43" s="167" t="s">
        <v>312</v>
      </c>
      <c r="F43" s="167" t="s">
        <v>312</v>
      </c>
      <c r="G43" s="167" t="s">
        <v>312</v>
      </c>
      <c r="H43" s="167" t="s">
        <v>312</v>
      </c>
      <c r="I43" s="167" t="s">
        <v>312</v>
      </c>
      <c r="J43" s="167" t="s">
        <v>312</v>
      </c>
      <c r="K43" s="167" t="s">
        <v>312</v>
      </c>
      <c r="L43" s="167" t="s">
        <v>312</v>
      </c>
      <c r="M43" s="159"/>
    </row>
    <row r="44" spans="1:14" x14ac:dyDescent="0.3">
      <c r="A44" s="155" t="s">
        <v>459</v>
      </c>
      <c r="B44" s="193">
        <v>0.3</v>
      </c>
      <c r="C44" s="193">
        <v>0</v>
      </c>
      <c r="D44" s="193">
        <v>0</v>
      </c>
      <c r="E44" s="193">
        <v>0</v>
      </c>
      <c r="F44" s="193">
        <v>0</v>
      </c>
      <c r="G44" s="193">
        <v>0.3</v>
      </c>
      <c r="H44" s="193">
        <v>0.4</v>
      </c>
      <c r="I44" s="193">
        <v>0</v>
      </c>
      <c r="J44" s="193">
        <v>0</v>
      </c>
      <c r="K44" s="193">
        <v>0</v>
      </c>
      <c r="L44" s="193">
        <v>0</v>
      </c>
      <c r="M44" s="143"/>
      <c r="N44">
        <f>SUM(B44:M44)</f>
        <v>1</v>
      </c>
    </row>
    <row r="45" spans="1:14" x14ac:dyDescent="0.3">
      <c r="A45" s="180"/>
      <c r="B45" s="179"/>
      <c r="C45" s="179"/>
      <c r="D45" s="179"/>
      <c r="E45" s="179"/>
      <c r="F45" s="179"/>
      <c r="G45" s="179"/>
      <c r="H45" s="179"/>
      <c r="I45" s="179"/>
      <c r="J45" s="179"/>
      <c r="K45" s="179"/>
      <c r="L45" s="179"/>
      <c r="M45" s="179"/>
    </row>
    <row r="46" spans="1:14" x14ac:dyDescent="0.3">
      <c r="A46" s="165" t="s">
        <v>323</v>
      </c>
      <c r="B46" s="147" t="s">
        <v>292</v>
      </c>
      <c r="C46" s="147" t="s">
        <v>291</v>
      </c>
      <c r="D46" s="147" t="s">
        <v>303</v>
      </c>
      <c r="E46" s="147" t="s">
        <v>302</v>
      </c>
      <c r="F46" s="147" t="s">
        <v>301</v>
      </c>
      <c r="G46" s="147" t="s">
        <v>287</v>
      </c>
      <c r="H46" s="147" t="s">
        <v>286</v>
      </c>
      <c r="I46" s="147" t="s">
        <v>285</v>
      </c>
      <c r="J46" s="147" t="s">
        <v>300</v>
      </c>
      <c r="K46" s="147" t="s">
        <v>299</v>
      </c>
      <c r="L46" s="147" t="s">
        <v>283</v>
      </c>
      <c r="M46" s="140"/>
    </row>
    <row r="47" spans="1:14" x14ac:dyDescent="0.3">
      <c r="A47" s="164" t="s">
        <v>309</v>
      </c>
      <c r="B47" s="167" t="s">
        <v>312</v>
      </c>
      <c r="C47" s="167" t="s">
        <v>312</v>
      </c>
      <c r="D47" s="167" t="s">
        <v>312</v>
      </c>
      <c r="E47" s="167" t="s">
        <v>312</v>
      </c>
      <c r="F47" s="167" t="s">
        <v>312</v>
      </c>
      <c r="G47" s="167" t="s">
        <v>312</v>
      </c>
      <c r="H47" s="167" t="s">
        <v>312</v>
      </c>
      <c r="I47" s="167" t="s">
        <v>312</v>
      </c>
      <c r="J47" s="167" t="s">
        <v>312</v>
      </c>
      <c r="K47" s="167" t="s">
        <v>312</v>
      </c>
      <c r="L47" s="167" t="s">
        <v>312</v>
      </c>
      <c r="M47" s="159"/>
    </row>
    <row r="48" spans="1:14" x14ac:dyDescent="0.3">
      <c r="A48" s="155" t="s">
        <v>459</v>
      </c>
      <c r="B48" s="193">
        <v>0.3</v>
      </c>
      <c r="C48" s="193">
        <v>0</v>
      </c>
      <c r="D48" s="193">
        <v>0</v>
      </c>
      <c r="E48" s="193">
        <v>0</v>
      </c>
      <c r="F48" s="193">
        <v>0</v>
      </c>
      <c r="G48" s="193">
        <v>0.3</v>
      </c>
      <c r="H48" s="193">
        <v>0.4</v>
      </c>
      <c r="I48" s="193">
        <v>0</v>
      </c>
      <c r="J48" s="193">
        <v>0</v>
      </c>
      <c r="K48" s="193">
        <v>0</v>
      </c>
      <c r="L48" s="193">
        <v>0</v>
      </c>
      <c r="M48" s="143"/>
      <c r="N48">
        <f>SUM(B48:M48)</f>
        <v>1</v>
      </c>
    </row>
    <row r="49" spans="1:14" x14ac:dyDescent="0.3">
      <c r="A49" s="180"/>
      <c r="B49" s="179"/>
      <c r="C49" s="179"/>
      <c r="D49" s="179"/>
      <c r="E49" s="179"/>
      <c r="F49" s="179"/>
      <c r="G49" s="179"/>
      <c r="H49" s="179"/>
      <c r="I49" s="179"/>
      <c r="J49" s="179"/>
      <c r="K49" s="179"/>
      <c r="L49" s="179"/>
      <c r="M49" s="179"/>
    </row>
    <row r="50" spans="1:14" x14ac:dyDescent="0.3">
      <c r="A50" s="165" t="s">
        <v>322</v>
      </c>
      <c r="B50" s="147" t="s">
        <v>292</v>
      </c>
      <c r="C50" s="147" t="s">
        <v>291</v>
      </c>
      <c r="D50" s="147" t="s">
        <v>290</v>
      </c>
      <c r="E50" s="147" t="s">
        <v>289</v>
      </c>
      <c r="F50" s="147" t="s">
        <v>288</v>
      </c>
      <c r="G50" s="147" t="s">
        <v>287</v>
      </c>
      <c r="H50" s="147" t="s">
        <v>286</v>
      </c>
      <c r="I50" s="147" t="s">
        <v>285</v>
      </c>
      <c r="J50" s="147" t="s">
        <v>284</v>
      </c>
      <c r="K50" s="147" t="s">
        <v>283</v>
      </c>
      <c r="L50" s="147" t="s">
        <v>282</v>
      </c>
      <c r="M50" s="140"/>
    </row>
    <row r="51" spans="1:14" x14ac:dyDescent="0.3">
      <c r="A51" s="164" t="s">
        <v>309</v>
      </c>
      <c r="B51" s="167" t="s">
        <v>312</v>
      </c>
      <c r="C51" s="167" t="s">
        <v>312</v>
      </c>
      <c r="D51" s="167" t="s">
        <v>312</v>
      </c>
      <c r="E51" s="167" t="s">
        <v>312</v>
      </c>
      <c r="F51" s="167" t="s">
        <v>312</v>
      </c>
      <c r="G51" s="167" t="s">
        <v>312</v>
      </c>
      <c r="H51" s="167" t="s">
        <v>312</v>
      </c>
      <c r="I51" s="167" t="s">
        <v>312</v>
      </c>
      <c r="J51" s="167" t="s">
        <v>312</v>
      </c>
      <c r="K51" s="167" t="s">
        <v>312</v>
      </c>
      <c r="L51" s="167" t="s">
        <v>312</v>
      </c>
      <c r="M51" s="159"/>
    </row>
    <row r="52" spans="1:14" x14ac:dyDescent="0.3">
      <c r="A52" s="155" t="s">
        <v>316</v>
      </c>
      <c r="B52" s="193">
        <v>0</v>
      </c>
      <c r="C52" s="193">
        <v>0</v>
      </c>
      <c r="D52" s="193">
        <v>0</v>
      </c>
      <c r="E52" s="193">
        <v>0</v>
      </c>
      <c r="F52" s="193">
        <v>0</v>
      </c>
      <c r="G52" s="193">
        <v>0</v>
      </c>
      <c r="H52" s="193">
        <v>0</v>
      </c>
      <c r="I52" s="193">
        <v>0</v>
      </c>
      <c r="J52" s="193">
        <v>0</v>
      </c>
      <c r="K52" s="193">
        <v>0</v>
      </c>
      <c r="L52" s="193">
        <v>0</v>
      </c>
      <c r="M52" s="143"/>
      <c r="N52">
        <f>SUM(B52:M52)</f>
        <v>0</v>
      </c>
    </row>
    <row r="53" spans="1:14" x14ac:dyDescent="0.3">
      <c r="A53" s="180"/>
      <c r="B53" s="179"/>
      <c r="C53" s="179"/>
      <c r="D53" s="179"/>
      <c r="E53" s="179"/>
      <c r="F53" s="179"/>
      <c r="G53" s="179"/>
      <c r="H53" s="179"/>
      <c r="I53" s="179"/>
      <c r="J53" s="179"/>
      <c r="K53" s="179"/>
      <c r="L53" s="179"/>
      <c r="M53" s="179"/>
    </row>
    <row r="54" spans="1:14" x14ac:dyDescent="0.3">
      <c r="A54" s="165" t="s">
        <v>321</v>
      </c>
      <c r="B54" s="147" t="s">
        <v>292</v>
      </c>
      <c r="C54" s="147" t="s">
        <v>291</v>
      </c>
      <c r="D54" s="147" t="s">
        <v>290</v>
      </c>
      <c r="E54" s="147" t="s">
        <v>289</v>
      </c>
      <c r="F54" s="147" t="s">
        <v>460</v>
      </c>
      <c r="G54" s="147" t="s">
        <v>287</v>
      </c>
      <c r="H54" s="147" t="s">
        <v>286</v>
      </c>
      <c r="I54" s="147" t="s">
        <v>285</v>
      </c>
      <c r="J54" s="147" t="s">
        <v>284</v>
      </c>
      <c r="K54" s="147" t="s">
        <v>283</v>
      </c>
      <c r="L54" s="147" t="s">
        <v>282</v>
      </c>
      <c r="M54" s="140"/>
    </row>
    <row r="55" spans="1:14" x14ac:dyDescent="0.3">
      <c r="A55" s="164" t="s">
        <v>309</v>
      </c>
      <c r="B55" s="167" t="s">
        <v>312</v>
      </c>
      <c r="C55" s="167" t="s">
        <v>312</v>
      </c>
      <c r="D55" s="167" t="s">
        <v>312</v>
      </c>
      <c r="E55" s="167" t="s">
        <v>312</v>
      </c>
      <c r="F55" s="167" t="s">
        <v>312</v>
      </c>
      <c r="G55" s="167" t="s">
        <v>312</v>
      </c>
      <c r="H55" s="167" t="s">
        <v>312</v>
      </c>
      <c r="I55" s="167" t="s">
        <v>312</v>
      </c>
      <c r="J55" s="167" t="s">
        <v>312</v>
      </c>
      <c r="K55" s="167" t="s">
        <v>312</v>
      </c>
      <c r="L55" s="167" t="s">
        <v>312</v>
      </c>
      <c r="M55" s="159"/>
    </row>
    <row r="56" spans="1:14" x14ac:dyDescent="0.3">
      <c r="A56" s="155" t="s">
        <v>459</v>
      </c>
      <c r="B56" s="193">
        <v>0.75</v>
      </c>
      <c r="C56" s="193">
        <v>0</v>
      </c>
      <c r="D56" s="193">
        <v>0.08</v>
      </c>
      <c r="E56" s="193">
        <v>0</v>
      </c>
      <c r="F56" s="193">
        <v>0</v>
      </c>
      <c r="G56" s="193">
        <v>0.05</v>
      </c>
      <c r="H56" s="193">
        <v>0.06</v>
      </c>
      <c r="I56" s="193">
        <v>0</v>
      </c>
      <c r="J56" s="193">
        <v>0</v>
      </c>
      <c r="K56" s="193">
        <v>0</v>
      </c>
      <c r="L56" s="193">
        <v>0</v>
      </c>
      <c r="M56" s="143"/>
      <c r="N56">
        <f>SUM(B56:M56)</f>
        <v>0.94</v>
      </c>
    </row>
    <row r="57" spans="1:14" x14ac:dyDescent="0.3">
      <c r="A57" s="180"/>
      <c r="B57" s="179"/>
      <c r="C57" s="179"/>
      <c r="D57" s="179"/>
      <c r="E57" s="179"/>
      <c r="F57" s="179"/>
      <c r="G57" s="179"/>
      <c r="H57" s="179"/>
      <c r="I57" s="179"/>
      <c r="J57" s="179"/>
      <c r="K57" s="179"/>
      <c r="L57" s="179"/>
      <c r="M57" s="179"/>
    </row>
    <row r="58" spans="1:14" x14ac:dyDescent="0.3">
      <c r="A58" s="165" t="s">
        <v>320</v>
      </c>
      <c r="B58" s="147" t="s">
        <v>292</v>
      </c>
      <c r="C58" s="147" t="s">
        <v>291</v>
      </c>
      <c r="D58" s="147" t="s">
        <v>290</v>
      </c>
      <c r="E58" s="147" t="s">
        <v>289</v>
      </c>
      <c r="F58" s="147" t="s">
        <v>460</v>
      </c>
      <c r="G58" s="147" t="s">
        <v>287</v>
      </c>
      <c r="H58" s="147" t="s">
        <v>286</v>
      </c>
      <c r="I58" s="147" t="s">
        <v>285</v>
      </c>
      <c r="J58" s="147" t="s">
        <v>284</v>
      </c>
      <c r="K58" s="147" t="s">
        <v>283</v>
      </c>
      <c r="L58" s="147" t="s">
        <v>282</v>
      </c>
      <c r="M58" s="140"/>
    </row>
    <row r="59" spans="1:14" x14ac:dyDescent="0.3">
      <c r="A59" s="164" t="s">
        <v>309</v>
      </c>
      <c r="B59" s="182" t="s">
        <v>312</v>
      </c>
      <c r="C59" s="182" t="s">
        <v>312</v>
      </c>
      <c r="D59" s="182" t="s">
        <v>312</v>
      </c>
      <c r="E59" s="182" t="s">
        <v>312</v>
      </c>
      <c r="F59" s="182" t="s">
        <v>312</v>
      </c>
      <c r="G59" s="182" t="s">
        <v>312</v>
      </c>
      <c r="H59" s="182" t="s">
        <v>312</v>
      </c>
      <c r="I59" s="182" t="s">
        <v>312</v>
      </c>
      <c r="J59" s="182" t="s">
        <v>312</v>
      </c>
      <c r="K59" s="182" t="s">
        <v>312</v>
      </c>
      <c r="L59" s="182" t="s">
        <v>312</v>
      </c>
      <c r="M59" s="181"/>
    </row>
    <row r="60" spans="1:14" x14ac:dyDescent="0.3">
      <c r="A60" s="155" t="s">
        <v>459</v>
      </c>
      <c r="B60" s="154">
        <v>0.52396532587258626</v>
      </c>
      <c r="C60" s="154">
        <v>1.5887721873136727E-2</v>
      </c>
      <c r="D60" s="154">
        <v>0.10523666467917261</v>
      </c>
      <c r="E60" s="154">
        <v>0</v>
      </c>
      <c r="F60" s="154">
        <v>0.10523666467917261</v>
      </c>
      <c r="G60" s="154">
        <v>8.9429482181351216E-2</v>
      </c>
      <c r="H60" s="154">
        <v>0.10311713984314087</v>
      </c>
      <c r="I60" s="154">
        <v>0</v>
      </c>
      <c r="J60" s="154">
        <v>0</v>
      </c>
      <c r="K60" s="154">
        <v>0</v>
      </c>
      <c r="L60" s="154">
        <v>1.8346099160665966E-5</v>
      </c>
      <c r="M60" s="143" t="s">
        <v>336</v>
      </c>
      <c r="N60">
        <f>SUM(B60:M60)</f>
        <v>0.94289134522772078</v>
      </c>
    </row>
    <row r="61" spans="1:14" x14ac:dyDescent="0.3">
      <c r="A61" s="180"/>
      <c r="B61" s="179"/>
      <c r="C61" s="179"/>
      <c r="D61" s="179"/>
      <c r="E61" s="179"/>
      <c r="F61" s="179"/>
      <c r="G61" s="179"/>
      <c r="H61" s="179"/>
      <c r="I61" s="179"/>
      <c r="J61" s="179"/>
      <c r="K61" s="179"/>
      <c r="L61" s="179"/>
      <c r="M61" s="179"/>
    </row>
    <row r="62" spans="1:14" x14ac:dyDescent="0.3">
      <c r="A62" s="165" t="s">
        <v>461</v>
      </c>
      <c r="B62" s="147" t="s">
        <v>292</v>
      </c>
      <c r="C62" s="147" t="s">
        <v>291</v>
      </c>
      <c r="D62" s="147" t="s">
        <v>290</v>
      </c>
      <c r="E62" s="147" t="s">
        <v>289</v>
      </c>
      <c r="F62" s="147" t="s">
        <v>460</v>
      </c>
      <c r="G62" s="147" t="s">
        <v>287</v>
      </c>
      <c r="H62" s="147" t="s">
        <v>286</v>
      </c>
      <c r="I62" s="147" t="s">
        <v>285</v>
      </c>
      <c r="J62" s="147" t="s">
        <v>284</v>
      </c>
      <c r="K62" s="147" t="s">
        <v>283</v>
      </c>
      <c r="L62" s="147" t="s">
        <v>282</v>
      </c>
      <c r="M62" s="140"/>
    </row>
    <row r="63" spans="1:14" x14ac:dyDescent="0.3">
      <c r="A63" s="164" t="s">
        <v>309</v>
      </c>
      <c r="B63" s="167" t="s">
        <v>312</v>
      </c>
      <c r="C63" s="167" t="s">
        <v>312</v>
      </c>
      <c r="D63" s="167" t="s">
        <v>312</v>
      </c>
      <c r="E63" s="167" t="s">
        <v>312</v>
      </c>
      <c r="F63" s="167" t="s">
        <v>312</v>
      </c>
      <c r="G63" s="167" t="s">
        <v>312</v>
      </c>
      <c r="H63" s="167" t="s">
        <v>312</v>
      </c>
      <c r="I63" s="167" t="s">
        <v>312</v>
      </c>
      <c r="J63" s="167" t="s">
        <v>312</v>
      </c>
      <c r="K63" s="167" t="s">
        <v>312</v>
      </c>
      <c r="L63" s="167" t="s">
        <v>312</v>
      </c>
      <c r="M63" s="159"/>
    </row>
    <row r="64" spans="1:14" x14ac:dyDescent="0.3">
      <c r="A64" s="155" t="s">
        <v>459</v>
      </c>
      <c r="B64" s="154">
        <v>0</v>
      </c>
      <c r="C64" s="154">
        <v>0</v>
      </c>
      <c r="D64" s="154">
        <v>0.75</v>
      </c>
      <c r="E64" s="154">
        <v>0</v>
      </c>
      <c r="F64" s="154">
        <v>0</v>
      </c>
      <c r="G64" s="154">
        <v>0</v>
      </c>
      <c r="H64" s="154">
        <v>0.25</v>
      </c>
      <c r="I64" s="154">
        <v>0</v>
      </c>
      <c r="J64" s="154">
        <v>0</v>
      </c>
      <c r="K64" s="154">
        <v>0</v>
      </c>
      <c r="L64" s="154">
        <v>0</v>
      </c>
      <c r="M64" s="143" t="s">
        <v>336</v>
      </c>
      <c r="N64">
        <f>SUM(B64:M64)</f>
        <v>1</v>
      </c>
    </row>
    <row r="65" spans="1:14" x14ac:dyDescent="0.3">
      <c r="B65" s="144"/>
      <c r="C65" s="144"/>
      <c r="D65" s="144"/>
    </row>
    <row r="66" spans="1:14" x14ac:dyDescent="0.3">
      <c r="A66" s="178" t="s">
        <v>319</v>
      </c>
      <c r="B66" s="140"/>
      <c r="C66" s="140"/>
      <c r="D66" s="140"/>
      <c r="E66" s="140"/>
      <c r="F66" s="140"/>
      <c r="G66" s="140"/>
      <c r="H66" s="159"/>
      <c r="I66" s="159"/>
      <c r="J66" s="159"/>
      <c r="K66" s="159"/>
      <c r="L66" s="159"/>
    </row>
    <row r="67" spans="1:14" x14ac:dyDescent="0.3">
      <c r="A67" s="165" t="s">
        <v>318</v>
      </c>
      <c r="B67" s="147" t="s">
        <v>292</v>
      </c>
      <c r="C67" s="147" t="s">
        <v>291</v>
      </c>
      <c r="D67" s="147" t="s">
        <v>290</v>
      </c>
      <c r="E67" s="147" t="s">
        <v>289</v>
      </c>
      <c r="F67" s="147" t="s">
        <v>460</v>
      </c>
      <c r="G67" s="147" t="s">
        <v>287</v>
      </c>
      <c r="H67" s="147" t="s">
        <v>286</v>
      </c>
      <c r="I67" s="147" t="s">
        <v>285</v>
      </c>
      <c r="J67" s="147" t="s">
        <v>284</v>
      </c>
      <c r="K67" s="147" t="s">
        <v>283</v>
      </c>
      <c r="L67" s="165" t="s">
        <v>282</v>
      </c>
      <c r="M67" s="140"/>
      <c r="N67">
        <f>SUM(B67:M67)</f>
        <v>0</v>
      </c>
    </row>
    <row r="68" spans="1:14" x14ac:dyDescent="0.3">
      <c r="A68" s="164" t="s">
        <v>309</v>
      </c>
      <c r="B68" s="167" t="s">
        <v>312</v>
      </c>
      <c r="C68" s="167" t="s">
        <v>312</v>
      </c>
      <c r="D68" s="167" t="s">
        <v>312</v>
      </c>
      <c r="E68" s="167" t="s">
        <v>312</v>
      </c>
      <c r="F68" s="167" t="s">
        <v>312</v>
      </c>
      <c r="G68" s="167" t="s">
        <v>312</v>
      </c>
      <c r="H68" s="167" t="s">
        <v>312</v>
      </c>
      <c r="I68" s="167" t="s">
        <v>312</v>
      </c>
      <c r="J68" s="167" t="s">
        <v>312</v>
      </c>
      <c r="K68" s="167" t="s">
        <v>312</v>
      </c>
      <c r="L68" s="177" t="s">
        <v>312</v>
      </c>
      <c r="M68" s="159"/>
      <c r="N68">
        <f>SUM(B68:M68)</f>
        <v>0</v>
      </c>
    </row>
    <row r="69" spans="1:14" x14ac:dyDescent="0.3">
      <c r="A69" s="155" t="s">
        <v>459</v>
      </c>
      <c r="B69" s="154">
        <v>0</v>
      </c>
      <c r="C69" s="154">
        <v>0</v>
      </c>
      <c r="D69" s="154">
        <v>0</v>
      </c>
      <c r="E69" s="154">
        <v>0</v>
      </c>
      <c r="F69" s="154">
        <v>0</v>
      </c>
      <c r="G69" s="154">
        <v>0.8</v>
      </c>
      <c r="H69" s="154">
        <v>0.12</v>
      </c>
      <c r="I69" s="154">
        <v>0</v>
      </c>
      <c r="J69" s="154">
        <v>0</v>
      </c>
      <c r="K69" s="154">
        <v>0</v>
      </c>
      <c r="L69" s="176">
        <v>0</v>
      </c>
      <c r="M69" s="143" t="s">
        <v>336</v>
      </c>
      <c r="N69">
        <f>SUM(B69:M69)</f>
        <v>0.92</v>
      </c>
    </row>
    <row r="70" spans="1:14" x14ac:dyDescent="0.3">
      <c r="B70" s="144"/>
      <c r="C70" s="144"/>
      <c r="D70" s="144"/>
    </row>
    <row r="71" spans="1:14" x14ac:dyDescent="0.3">
      <c r="A71" s="165" t="s">
        <v>317</v>
      </c>
      <c r="B71" s="147" t="s">
        <v>292</v>
      </c>
      <c r="C71" s="147" t="s">
        <v>291</v>
      </c>
      <c r="D71" s="147" t="s">
        <v>290</v>
      </c>
      <c r="E71" s="147" t="s">
        <v>289</v>
      </c>
      <c r="F71" s="147" t="s">
        <v>460</v>
      </c>
      <c r="G71" s="147" t="s">
        <v>287</v>
      </c>
      <c r="H71" s="147" t="s">
        <v>286</v>
      </c>
      <c r="I71" s="147" t="s">
        <v>285</v>
      </c>
      <c r="J71" s="147" t="s">
        <v>284</v>
      </c>
      <c r="K71" s="147" t="s">
        <v>283</v>
      </c>
      <c r="L71" s="165" t="s">
        <v>282</v>
      </c>
      <c r="M71" s="140"/>
    </row>
    <row r="72" spans="1:14" x14ac:dyDescent="0.3">
      <c r="A72" s="164" t="s">
        <v>309</v>
      </c>
      <c r="B72" s="167" t="s">
        <v>312</v>
      </c>
      <c r="C72" s="167" t="s">
        <v>312</v>
      </c>
      <c r="D72" s="167" t="s">
        <v>312</v>
      </c>
      <c r="E72" s="167" t="s">
        <v>312</v>
      </c>
      <c r="F72" s="167" t="s">
        <v>312</v>
      </c>
      <c r="G72" s="167" t="s">
        <v>312</v>
      </c>
      <c r="H72" s="167" t="s">
        <v>312</v>
      </c>
      <c r="I72" s="167" t="s">
        <v>312</v>
      </c>
      <c r="J72" s="167" t="s">
        <v>312</v>
      </c>
      <c r="K72" s="167" t="s">
        <v>312</v>
      </c>
      <c r="L72" s="177" t="s">
        <v>312</v>
      </c>
      <c r="M72" s="159"/>
    </row>
    <row r="73" spans="1:14" x14ac:dyDescent="0.3">
      <c r="A73" s="155" t="s">
        <v>459</v>
      </c>
      <c r="B73" s="154">
        <v>0.3</v>
      </c>
      <c r="C73" s="154">
        <v>0</v>
      </c>
      <c r="D73" s="154">
        <v>0</v>
      </c>
      <c r="E73" s="154">
        <v>0</v>
      </c>
      <c r="F73" s="154">
        <v>0</v>
      </c>
      <c r="G73" s="154">
        <v>0.3</v>
      </c>
      <c r="H73" s="154">
        <v>0.4</v>
      </c>
      <c r="I73" s="154">
        <v>0</v>
      </c>
      <c r="J73" s="154">
        <v>0</v>
      </c>
      <c r="K73" s="154">
        <v>0</v>
      </c>
      <c r="L73" s="176">
        <v>0</v>
      </c>
      <c r="M73" s="143" t="s">
        <v>336</v>
      </c>
      <c r="N73">
        <f>SUM(B73:M73)</f>
        <v>1</v>
      </c>
    </row>
    <row r="74" spans="1:14" x14ac:dyDescent="0.3">
      <c r="B74" s="144"/>
      <c r="C74" s="144"/>
      <c r="D74" s="144"/>
    </row>
    <row r="75" spans="1:14" x14ac:dyDescent="0.3">
      <c r="A75" s="165" t="s">
        <v>458</v>
      </c>
      <c r="B75" s="147" t="s">
        <v>292</v>
      </c>
      <c r="C75" s="147" t="s">
        <v>291</v>
      </c>
      <c r="D75" s="147" t="s">
        <v>290</v>
      </c>
      <c r="E75" s="147" t="s">
        <v>289</v>
      </c>
      <c r="F75" s="147" t="s">
        <v>288</v>
      </c>
      <c r="G75" s="147" t="s">
        <v>287</v>
      </c>
      <c r="H75" s="147" t="s">
        <v>286</v>
      </c>
      <c r="I75" s="147" t="s">
        <v>285</v>
      </c>
      <c r="J75" s="147" t="s">
        <v>284</v>
      </c>
      <c r="K75" s="147" t="s">
        <v>283</v>
      </c>
      <c r="L75" s="165" t="s">
        <v>282</v>
      </c>
      <c r="M75" s="140"/>
    </row>
    <row r="76" spans="1:14" x14ac:dyDescent="0.3">
      <c r="A76" s="164" t="s">
        <v>307</v>
      </c>
      <c r="B76" s="80" t="s">
        <v>315</v>
      </c>
      <c r="C76" s="80" t="s">
        <v>315</v>
      </c>
      <c r="D76" s="80" t="s">
        <v>315</v>
      </c>
      <c r="E76" s="80" t="s">
        <v>315</v>
      </c>
      <c r="F76" s="80" t="s">
        <v>315</v>
      </c>
      <c r="G76" s="80" t="s">
        <v>315</v>
      </c>
      <c r="H76" s="80" t="s">
        <v>315</v>
      </c>
      <c r="I76" s="80" t="s">
        <v>315</v>
      </c>
      <c r="J76" s="80" t="s">
        <v>315</v>
      </c>
      <c r="K76" s="80" t="s">
        <v>315</v>
      </c>
      <c r="L76" s="175" t="s">
        <v>315</v>
      </c>
      <c r="M76" s="89"/>
    </row>
    <row r="77" spans="1:14" x14ac:dyDescent="0.3">
      <c r="A77" s="147" t="s">
        <v>292</v>
      </c>
      <c r="B77" s="174">
        <v>1</v>
      </c>
      <c r="C77" s="174">
        <v>1</v>
      </c>
      <c r="D77" s="174">
        <v>0.1</v>
      </c>
      <c r="E77" s="174">
        <v>0</v>
      </c>
      <c r="F77" s="174">
        <v>1</v>
      </c>
      <c r="G77" s="174">
        <v>1</v>
      </c>
      <c r="H77" s="174">
        <v>1</v>
      </c>
      <c r="I77" s="174">
        <v>0.1</v>
      </c>
      <c r="J77" s="174">
        <v>1</v>
      </c>
      <c r="K77" s="173">
        <v>0.1</v>
      </c>
      <c r="L77" s="172">
        <v>0.1</v>
      </c>
      <c r="M77" s="144"/>
    </row>
    <row r="78" spans="1:14" x14ac:dyDescent="0.3">
      <c r="A78" s="147" t="s">
        <v>291</v>
      </c>
      <c r="B78" s="174">
        <v>1</v>
      </c>
      <c r="C78" s="174">
        <v>1</v>
      </c>
      <c r="D78" s="174">
        <v>1</v>
      </c>
      <c r="E78" s="174">
        <v>0</v>
      </c>
      <c r="F78" s="174">
        <v>1</v>
      </c>
      <c r="G78" s="174">
        <v>1</v>
      </c>
      <c r="H78" s="174">
        <v>1</v>
      </c>
      <c r="I78" s="174">
        <v>1</v>
      </c>
      <c r="J78" s="174">
        <v>1</v>
      </c>
      <c r="K78" s="173">
        <v>1</v>
      </c>
      <c r="L78" s="172">
        <v>1</v>
      </c>
      <c r="M78" s="144"/>
    </row>
    <row r="79" spans="1:14" x14ac:dyDescent="0.3">
      <c r="A79" s="147" t="s">
        <v>290</v>
      </c>
      <c r="B79" s="174">
        <v>0.2</v>
      </c>
      <c r="C79" s="174">
        <v>0</v>
      </c>
      <c r="D79" s="174">
        <v>1</v>
      </c>
      <c r="E79" s="174">
        <v>0</v>
      </c>
      <c r="F79" s="174">
        <v>1</v>
      </c>
      <c r="G79" s="174">
        <v>1</v>
      </c>
      <c r="H79" s="174">
        <v>1</v>
      </c>
      <c r="I79" s="174">
        <v>0.1</v>
      </c>
      <c r="J79" s="174">
        <v>1</v>
      </c>
      <c r="K79" s="173">
        <v>1</v>
      </c>
      <c r="L79" s="172">
        <v>1</v>
      </c>
      <c r="M79" s="144"/>
    </row>
    <row r="80" spans="1:14" x14ac:dyDescent="0.3">
      <c r="A80" s="147" t="s">
        <v>289</v>
      </c>
      <c r="B80" s="174">
        <v>0.2</v>
      </c>
      <c r="C80" s="174">
        <v>0</v>
      </c>
      <c r="D80" s="174">
        <v>1</v>
      </c>
      <c r="E80" s="174">
        <v>1</v>
      </c>
      <c r="F80" s="174">
        <v>1</v>
      </c>
      <c r="G80" s="174">
        <v>1</v>
      </c>
      <c r="H80" s="174">
        <v>1</v>
      </c>
      <c r="I80" s="174">
        <v>1</v>
      </c>
      <c r="J80" s="174">
        <v>1</v>
      </c>
      <c r="K80" s="173">
        <v>1</v>
      </c>
      <c r="L80" s="172">
        <v>1</v>
      </c>
      <c r="M80" s="144"/>
    </row>
    <row r="81" spans="1:14" x14ac:dyDescent="0.3">
      <c r="A81" s="147" t="s">
        <v>288</v>
      </c>
      <c r="B81" s="174">
        <v>0.5</v>
      </c>
      <c r="C81" s="174">
        <v>0</v>
      </c>
      <c r="D81" s="174">
        <v>1</v>
      </c>
      <c r="E81" s="174">
        <v>0</v>
      </c>
      <c r="F81" s="174">
        <v>1</v>
      </c>
      <c r="G81" s="174">
        <v>1</v>
      </c>
      <c r="H81" s="174">
        <v>1</v>
      </c>
      <c r="I81" s="174">
        <v>0.1</v>
      </c>
      <c r="J81" s="174">
        <v>1</v>
      </c>
      <c r="K81" s="173">
        <v>1</v>
      </c>
      <c r="L81" s="172">
        <v>1</v>
      </c>
      <c r="M81" s="144"/>
    </row>
    <row r="82" spans="1:14" x14ac:dyDescent="0.3">
      <c r="A82" s="147" t="s">
        <v>287</v>
      </c>
      <c r="B82" s="174">
        <v>0.1</v>
      </c>
      <c r="C82" s="174">
        <v>0</v>
      </c>
      <c r="D82" s="174">
        <v>0.2</v>
      </c>
      <c r="E82" s="174">
        <v>0</v>
      </c>
      <c r="F82" s="174">
        <v>0.2</v>
      </c>
      <c r="G82" s="174">
        <v>1</v>
      </c>
      <c r="H82" s="174">
        <v>1</v>
      </c>
      <c r="I82" s="174">
        <v>0.1</v>
      </c>
      <c r="J82" s="174">
        <v>1</v>
      </c>
      <c r="K82" s="173">
        <v>1</v>
      </c>
      <c r="L82" s="172">
        <v>1</v>
      </c>
      <c r="M82" s="144"/>
    </row>
    <row r="83" spans="1:14" x14ac:dyDescent="0.3">
      <c r="A83" s="147" t="s">
        <v>286</v>
      </c>
      <c r="B83" s="174">
        <v>0.1</v>
      </c>
      <c r="C83" s="174">
        <v>0</v>
      </c>
      <c r="D83" s="174">
        <v>0.2</v>
      </c>
      <c r="E83" s="174">
        <v>0</v>
      </c>
      <c r="F83" s="174">
        <v>0.2</v>
      </c>
      <c r="G83" s="174">
        <v>1</v>
      </c>
      <c r="H83" s="174">
        <v>1</v>
      </c>
      <c r="I83" s="174">
        <v>1</v>
      </c>
      <c r="J83" s="174">
        <v>1</v>
      </c>
      <c r="K83" s="173">
        <v>1</v>
      </c>
      <c r="L83" s="172">
        <v>1</v>
      </c>
      <c r="M83" s="144"/>
    </row>
    <row r="84" spans="1:14" x14ac:dyDescent="0.3">
      <c r="A84" s="147" t="s">
        <v>285</v>
      </c>
      <c r="B84" s="174">
        <v>0</v>
      </c>
      <c r="C84" s="174">
        <v>0</v>
      </c>
      <c r="D84" s="174">
        <v>0.2</v>
      </c>
      <c r="E84" s="174">
        <v>0</v>
      </c>
      <c r="F84" s="174">
        <v>0.2</v>
      </c>
      <c r="G84" s="174">
        <v>0.2</v>
      </c>
      <c r="H84" s="174">
        <v>0.2</v>
      </c>
      <c r="I84" s="174">
        <v>1</v>
      </c>
      <c r="J84" s="174">
        <v>1</v>
      </c>
      <c r="K84" s="173">
        <v>1</v>
      </c>
      <c r="L84" s="172">
        <v>1</v>
      </c>
      <c r="M84" s="144"/>
    </row>
    <row r="85" spans="1:14" x14ac:dyDescent="0.3">
      <c r="A85" s="147" t="s">
        <v>284</v>
      </c>
      <c r="B85" s="174">
        <v>0</v>
      </c>
      <c r="C85" s="174">
        <v>0</v>
      </c>
      <c r="D85" s="174">
        <v>0</v>
      </c>
      <c r="E85" s="174">
        <v>0</v>
      </c>
      <c r="F85" s="174">
        <v>0</v>
      </c>
      <c r="G85" s="174">
        <v>0</v>
      </c>
      <c r="H85" s="174">
        <v>0</v>
      </c>
      <c r="I85" s="174">
        <v>0</v>
      </c>
      <c r="J85" s="174">
        <v>1</v>
      </c>
      <c r="K85" s="173">
        <v>0</v>
      </c>
      <c r="L85" s="172">
        <v>0</v>
      </c>
      <c r="M85" s="144"/>
    </row>
    <row r="86" spans="1:14" x14ac:dyDescent="0.3">
      <c r="A86" s="147" t="s">
        <v>283</v>
      </c>
      <c r="B86" s="174">
        <v>0</v>
      </c>
      <c r="C86" s="174">
        <v>0</v>
      </c>
      <c r="D86" s="174">
        <v>0</v>
      </c>
      <c r="E86" s="174">
        <v>0</v>
      </c>
      <c r="F86" s="174">
        <v>0</v>
      </c>
      <c r="G86" s="174">
        <v>0</v>
      </c>
      <c r="H86" s="174">
        <v>0</v>
      </c>
      <c r="I86" s="174">
        <v>0</v>
      </c>
      <c r="J86" s="174">
        <v>1</v>
      </c>
      <c r="K86" s="173">
        <v>0</v>
      </c>
      <c r="L86" s="172">
        <v>0</v>
      </c>
      <c r="M86" s="144"/>
    </row>
    <row r="87" spans="1:14" x14ac:dyDescent="0.3">
      <c r="A87" s="147" t="s">
        <v>282</v>
      </c>
      <c r="B87" s="174">
        <v>0</v>
      </c>
      <c r="C87" s="174">
        <v>0</v>
      </c>
      <c r="D87" s="174">
        <v>0</v>
      </c>
      <c r="E87" s="174">
        <v>0</v>
      </c>
      <c r="F87" s="174">
        <v>0</v>
      </c>
      <c r="G87" s="174">
        <v>0</v>
      </c>
      <c r="H87" s="174">
        <v>0</v>
      </c>
      <c r="I87" s="174">
        <v>0</v>
      </c>
      <c r="J87" s="174">
        <v>1</v>
      </c>
      <c r="K87" s="173">
        <v>1</v>
      </c>
      <c r="L87" s="172">
        <v>0</v>
      </c>
      <c r="M87" s="144"/>
    </row>
    <row r="88" spans="1:14" x14ac:dyDescent="0.3">
      <c r="B88" s="144"/>
      <c r="C88" s="144"/>
      <c r="D88" s="144"/>
    </row>
    <row r="89" spans="1:14" x14ac:dyDescent="0.3">
      <c r="A89" s="171" t="s">
        <v>314</v>
      </c>
      <c r="B89" s="147" t="s">
        <v>292</v>
      </c>
      <c r="C89" s="147" t="s">
        <v>291</v>
      </c>
      <c r="D89" s="147" t="s">
        <v>290</v>
      </c>
      <c r="E89" s="147" t="s">
        <v>289</v>
      </c>
      <c r="F89" s="147" t="s">
        <v>288</v>
      </c>
      <c r="G89" s="147" t="s">
        <v>287</v>
      </c>
      <c r="H89" s="147" t="s">
        <v>286</v>
      </c>
      <c r="I89" s="147" t="s">
        <v>285</v>
      </c>
      <c r="J89" s="147" t="s">
        <v>284</v>
      </c>
      <c r="K89" s="147" t="s">
        <v>283</v>
      </c>
      <c r="L89" s="147" t="s">
        <v>282</v>
      </c>
      <c r="M89" s="140"/>
    </row>
    <row r="90" spans="1:14" x14ac:dyDescent="0.3">
      <c r="A90" s="164" t="s">
        <v>309</v>
      </c>
      <c r="B90" s="167" t="s">
        <v>312</v>
      </c>
      <c r="C90" s="167" t="s">
        <v>312</v>
      </c>
      <c r="D90" s="167" t="s">
        <v>312</v>
      </c>
      <c r="E90" s="167" t="s">
        <v>312</v>
      </c>
      <c r="F90" s="167" t="s">
        <v>312</v>
      </c>
      <c r="G90" s="167" t="s">
        <v>312</v>
      </c>
      <c r="H90" s="167" t="s">
        <v>312</v>
      </c>
      <c r="I90" s="167" t="s">
        <v>312</v>
      </c>
      <c r="J90" s="167" t="s">
        <v>312</v>
      </c>
      <c r="K90" s="167" t="s">
        <v>312</v>
      </c>
      <c r="L90" s="167" t="s">
        <v>312</v>
      </c>
      <c r="M90" s="159"/>
    </row>
    <row r="91" spans="1:14" x14ac:dyDescent="0.3">
      <c r="A91" s="170" t="s">
        <v>459</v>
      </c>
      <c r="B91" s="196">
        <v>0.13</v>
      </c>
      <c r="C91" s="196">
        <v>0.08</v>
      </c>
      <c r="D91" s="196">
        <v>0.15</v>
      </c>
      <c r="E91" s="196">
        <v>0.1</v>
      </c>
      <c r="F91" s="196">
        <v>0.08</v>
      </c>
      <c r="G91" s="196">
        <v>8.2000000000000003E-2</v>
      </c>
      <c r="H91" s="196">
        <v>0.06</v>
      </c>
      <c r="I91" s="196">
        <v>0.1</v>
      </c>
      <c r="J91" s="196">
        <v>0.1</v>
      </c>
      <c r="K91" s="196">
        <v>0</v>
      </c>
      <c r="L91" s="196">
        <v>0.12</v>
      </c>
      <c r="M91" s="143"/>
      <c r="N91" s="98"/>
    </row>
    <row r="92" spans="1:14" x14ac:dyDescent="0.3">
      <c r="A92" s="169"/>
      <c r="B92" s="152"/>
      <c r="C92" s="152"/>
      <c r="D92" s="152"/>
      <c r="E92" s="152"/>
      <c r="F92" s="152"/>
      <c r="G92" s="152"/>
      <c r="H92" s="152"/>
      <c r="I92" s="152"/>
      <c r="J92" s="152"/>
      <c r="K92" s="152"/>
      <c r="L92" s="168"/>
      <c r="M92" s="152"/>
    </row>
    <row r="93" spans="1:14" x14ac:dyDescent="0.3">
      <c r="B93" s="140"/>
      <c r="C93" s="140"/>
      <c r="D93" s="140"/>
      <c r="E93" s="140"/>
      <c r="F93" s="140"/>
      <c r="G93" s="140"/>
      <c r="L93" s="166"/>
    </row>
    <row r="94" spans="1:14" x14ac:dyDescent="0.3">
      <c r="A94" s="165" t="s">
        <v>313</v>
      </c>
      <c r="B94" s="147" t="s">
        <v>292</v>
      </c>
      <c r="C94" s="147" t="s">
        <v>291</v>
      </c>
      <c r="D94" s="147" t="s">
        <v>290</v>
      </c>
      <c r="E94" s="147" t="s">
        <v>289</v>
      </c>
      <c r="F94" s="147" t="s">
        <v>288</v>
      </c>
      <c r="G94" s="147" t="s">
        <v>287</v>
      </c>
      <c r="H94" s="147" t="s">
        <v>286</v>
      </c>
      <c r="I94" s="147" t="s">
        <v>285</v>
      </c>
      <c r="J94" s="147" t="s">
        <v>284</v>
      </c>
      <c r="K94" s="147" t="s">
        <v>283</v>
      </c>
      <c r="L94" s="147" t="s">
        <v>282</v>
      </c>
      <c r="M94" s="140"/>
      <c r="N94" s="148"/>
    </row>
    <row r="95" spans="1:14" x14ac:dyDescent="0.3">
      <c r="A95" s="164" t="s">
        <v>309</v>
      </c>
      <c r="B95" s="167" t="s">
        <v>312</v>
      </c>
      <c r="C95" s="167" t="s">
        <v>312</v>
      </c>
      <c r="D95" s="167" t="s">
        <v>312</v>
      </c>
      <c r="E95" s="167" t="s">
        <v>312</v>
      </c>
      <c r="F95" s="167" t="s">
        <v>312</v>
      </c>
      <c r="G95" s="167" t="s">
        <v>312</v>
      </c>
      <c r="H95" s="167" t="s">
        <v>312</v>
      </c>
      <c r="I95" s="167" t="s">
        <v>312</v>
      </c>
      <c r="J95" s="167" t="s">
        <v>312</v>
      </c>
      <c r="K95" s="167" t="s">
        <v>312</v>
      </c>
      <c r="L95" s="167" t="s">
        <v>312</v>
      </c>
      <c r="M95" s="159"/>
    </row>
    <row r="96" spans="1:14" x14ac:dyDescent="0.3">
      <c r="A96" s="155" t="s">
        <v>459</v>
      </c>
      <c r="B96" s="193">
        <v>0.12</v>
      </c>
      <c r="C96" s="193">
        <v>0.1</v>
      </c>
      <c r="D96" s="193">
        <v>0.1</v>
      </c>
      <c r="E96" s="193">
        <v>0.1</v>
      </c>
      <c r="F96" s="193">
        <v>0.1</v>
      </c>
      <c r="G96" s="193">
        <v>7.0000000000000007E-2</v>
      </c>
      <c r="H96" s="193">
        <v>0.12</v>
      </c>
      <c r="I96" s="193">
        <v>0.01</v>
      </c>
      <c r="J96" s="193">
        <v>0.08</v>
      </c>
      <c r="K96" s="193">
        <v>0</v>
      </c>
      <c r="L96" s="193">
        <v>0.1</v>
      </c>
      <c r="M96" s="143"/>
    </row>
    <row r="99" spans="1:17" ht="28.8" x14ac:dyDescent="0.3">
      <c r="A99" s="165" t="s">
        <v>311</v>
      </c>
      <c r="B99" s="147" t="s">
        <v>292</v>
      </c>
      <c r="C99" s="147" t="s">
        <v>291</v>
      </c>
      <c r="D99" s="147" t="s">
        <v>290</v>
      </c>
      <c r="E99" s="147" t="s">
        <v>289</v>
      </c>
      <c r="F99" s="147" t="s">
        <v>288</v>
      </c>
      <c r="G99" s="147" t="s">
        <v>287</v>
      </c>
      <c r="H99" s="147" t="s">
        <v>286</v>
      </c>
      <c r="I99" s="147" t="s">
        <v>285</v>
      </c>
      <c r="J99" s="147" t="s">
        <v>284</v>
      </c>
      <c r="K99" s="147" t="s">
        <v>283</v>
      </c>
      <c r="L99" s="147" t="s">
        <v>282</v>
      </c>
      <c r="M99" s="140"/>
    </row>
    <row r="100" spans="1:17" x14ac:dyDescent="0.3">
      <c r="A100" s="164" t="s">
        <v>309</v>
      </c>
      <c r="B100" s="80" t="s">
        <v>308</v>
      </c>
      <c r="C100" s="80" t="s">
        <v>308</v>
      </c>
      <c r="D100" s="80" t="s">
        <v>308</v>
      </c>
      <c r="E100" s="80" t="s">
        <v>308</v>
      </c>
      <c r="F100" s="80" t="s">
        <v>308</v>
      </c>
      <c r="G100" s="80" t="s">
        <v>308</v>
      </c>
      <c r="H100" s="80" t="s">
        <v>308</v>
      </c>
      <c r="I100" s="80" t="s">
        <v>308</v>
      </c>
      <c r="J100" s="80" t="s">
        <v>308</v>
      </c>
      <c r="K100" s="80" t="s">
        <v>308</v>
      </c>
      <c r="L100" s="80" t="s">
        <v>308</v>
      </c>
      <c r="M100" s="89"/>
    </row>
    <row r="101" spans="1:17" x14ac:dyDescent="0.3">
      <c r="A101" s="155" t="s">
        <v>459</v>
      </c>
      <c r="B101" s="193">
        <v>1.5</v>
      </c>
      <c r="C101" s="193">
        <v>1.1000000000000001</v>
      </c>
      <c r="D101" s="193">
        <v>1.3</v>
      </c>
      <c r="E101" s="193">
        <v>0</v>
      </c>
      <c r="F101" s="193">
        <v>1.4</v>
      </c>
      <c r="G101" s="193">
        <v>0</v>
      </c>
      <c r="H101" s="193">
        <v>1.5</v>
      </c>
      <c r="I101" s="193">
        <v>0</v>
      </c>
      <c r="J101" s="193">
        <v>10</v>
      </c>
      <c r="K101" s="193">
        <v>0</v>
      </c>
      <c r="L101" s="193">
        <v>0</v>
      </c>
      <c r="M101" s="143"/>
    </row>
    <row r="102" spans="1:17" x14ac:dyDescent="0.3">
      <c r="L102" s="166"/>
    </row>
    <row r="103" spans="1:17" x14ac:dyDescent="0.3">
      <c r="A103" s="165" t="s">
        <v>310</v>
      </c>
      <c r="B103" s="147" t="s">
        <v>292</v>
      </c>
      <c r="C103" s="147" t="s">
        <v>291</v>
      </c>
      <c r="D103" s="147" t="s">
        <v>290</v>
      </c>
      <c r="E103" s="147" t="s">
        <v>289</v>
      </c>
      <c r="F103" s="147" t="s">
        <v>460</v>
      </c>
      <c r="G103" s="147" t="s">
        <v>287</v>
      </c>
      <c r="H103" s="147" t="s">
        <v>286</v>
      </c>
      <c r="I103" s="147" t="s">
        <v>285</v>
      </c>
      <c r="J103" s="147" t="s">
        <v>284</v>
      </c>
      <c r="K103" s="147" t="s">
        <v>283</v>
      </c>
      <c r="L103" s="147" t="s">
        <v>282</v>
      </c>
      <c r="M103" s="140"/>
    </row>
    <row r="104" spans="1:17" x14ac:dyDescent="0.3">
      <c r="A104" s="164" t="s">
        <v>309</v>
      </c>
      <c r="B104" s="80" t="s">
        <v>308</v>
      </c>
      <c r="C104" s="80" t="s">
        <v>308</v>
      </c>
      <c r="D104" s="80" t="s">
        <v>308</v>
      </c>
      <c r="E104" s="80" t="s">
        <v>308</v>
      </c>
      <c r="F104" s="80" t="s">
        <v>308</v>
      </c>
      <c r="G104" s="80" t="s">
        <v>308</v>
      </c>
      <c r="H104" s="80" t="s">
        <v>308</v>
      </c>
      <c r="I104" s="80" t="s">
        <v>308</v>
      </c>
      <c r="J104" s="80" t="s">
        <v>308</v>
      </c>
      <c r="K104" s="80" t="s">
        <v>308</v>
      </c>
      <c r="L104" s="80" t="s">
        <v>308</v>
      </c>
      <c r="M104" s="89"/>
    </row>
    <row r="105" spans="1:17" x14ac:dyDescent="0.3">
      <c r="A105" s="155" t="s">
        <v>459</v>
      </c>
      <c r="B105" s="193">
        <v>0</v>
      </c>
      <c r="C105" s="193">
        <v>0</v>
      </c>
      <c r="D105" s="193">
        <v>0</v>
      </c>
      <c r="E105" s="193">
        <v>0</v>
      </c>
      <c r="F105" s="193">
        <v>0</v>
      </c>
      <c r="G105" s="193">
        <v>0</v>
      </c>
      <c r="H105" s="193">
        <v>0</v>
      </c>
      <c r="I105" s="193">
        <v>0</v>
      </c>
      <c r="J105" s="193">
        <v>0</v>
      </c>
      <c r="K105" s="193">
        <v>0</v>
      </c>
      <c r="L105" s="193">
        <v>0</v>
      </c>
      <c r="M105" s="143"/>
    </row>
    <row r="106" spans="1:17" x14ac:dyDescent="0.3">
      <c r="L106" s="166"/>
    </row>
    <row r="107" spans="1:17" x14ac:dyDescent="0.3">
      <c r="A107" s="147" t="s">
        <v>306</v>
      </c>
      <c r="B107" s="140"/>
    </row>
    <row r="108" spans="1:17" x14ac:dyDescent="0.3">
      <c r="A108" s="82" t="s">
        <v>305</v>
      </c>
      <c r="B108" s="147" t="s">
        <v>298</v>
      </c>
      <c r="C108" s="163"/>
      <c r="D108" s="163"/>
      <c r="E108" s="163"/>
      <c r="F108" s="163"/>
      <c r="G108" s="163"/>
      <c r="H108" s="163"/>
      <c r="I108" s="163"/>
      <c r="J108" s="163"/>
    </row>
    <row r="109" spans="1:17" x14ac:dyDescent="0.3">
      <c r="A109" s="155" t="s">
        <v>459</v>
      </c>
      <c r="B109" s="162">
        <v>0.66168641372800496</v>
      </c>
      <c r="C109" s="152"/>
      <c r="D109" s="152"/>
      <c r="E109" s="152"/>
      <c r="F109" s="152"/>
      <c r="G109" s="152"/>
      <c r="H109" s="152"/>
      <c r="I109" s="152"/>
      <c r="J109" s="152"/>
    </row>
    <row r="111" spans="1:17" x14ac:dyDescent="0.3">
      <c r="A111" s="150" t="s">
        <v>448</v>
      </c>
      <c r="B111" s="140"/>
      <c r="C111" s="140"/>
      <c r="D111" s="140"/>
      <c r="E111" s="140"/>
    </row>
    <row r="112" spans="1:17" x14ac:dyDescent="0.3">
      <c r="A112" s="305" t="s">
        <v>296</v>
      </c>
      <c r="B112" s="156" t="s">
        <v>295</v>
      </c>
      <c r="C112" s="157">
        <v>2015</v>
      </c>
      <c r="D112" s="147">
        <v>2016</v>
      </c>
      <c r="E112" s="147">
        <v>2017</v>
      </c>
      <c r="F112" s="147">
        <v>2018</v>
      </c>
      <c r="G112" s="147">
        <v>2019</v>
      </c>
      <c r="H112" s="147">
        <v>2020</v>
      </c>
      <c r="I112" s="140"/>
      <c r="J112" s="140"/>
      <c r="K112" s="140"/>
      <c r="L112" s="140"/>
      <c r="M112" s="140"/>
      <c r="N112" s="140"/>
      <c r="O112" s="140"/>
      <c r="P112" s="140"/>
      <c r="Q112" s="140"/>
    </row>
    <row r="113" spans="1:20" x14ac:dyDescent="0.3">
      <c r="A113" s="305"/>
      <c r="B113" s="156" t="s">
        <v>294</v>
      </c>
      <c r="C113" s="80" t="s">
        <v>297</v>
      </c>
      <c r="D113" s="80" t="s">
        <v>297</v>
      </c>
      <c r="E113" s="80" t="s">
        <v>297</v>
      </c>
      <c r="F113" s="80" t="s">
        <v>297</v>
      </c>
      <c r="G113" s="80" t="s">
        <v>297</v>
      </c>
      <c r="H113" s="80" t="s">
        <v>297</v>
      </c>
      <c r="I113" s="89"/>
      <c r="J113" s="89"/>
      <c r="K113" s="89"/>
      <c r="L113" s="89"/>
      <c r="M113" s="89"/>
      <c r="N113" s="89"/>
      <c r="O113" s="89"/>
      <c r="P113" s="89"/>
      <c r="Q113" s="89"/>
      <c r="R113" s="89"/>
      <c r="S113" s="89"/>
      <c r="T113" s="89"/>
    </row>
    <row r="114" spans="1:20" x14ac:dyDescent="0.3">
      <c r="A114" s="147" t="s">
        <v>292</v>
      </c>
      <c r="B114" s="155" t="s">
        <v>459</v>
      </c>
      <c r="C114" s="193">
        <v>176666.80968432035</v>
      </c>
      <c r="D114" s="193">
        <v>176832.483713208</v>
      </c>
      <c r="E114" s="193">
        <v>178401.59924673301</v>
      </c>
      <c r="F114" s="193">
        <v>179740.6238835</v>
      </c>
      <c r="G114" s="193">
        <v>179033.366358181</v>
      </c>
      <c r="H114" s="193">
        <v>179905.04075136999</v>
      </c>
      <c r="I114" s="143"/>
      <c r="J114" s="143"/>
      <c r="K114" s="152"/>
      <c r="L114" s="143"/>
      <c r="M114" s="143"/>
      <c r="N114" s="143"/>
      <c r="O114" s="143"/>
      <c r="P114" s="143"/>
      <c r="Q114" s="143"/>
    </row>
    <row r="115" spans="1:20" x14ac:dyDescent="0.3">
      <c r="A115" s="147" t="s">
        <v>291</v>
      </c>
      <c r="B115" s="155" t="s">
        <v>459</v>
      </c>
      <c r="C115" s="193">
        <v>18704.342364632499</v>
      </c>
      <c r="D115" s="193">
        <v>18704.342364632499</v>
      </c>
      <c r="E115" s="193">
        <v>18847.6911510092</v>
      </c>
      <c r="F115" s="193">
        <v>18994.900495695299</v>
      </c>
      <c r="G115" s="193">
        <v>19047.6911510092</v>
      </c>
      <c r="H115" s="193">
        <v>19238.249282072</v>
      </c>
      <c r="I115" s="143"/>
      <c r="J115" s="143"/>
      <c r="K115" s="152"/>
      <c r="L115" s="143"/>
      <c r="M115" s="143"/>
      <c r="N115" s="143"/>
      <c r="O115" s="143"/>
      <c r="P115" s="143"/>
      <c r="Q115" s="152"/>
    </row>
    <row r="116" spans="1:20" x14ac:dyDescent="0.3">
      <c r="A116" s="147" t="s">
        <v>290</v>
      </c>
      <c r="B116" s="155" t="s">
        <v>459</v>
      </c>
      <c r="C116" s="193">
        <v>264.37233024215544</v>
      </c>
      <c r="D116" s="193">
        <v>264.37233024215544</v>
      </c>
      <c r="E116" s="193">
        <v>264.37233024215544</v>
      </c>
      <c r="F116" s="193">
        <v>283.25606811659515</v>
      </c>
      <c r="G116" s="193">
        <v>264.37233024215544</v>
      </c>
      <c r="H116" s="197">
        <v>264.37233024215544</v>
      </c>
      <c r="I116" s="143"/>
      <c r="J116" s="143"/>
      <c r="K116" s="143"/>
      <c r="L116" s="143"/>
      <c r="M116" s="143"/>
      <c r="N116" s="153"/>
      <c r="O116" s="153"/>
      <c r="P116" s="153"/>
      <c r="Q116" s="143"/>
    </row>
    <row r="117" spans="1:20" x14ac:dyDescent="0.3">
      <c r="A117" s="147" t="s">
        <v>289</v>
      </c>
      <c r="B117" s="155" t="s">
        <v>459</v>
      </c>
      <c r="C117" s="193">
        <v>176070.911145791</v>
      </c>
      <c r="D117" s="193">
        <v>176429.70216540599</v>
      </c>
      <c r="E117" s="193">
        <v>176203.09731091201</v>
      </c>
      <c r="F117" s="193">
        <v>175336.959690724</v>
      </c>
      <c r="G117" s="193">
        <v>175233.562723715</v>
      </c>
      <c r="H117" s="197">
        <v>175133.562723715</v>
      </c>
      <c r="I117" s="153"/>
      <c r="J117" s="153"/>
      <c r="K117" s="152"/>
      <c r="L117" s="153"/>
      <c r="M117" s="153"/>
      <c r="N117" s="153"/>
      <c r="O117" s="153"/>
      <c r="P117" s="153"/>
      <c r="Q117" s="143"/>
    </row>
    <row r="118" spans="1:20" x14ac:dyDescent="0.3">
      <c r="A118" s="147" t="s">
        <v>460</v>
      </c>
      <c r="B118" s="155" t="s">
        <v>459</v>
      </c>
      <c r="C118" s="193">
        <v>5768.9819206413204</v>
      </c>
      <c r="D118" s="193">
        <v>5835.0750032018595</v>
      </c>
      <c r="E118" s="193">
        <v>5872.842478950739</v>
      </c>
      <c r="F118" s="193">
        <v>6005.0286440718164</v>
      </c>
      <c r="G118" s="193">
        <v>6267.2611683229397</v>
      </c>
      <c r="H118" s="193">
        <v>6320.0518236368398</v>
      </c>
      <c r="I118" s="153"/>
      <c r="J118" s="153"/>
      <c r="K118" s="152"/>
      <c r="L118" s="153"/>
      <c r="M118" s="153"/>
      <c r="N118" s="153"/>
      <c r="O118" s="153"/>
      <c r="P118" s="153"/>
      <c r="Q118" s="143"/>
    </row>
    <row r="119" spans="1:20" x14ac:dyDescent="0.3">
      <c r="A119" s="147" t="s">
        <v>287</v>
      </c>
      <c r="B119" s="155" t="s">
        <v>459</v>
      </c>
      <c r="C119" s="193">
        <v>15733.5060787895</v>
      </c>
      <c r="D119" s="193">
        <v>15648.5292583545</v>
      </c>
      <c r="E119" s="193">
        <v>15969.55280222</v>
      </c>
      <c r="F119" s="193">
        <v>15818.4828992244</v>
      </c>
      <c r="G119" s="193">
        <v>15856.2503749733</v>
      </c>
      <c r="H119" s="198">
        <v>15856.2503749733</v>
      </c>
      <c r="I119" s="153"/>
      <c r="J119" s="153"/>
      <c r="K119" s="152"/>
      <c r="L119" s="153"/>
      <c r="M119" s="153"/>
      <c r="N119" s="153"/>
      <c r="O119" s="153"/>
      <c r="P119" s="153"/>
      <c r="Q119" s="143"/>
    </row>
    <row r="120" spans="1:20" x14ac:dyDescent="0.3">
      <c r="A120" s="147" t="s">
        <v>286</v>
      </c>
      <c r="B120" s="155" t="s">
        <v>459</v>
      </c>
      <c r="C120" s="193">
        <v>3729.5382302018356</v>
      </c>
      <c r="D120" s="193">
        <v>3729.5382302018356</v>
      </c>
      <c r="E120" s="193">
        <v>3786.1894438251547</v>
      </c>
      <c r="F120" s="193">
        <v>3606.7939340179778</v>
      </c>
      <c r="G120" s="193">
        <v>3542.8406574484702</v>
      </c>
      <c r="H120" s="193">
        <v>3542.8406574484702</v>
      </c>
      <c r="I120" s="143"/>
      <c r="J120" s="143"/>
      <c r="K120" s="152"/>
      <c r="L120" s="152"/>
      <c r="M120" s="152"/>
      <c r="N120" s="152"/>
      <c r="O120" s="152"/>
      <c r="P120" s="152"/>
      <c r="Q120" s="152"/>
    </row>
    <row r="121" spans="1:20" x14ac:dyDescent="0.3">
      <c r="A121" s="147" t="s">
        <v>285</v>
      </c>
      <c r="B121" s="155" t="s">
        <v>459</v>
      </c>
      <c r="C121" s="193">
        <v>254.93046130493559</v>
      </c>
      <c r="D121" s="193">
        <v>254.93046130493559</v>
      </c>
      <c r="E121" s="193">
        <v>254.93046130493559</v>
      </c>
      <c r="F121" s="193">
        <v>254.93046130493559</v>
      </c>
      <c r="G121" s="193">
        <v>254.93046130493559</v>
      </c>
      <c r="H121" s="198">
        <v>254.93046130493559</v>
      </c>
      <c r="I121" s="153"/>
      <c r="J121" s="153"/>
      <c r="K121" s="152"/>
      <c r="L121" s="151"/>
      <c r="M121" s="151"/>
      <c r="N121" s="151"/>
      <c r="O121" s="151"/>
      <c r="P121" s="151"/>
      <c r="Q121" s="152"/>
    </row>
    <row r="122" spans="1:20" x14ac:dyDescent="0.3">
      <c r="A122" s="147" t="s">
        <v>284</v>
      </c>
      <c r="B122" s="155" t="s">
        <v>459</v>
      </c>
      <c r="C122" s="193">
        <v>132.18616512107772</v>
      </c>
      <c r="D122" s="193">
        <v>132.18616512107772</v>
      </c>
      <c r="E122" s="193">
        <v>141.62803405829757</v>
      </c>
      <c r="F122" s="193">
        <v>151.0699029955174</v>
      </c>
      <c r="G122" s="193">
        <v>160.51177193273722</v>
      </c>
      <c r="H122" s="193">
        <v>236.04672343049594</v>
      </c>
      <c r="I122" s="143"/>
      <c r="J122" s="143"/>
      <c r="K122" s="152"/>
      <c r="L122" s="152"/>
      <c r="M122" s="152"/>
      <c r="N122" s="152"/>
      <c r="O122" s="152"/>
      <c r="P122" s="152"/>
      <c r="Q122" s="152"/>
    </row>
    <row r="123" spans="1:20" x14ac:dyDescent="0.3">
      <c r="A123" s="147" t="s">
        <v>283</v>
      </c>
      <c r="B123" s="155" t="s">
        <v>459</v>
      </c>
      <c r="C123" s="193">
        <v>8998.1010971705055</v>
      </c>
      <c r="D123" s="193">
        <v>8998.1010971705055</v>
      </c>
      <c r="E123" s="193">
        <v>8913.124276735527</v>
      </c>
      <c r="F123" s="193">
        <v>9149.1710001660231</v>
      </c>
      <c r="G123" s="193">
        <v>8913.124276735527</v>
      </c>
      <c r="H123" s="193">
        <v>8913.124276735527</v>
      </c>
      <c r="I123" s="153"/>
      <c r="J123" s="153"/>
      <c r="K123" s="152"/>
      <c r="L123" s="151"/>
      <c r="M123" s="151"/>
      <c r="N123" s="151"/>
      <c r="O123" s="151"/>
      <c r="P123" s="151"/>
      <c r="Q123" s="151"/>
    </row>
    <row r="124" spans="1:20" x14ac:dyDescent="0.3">
      <c r="A124" s="147" t="s">
        <v>462</v>
      </c>
      <c r="B124" s="155" t="s">
        <v>459</v>
      </c>
      <c r="C124" s="154">
        <v>0</v>
      </c>
      <c r="D124" s="154">
        <v>0</v>
      </c>
      <c r="E124" s="154">
        <v>0</v>
      </c>
      <c r="F124" s="154">
        <v>0</v>
      </c>
      <c r="G124" s="154">
        <v>0</v>
      </c>
      <c r="H124" s="154">
        <v>0</v>
      </c>
      <c r="I124" s="153" t="s">
        <v>336</v>
      </c>
      <c r="J124" s="153"/>
      <c r="K124" s="152"/>
      <c r="L124" s="151"/>
      <c r="M124" s="151"/>
      <c r="N124" s="151"/>
      <c r="O124" s="151"/>
      <c r="P124" s="151"/>
      <c r="Q124" s="151"/>
    </row>
    <row r="125" spans="1:20" x14ac:dyDescent="0.3">
      <c r="A125" s="147" t="s">
        <v>282</v>
      </c>
      <c r="B125" s="155" t="s">
        <v>459</v>
      </c>
      <c r="C125" s="193">
        <v>10096.32052178483</v>
      </c>
      <c r="D125" s="193">
        <v>10190.739211156382</v>
      </c>
      <c r="E125" s="193">
        <v>10964.972464009072</v>
      </c>
      <c r="F125" s="193">
        <v>10178.783020183619</v>
      </c>
      <c r="G125" s="193">
        <v>12246.088726134447</v>
      </c>
      <c r="H125" s="193">
        <v>12355.530595071614</v>
      </c>
      <c r="I125" s="148"/>
      <c r="J125" s="148"/>
    </row>
    <row r="126" spans="1:20" x14ac:dyDescent="0.3">
      <c r="C126" s="148"/>
      <c r="D126" s="148"/>
      <c r="E126" s="148"/>
      <c r="F126" s="148"/>
      <c r="G126" s="148"/>
      <c r="H126" s="148"/>
      <c r="I126" s="148"/>
      <c r="J126" s="148"/>
    </row>
    <row r="127" spans="1:20" x14ac:dyDescent="0.3">
      <c r="A127" s="150" t="s">
        <v>449</v>
      </c>
      <c r="B127" s="140"/>
      <c r="C127" s="149"/>
      <c r="D127" s="149"/>
      <c r="E127" s="149"/>
      <c r="F127" s="148"/>
      <c r="G127" s="148"/>
      <c r="H127" s="148"/>
      <c r="I127" s="148"/>
      <c r="J127" s="148"/>
    </row>
    <row r="128" spans="1:20" x14ac:dyDescent="0.3">
      <c r="A128" s="306" t="s">
        <v>296</v>
      </c>
      <c r="B128" s="80" t="s">
        <v>295</v>
      </c>
      <c r="C128" s="147">
        <v>2015</v>
      </c>
      <c r="D128" s="147">
        <v>2016</v>
      </c>
      <c r="E128" s="147">
        <v>2017</v>
      </c>
      <c r="F128" s="147">
        <v>2018</v>
      </c>
      <c r="G128" s="147">
        <v>2019</v>
      </c>
      <c r="H128" s="147">
        <v>2020</v>
      </c>
      <c r="I128" s="140"/>
      <c r="J128" s="140"/>
      <c r="K128" s="140"/>
      <c r="L128" s="140"/>
      <c r="M128" s="140"/>
      <c r="N128" s="140"/>
      <c r="O128" s="140"/>
      <c r="P128" s="140"/>
      <c r="Q128" s="140"/>
      <c r="R128" s="140"/>
    </row>
    <row r="129" spans="1:18" x14ac:dyDescent="0.3">
      <c r="A129" s="306"/>
      <c r="B129" s="80" t="s">
        <v>294</v>
      </c>
      <c r="C129" s="80" t="s">
        <v>293</v>
      </c>
      <c r="D129" s="80" t="s">
        <v>293</v>
      </c>
      <c r="E129" s="80" t="s">
        <v>293</v>
      </c>
      <c r="F129" s="80" t="s">
        <v>293</v>
      </c>
      <c r="G129" s="80" t="s">
        <v>293</v>
      </c>
      <c r="H129" s="80" t="s">
        <v>293</v>
      </c>
      <c r="I129" s="89"/>
      <c r="J129" s="89"/>
      <c r="K129" s="89"/>
      <c r="L129" s="89"/>
      <c r="M129" s="89"/>
      <c r="N129" s="89"/>
      <c r="O129" s="89"/>
      <c r="P129" s="89"/>
      <c r="Q129" s="89"/>
      <c r="R129" s="89"/>
    </row>
    <row r="130" spans="1:18" x14ac:dyDescent="0.3">
      <c r="A130" s="147" t="s">
        <v>292</v>
      </c>
      <c r="B130" s="147" t="s">
        <v>459</v>
      </c>
      <c r="C130" s="199">
        <v>0</v>
      </c>
      <c r="D130" s="199">
        <v>165.67402888764627</v>
      </c>
      <c r="E130" s="199">
        <v>1569.1155335250078</v>
      </c>
      <c r="F130" s="199">
        <v>1339.0246367669897</v>
      </c>
      <c r="G130" s="199">
        <v>-707.25752531900071</v>
      </c>
      <c r="H130" s="199">
        <v>871.67439318899415</v>
      </c>
      <c r="I130" s="146"/>
      <c r="J130" s="146"/>
      <c r="K130" s="144"/>
      <c r="L130" s="145"/>
      <c r="M130" s="144"/>
      <c r="N130" s="144"/>
      <c r="O130" s="144"/>
      <c r="P130" s="144"/>
      <c r="Q130" s="90"/>
      <c r="R130" s="144"/>
    </row>
    <row r="131" spans="1:18" x14ac:dyDescent="0.3">
      <c r="A131" s="147" t="s">
        <v>291</v>
      </c>
      <c r="B131" s="147" t="s">
        <v>459</v>
      </c>
      <c r="C131" s="199">
        <v>0</v>
      </c>
      <c r="D131" s="199">
        <v>0</v>
      </c>
      <c r="E131" s="199">
        <v>143.34878637670045</v>
      </c>
      <c r="F131" s="199">
        <v>147.20934468609994</v>
      </c>
      <c r="G131" s="199">
        <v>52.790655313900061</v>
      </c>
      <c r="H131" s="199">
        <v>190.55813106280038</v>
      </c>
      <c r="I131" s="146"/>
      <c r="J131" s="146"/>
      <c r="K131" s="144"/>
      <c r="L131" s="145"/>
      <c r="M131" s="144"/>
      <c r="N131" s="144"/>
      <c r="O131" s="144"/>
      <c r="P131" s="144"/>
      <c r="Q131" s="90"/>
      <c r="R131" s="144"/>
    </row>
    <row r="132" spans="1:18" x14ac:dyDescent="0.3">
      <c r="A132" s="147" t="s">
        <v>290</v>
      </c>
      <c r="B132" s="147" t="s">
        <v>459</v>
      </c>
      <c r="C132" s="199">
        <v>0</v>
      </c>
      <c r="D132" s="199">
        <v>0</v>
      </c>
      <c r="E132" s="199">
        <v>0</v>
      </c>
      <c r="F132" s="199">
        <v>18.883737874439703</v>
      </c>
      <c r="G132" s="199">
        <v>-18.883737874439703</v>
      </c>
      <c r="H132" s="199">
        <v>0</v>
      </c>
      <c r="I132" s="146"/>
      <c r="J132" s="146"/>
      <c r="K132" s="144"/>
      <c r="L132" s="145"/>
      <c r="M132" s="90"/>
      <c r="N132" s="90"/>
      <c r="O132" s="90"/>
      <c r="P132" s="90"/>
      <c r="Q132" s="90"/>
      <c r="R132" s="90"/>
    </row>
    <row r="133" spans="1:18" x14ac:dyDescent="0.3">
      <c r="A133" s="147" t="s">
        <v>289</v>
      </c>
      <c r="B133" s="147" t="s">
        <v>459</v>
      </c>
      <c r="C133" s="199">
        <v>0</v>
      </c>
      <c r="D133" s="199">
        <v>358.79101961498964</v>
      </c>
      <c r="E133" s="199">
        <v>-226.60485449398402</v>
      </c>
      <c r="F133" s="199">
        <v>-866.1376201880048</v>
      </c>
      <c r="G133" s="199">
        <v>-103.39696700900095</v>
      </c>
      <c r="H133" s="199">
        <v>-100</v>
      </c>
      <c r="I133" s="146"/>
      <c r="J133" s="146"/>
      <c r="K133" s="144"/>
      <c r="L133" s="145"/>
      <c r="M133" s="90"/>
      <c r="N133" s="90"/>
      <c r="O133" s="90"/>
      <c r="P133" s="90"/>
      <c r="Q133" s="90"/>
      <c r="R133" s="90"/>
    </row>
    <row r="134" spans="1:18" x14ac:dyDescent="0.3">
      <c r="A134" s="147" t="s">
        <v>460</v>
      </c>
      <c r="B134" s="147" t="s">
        <v>459</v>
      </c>
      <c r="C134" s="199">
        <v>0</v>
      </c>
      <c r="D134" s="199">
        <v>66.093082560539187</v>
      </c>
      <c r="E134" s="199">
        <v>37.767475748879406</v>
      </c>
      <c r="F134" s="199">
        <v>132.18616512107747</v>
      </c>
      <c r="G134" s="199">
        <v>262.23252425112332</v>
      </c>
      <c r="H134" s="199">
        <v>52.790655313900061</v>
      </c>
      <c r="I134" s="146"/>
      <c r="J134" s="146"/>
      <c r="K134" s="144"/>
      <c r="L134" s="145"/>
      <c r="M134" s="90"/>
      <c r="N134" s="90"/>
      <c r="O134" s="90"/>
      <c r="P134" s="90"/>
      <c r="Q134" s="90"/>
      <c r="R134" s="90"/>
    </row>
    <row r="135" spans="1:18" x14ac:dyDescent="0.3">
      <c r="A135" s="147" t="s">
        <v>287</v>
      </c>
      <c r="B135" s="147" t="s">
        <v>459</v>
      </c>
      <c r="C135" s="199">
        <v>0</v>
      </c>
      <c r="D135" s="199">
        <v>-84.976820435000263</v>
      </c>
      <c r="E135" s="199">
        <v>321.02354386549996</v>
      </c>
      <c r="F135" s="199">
        <v>-151.06990299559948</v>
      </c>
      <c r="G135" s="199">
        <v>37.767475748900324</v>
      </c>
      <c r="H135" s="199">
        <v>0</v>
      </c>
      <c r="I135" s="146"/>
      <c r="J135" s="146"/>
      <c r="K135" s="144"/>
      <c r="L135" s="145"/>
      <c r="M135" s="90"/>
      <c r="N135" s="90"/>
      <c r="O135" s="90"/>
      <c r="P135" s="90"/>
      <c r="Q135" s="90"/>
      <c r="R135" s="90"/>
    </row>
    <row r="136" spans="1:18" x14ac:dyDescent="0.3">
      <c r="A136" s="147" t="s">
        <v>286</v>
      </c>
      <c r="B136" s="147" t="s">
        <v>459</v>
      </c>
      <c r="C136" s="199">
        <v>0</v>
      </c>
      <c r="D136" s="199">
        <v>0</v>
      </c>
      <c r="E136" s="199">
        <v>56.651213623319109</v>
      </c>
      <c r="F136" s="199">
        <v>-179.39550980717695</v>
      </c>
      <c r="G136" s="199">
        <v>-63.95327656950758</v>
      </c>
      <c r="H136" s="199">
        <v>0</v>
      </c>
      <c r="I136" s="146"/>
      <c r="J136" s="146"/>
      <c r="K136" s="144"/>
      <c r="L136" s="145"/>
      <c r="M136" s="90"/>
      <c r="N136" s="90"/>
      <c r="O136" s="90"/>
      <c r="P136" s="90"/>
      <c r="Q136" s="90"/>
      <c r="R136" s="90"/>
    </row>
    <row r="137" spans="1:18" x14ac:dyDescent="0.3">
      <c r="A137" s="147" t="s">
        <v>285</v>
      </c>
      <c r="B137" s="147" t="s">
        <v>459</v>
      </c>
      <c r="C137" s="199">
        <v>0</v>
      </c>
      <c r="D137" s="199">
        <v>0</v>
      </c>
      <c r="E137" s="199">
        <v>0</v>
      </c>
      <c r="F137" s="199">
        <v>0</v>
      </c>
      <c r="G137" s="199">
        <v>0</v>
      </c>
      <c r="H137" s="199">
        <v>0</v>
      </c>
      <c r="I137" s="146"/>
      <c r="J137" s="146"/>
      <c r="K137" s="144"/>
      <c r="L137" s="145"/>
      <c r="M137" s="144"/>
      <c r="N137" s="144"/>
      <c r="O137" s="144"/>
      <c r="P137" s="144"/>
      <c r="Q137" s="90"/>
      <c r="R137" s="144"/>
    </row>
    <row r="138" spans="1:18" x14ac:dyDescent="0.3">
      <c r="A138" s="147" t="s">
        <v>284</v>
      </c>
      <c r="B138" s="147" t="s">
        <v>459</v>
      </c>
      <c r="C138" s="199">
        <v>0</v>
      </c>
      <c r="D138" s="199">
        <v>0</v>
      </c>
      <c r="E138" s="199">
        <v>9.4418689372198514</v>
      </c>
      <c r="F138" s="199">
        <v>9.441868937219823</v>
      </c>
      <c r="G138" s="199">
        <v>9.441868937219823</v>
      </c>
      <c r="H138" s="199">
        <v>75.534951497758726</v>
      </c>
      <c r="I138" s="146"/>
      <c r="J138" s="146"/>
      <c r="K138" s="144"/>
      <c r="L138" s="145"/>
      <c r="M138" s="90"/>
      <c r="N138" s="90"/>
      <c r="O138" s="90"/>
      <c r="P138" s="90"/>
      <c r="Q138" s="90"/>
      <c r="R138" s="90"/>
    </row>
    <row r="139" spans="1:18" x14ac:dyDescent="0.3">
      <c r="A139" s="147" t="s">
        <v>283</v>
      </c>
      <c r="B139" s="147" t="s">
        <v>459</v>
      </c>
      <c r="C139" s="199">
        <v>0</v>
      </c>
      <c r="D139" s="199">
        <v>0</v>
      </c>
      <c r="E139" s="199">
        <v>-84.976820434978436</v>
      </c>
      <c r="F139" s="199">
        <v>236.04672343049606</v>
      </c>
      <c r="G139" s="199">
        <v>-236.04672343049606</v>
      </c>
      <c r="H139" s="199">
        <v>0</v>
      </c>
      <c r="I139" s="146"/>
      <c r="J139" s="146"/>
      <c r="K139" s="144"/>
      <c r="L139" s="145"/>
      <c r="M139" s="90"/>
      <c r="N139" s="90"/>
      <c r="O139" s="90"/>
      <c r="P139" s="90"/>
      <c r="Q139" s="90"/>
      <c r="R139" s="90"/>
    </row>
    <row r="140" spans="1:18" x14ac:dyDescent="0.3">
      <c r="A140" s="147" t="s">
        <v>462</v>
      </c>
      <c r="B140" s="147" t="s">
        <v>459</v>
      </c>
      <c r="C140" s="199">
        <v>0</v>
      </c>
      <c r="D140" s="199">
        <v>0</v>
      </c>
      <c r="E140" s="199">
        <v>0</v>
      </c>
      <c r="F140" s="199">
        <v>0</v>
      </c>
      <c r="G140" s="199">
        <v>0</v>
      </c>
      <c r="H140" s="199">
        <v>0</v>
      </c>
      <c r="I140" s="153" t="s">
        <v>336</v>
      </c>
    </row>
    <row r="141" spans="1:18" x14ac:dyDescent="0.3">
      <c r="A141" s="147" t="s">
        <v>282</v>
      </c>
      <c r="B141" s="147" t="s">
        <v>459</v>
      </c>
      <c r="C141" s="199">
        <v>0</v>
      </c>
      <c r="D141" s="199">
        <v>94.418689371552318</v>
      </c>
      <c r="E141" s="199">
        <v>774.23325285268947</v>
      </c>
      <c r="F141" s="199">
        <v>-786.18944382545305</v>
      </c>
      <c r="G141" s="199">
        <v>2067.3057059508283</v>
      </c>
      <c r="H141" s="199">
        <v>109.44186893716687</v>
      </c>
      <c r="I141" s="146"/>
      <c r="J141" s="146"/>
      <c r="K141" s="144"/>
      <c r="L141" s="145"/>
      <c r="M141" s="144"/>
      <c r="N141" s="144"/>
      <c r="O141" s="144"/>
      <c r="P141" s="144"/>
      <c r="Q141" s="90"/>
      <c r="R141" s="90"/>
    </row>
    <row r="143" spans="1:18" x14ac:dyDescent="0.3">
      <c r="A143" s="307" t="s">
        <v>343</v>
      </c>
      <c r="B143" s="307"/>
      <c r="C143" s="307"/>
    </row>
    <row r="145" spans="1:12" x14ac:dyDescent="0.3">
      <c r="A145" s="200" t="s">
        <v>340</v>
      </c>
      <c r="B145" s="201"/>
    </row>
    <row r="146" spans="1:12" x14ac:dyDescent="0.3">
      <c r="A146" s="202" t="s">
        <v>341</v>
      </c>
      <c r="B146" s="203" t="s">
        <v>459</v>
      </c>
      <c r="C146" s="143"/>
    </row>
    <row r="147" spans="1:12" x14ac:dyDescent="0.3">
      <c r="A147" s="204"/>
      <c r="B147" s="205" t="s">
        <v>342</v>
      </c>
      <c r="C147" s="143"/>
    </row>
    <row r="148" spans="1:12" x14ac:dyDescent="0.3">
      <c r="A148" s="204"/>
      <c r="B148" s="206">
        <v>8.1412638333333298</v>
      </c>
      <c r="C148" s="143"/>
    </row>
    <row r="149" spans="1:12" x14ac:dyDescent="0.3">
      <c r="C149" s="143"/>
    </row>
    <row r="150" spans="1:12" x14ac:dyDescent="0.3">
      <c r="A150" s="207" t="s">
        <v>344</v>
      </c>
      <c r="B150" s="208" t="s">
        <v>345</v>
      </c>
      <c r="C150" s="208" t="s">
        <v>463</v>
      </c>
      <c r="D150" s="208" t="s">
        <v>464</v>
      </c>
      <c r="E150" s="208" t="s">
        <v>465</v>
      </c>
      <c r="F150" s="208" t="s">
        <v>466</v>
      </c>
      <c r="G150" s="208" t="s">
        <v>467</v>
      </c>
      <c r="H150" s="208" t="s">
        <v>468</v>
      </c>
      <c r="I150" s="208" t="s">
        <v>469</v>
      </c>
      <c r="J150" s="208" t="s">
        <v>351</v>
      </c>
      <c r="K150" s="208" t="s">
        <v>347</v>
      </c>
      <c r="L150" s="208" t="s">
        <v>367</v>
      </c>
    </row>
    <row r="151" spans="1:12" x14ac:dyDescent="0.3">
      <c r="A151" s="209" t="s">
        <v>355</v>
      </c>
      <c r="B151" s="210" t="s">
        <v>356</v>
      </c>
      <c r="C151" s="210" t="s">
        <v>356</v>
      </c>
      <c r="D151" s="210" t="s">
        <v>356</v>
      </c>
      <c r="E151" s="210" t="s">
        <v>356</v>
      </c>
      <c r="F151" s="210" t="s">
        <v>356</v>
      </c>
      <c r="G151" s="210" t="s">
        <v>356</v>
      </c>
      <c r="H151" s="210" t="s">
        <v>356</v>
      </c>
      <c r="I151" s="210" t="s">
        <v>356</v>
      </c>
      <c r="J151" s="210" t="s">
        <v>356</v>
      </c>
      <c r="K151" s="210" t="s">
        <v>356</v>
      </c>
      <c r="L151" s="210" t="s">
        <v>470</v>
      </c>
    </row>
    <row r="152" spans="1:12" x14ac:dyDescent="0.3">
      <c r="A152" s="211" t="s">
        <v>459</v>
      </c>
      <c r="B152" s="212">
        <v>12.038977131159207</v>
      </c>
      <c r="C152" s="212">
        <v>9.0324210500495461</v>
      </c>
      <c r="D152" s="212">
        <v>1.49</v>
      </c>
      <c r="E152" s="212">
        <v>31.81</v>
      </c>
      <c r="F152" s="212">
        <v>4.1565402843601902</v>
      </c>
      <c r="G152" s="212">
        <v>2.4269377382465058</v>
      </c>
      <c r="H152" s="212">
        <v>1.57</v>
      </c>
      <c r="I152" s="212">
        <v>31.54</v>
      </c>
      <c r="J152" s="212">
        <v>75.514285484874605</v>
      </c>
      <c r="K152" s="212">
        <v>6</v>
      </c>
      <c r="L152" s="212">
        <v>0</v>
      </c>
    </row>
    <row r="153" spans="1:12" x14ac:dyDescent="0.3">
      <c r="C153" s="143"/>
      <c r="E153" s="142"/>
      <c r="F153" s="142"/>
    </row>
    <row r="154" spans="1:12" x14ac:dyDescent="0.3">
      <c r="A154" s="207" t="s">
        <v>357</v>
      </c>
      <c r="B154" s="207" t="s">
        <v>298</v>
      </c>
      <c r="C154" s="98"/>
      <c r="D154" s="98"/>
    </row>
    <row r="155" spans="1:12" x14ac:dyDescent="0.3">
      <c r="A155" s="209" t="s">
        <v>341</v>
      </c>
      <c r="B155" s="210" t="s">
        <v>315</v>
      </c>
      <c r="D155" s="142"/>
    </row>
    <row r="156" spans="1:12" x14ac:dyDescent="0.3">
      <c r="A156" s="211" t="s">
        <v>459</v>
      </c>
      <c r="B156" s="213">
        <v>1.4486733373217001E-2</v>
      </c>
      <c r="C156" s="141"/>
      <c r="E156" s="141"/>
      <c r="G156" s="141"/>
    </row>
    <row r="157" spans="1:12" x14ac:dyDescent="0.3">
      <c r="B157" s="140"/>
    </row>
    <row r="158" spans="1:12" x14ac:dyDescent="0.3">
      <c r="A158" s="207" t="s">
        <v>360</v>
      </c>
      <c r="B158" s="208" t="s">
        <v>345</v>
      </c>
      <c r="C158" s="208" t="s">
        <v>463</v>
      </c>
      <c r="D158" s="208" t="s">
        <v>464</v>
      </c>
      <c r="E158" s="208" t="s">
        <v>465</v>
      </c>
      <c r="F158" s="208" t="s">
        <v>466</v>
      </c>
      <c r="G158" s="208" t="s">
        <v>467</v>
      </c>
      <c r="H158" s="208" t="s">
        <v>468</v>
      </c>
      <c r="I158" s="208" t="s">
        <v>469</v>
      </c>
      <c r="J158" s="208" t="s">
        <v>351</v>
      </c>
      <c r="K158" s="208" t="s">
        <v>347</v>
      </c>
      <c r="L158" s="208" t="s">
        <v>367</v>
      </c>
    </row>
    <row r="159" spans="1:12" x14ac:dyDescent="0.3">
      <c r="A159" s="214" t="s">
        <v>355</v>
      </c>
      <c r="B159" s="210" t="s">
        <v>359</v>
      </c>
      <c r="C159" s="210" t="s">
        <v>359</v>
      </c>
      <c r="D159" s="210" t="s">
        <v>359</v>
      </c>
      <c r="E159" s="210" t="s">
        <v>359</v>
      </c>
      <c r="F159" s="210" t="s">
        <v>359</v>
      </c>
      <c r="G159" s="210" t="s">
        <v>359</v>
      </c>
      <c r="H159" s="210" t="s">
        <v>359</v>
      </c>
      <c r="I159" s="210" t="s">
        <v>359</v>
      </c>
      <c r="J159" s="210" t="s">
        <v>359</v>
      </c>
      <c r="K159" s="210" t="s">
        <v>359</v>
      </c>
      <c r="L159" s="210" t="s">
        <v>470</v>
      </c>
    </row>
    <row r="160" spans="1:12" x14ac:dyDescent="0.3">
      <c r="A160" s="211" t="s">
        <v>459</v>
      </c>
      <c r="B160" s="212">
        <v>11</v>
      </c>
      <c r="C160" s="212">
        <v>10</v>
      </c>
      <c r="D160" s="212">
        <v>12.5</v>
      </c>
      <c r="E160" s="212">
        <v>47</v>
      </c>
      <c r="F160" s="212">
        <v>3.4</v>
      </c>
      <c r="G160" s="212">
        <v>3.8</v>
      </c>
      <c r="H160" s="212">
        <v>2</v>
      </c>
      <c r="I160" s="212">
        <v>50</v>
      </c>
      <c r="J160" s="212">
        <v>95</v>
      </c>
      <c r="K160" s="212">
        <v>12.8</v>
      </c>
      <c r="L160" s="212">
        <v>0</v>
      </c>
    </row>
    <row r="162" spans="1:13" x14ac:dyDescent="0.3">
      <c r="A162" s="207" t="s">
        <v>358</v>
      </c>
      <c r="B162" s="208" t="s">
        <v>345</v>
      </c>
      <c r="C162" s="208" t="s">
        <v>463</v>
      </c>
      <c r="D162" s="208" t="s">
        <v>464</v>
      </c>
      <c r="E162" s="208" t="s">
        <v>465</v>
      </c>
      <c r="F162" s="208" t="s">
        <v>466</v>
      </c>
      <c r="G162" s="208" t="s">
        <v>467</v>
      </c>
      <c r="H162" s="208" t="s">
        <v>468</v>
      </c>
      <c r="I162" s="208" t="s">
        <v>469</v>
      </c>
      <c r="J162" s="208" t="s">
        <v>351</v>
      </c>
      <c r="K162" s="208" t="s">
        <v>347</v>
      </c>
      <c r="L162" s="208" t="s">
        <v>367</v>
      </c>
    </row>
    <row r="163" spans="1:13" x14ac:dyDescent="0.3">
      <c r="A163" s="214" t="s">
        <v>355</v>
      </c>
      <c r="B163" s="210" t="s">
        <v>359</v>
      </c>
      <c r="C163" s="210" t="s">
        <v>359</v>
      </c>
      <c r="D163" s="210" t="s">
        <v>359</v>
      </c>
      <c r="E163" s="210" t="s">
        <v>359</v>
      </c>
      <c r="F163" s="210" t="s">
        <v>359</v>
      </c>
      <c r="G163" s="210" t="s">
        <v>359</v>
      </c>
      <c r="H163" s="210" t="s">
        <v>359</v>
      </c>
      <c r="I163" s="210" t="s">
        <v>359</v>
      </c>
      <c r="J163" s="210" t="s">
        <v>359</v>
      </c>
      <c r="K163" s="210" t="s">
        <v>359</v>
      </c>
      <c r="L163" s="210" t="s">
        <v>470</v>
      </c>
    </row>
    <row r="164" spans="1:13" x14ac:dyDescent="0.3">
      <c r="A164" s="211" t="s">
        <v>459</v>
      </c>
      <c r="B164" s="212">
        <v>6</v>
      </c>
      <c r="C164" s="212">
        <v>3</v>
      </c>
      <c r="D164" s="212">
        <v>2</v>
      </c>
      <c r="E164" s="212">
        <v>32</v>
      </c>
      <c r="F164" s="212">
        <v>2</v>
      </c>
      <c r="G164" s="212">
        <v>2.5</v>
      </c>
      <c r="H164" s="212">
        <v>2</v>
      </c>
      <c r="I164" s="212">
        <v>32</v>
      </c>
      <c r="J164" s="212">
        <v>12</v>
      </c>
      <c r="K164" s="212">
        <v>4</v>
      </c>
      <c r="L164" s="212">
        <v>0</v>
      </c>
    </row>
    <row r="166" spans="1:13" x14ac:dyDescent="0.3">
      <c r="A166" s="207" t="s">
        <v>361</v>
      </c>
      <c r="B166" s="208" t="s">
        <v>345</v>
      </c>
      <c r="C166" s="208" t="s">
        <v>463</v>
      </c>
      <c r="D166" s="208" t="s">
        <v>464</v>
      </c>
      <c r="E166" s="208" t="s">
        <v>465</v>
      </c>
      <c r="F166" s="208" t="s">
        <v>466</v>
      </c>
      <c r="G166" s="208" t="s">
        <v>467</v>
      </c>
      <c r="H166" s="208" t="s">
        <v>468</v>
      </c>
      <c r="I166" s="208" t="s">
        <v>469</v>
      </c>
      <c r="J166" s="208" t="s">
        <v>351</v>
      </c>
      <c r="K166" s="208" t="s">
        <v>347</v>
      </c>
      <c r="L166" s="208" t="s">
        <v>367</v>
      </c>
    </row>
    <row r="167" spans="1:13" x14ac:dyDescent="0.3">
      <c r="A167" s="214" t="s">
        <v>355</v>
      </c>
      <c r="B167" s="210" t="s">
        <v>362</v>
      </c>
      <c r="C167" s="210" t="s">
        <v>362</v>
      </c>
      <c r="D167" s="210" t="s">
        <v>362</v>
      </c>
      <c r="E167" s="210" t="s">
        <v>362</v>
      </c>
      <c r="F167" s="210" t="s">
        <v>362</v>
      </c>
      <c r="G167" s="210" t="s">
        <v>362</v>
      </c>
      <c r="H167" s="210" t="s">
        <v>362</v>
      </c>
      <c r="I167" s="210" t="s">
        <v>362</v>
      </c>
      <c r="J167" s="210" t="s">
        <v>362</v>
      </c>
      <c r="K167" s="210" t="s">
        <v>362</v>
      </c>
      <c r="L167" s="210" t="s">
        <v>470</v>
      </c>
    </row>
    <row r="168" spans="1:13" x14ac:dyDescent="0.3">
      <c r="A168" s="211" t="s">
        <v>459</v>
      </c>
      <c r="B168" s="216">
        <v>5</v>
      </c>
      <c r="C168" s="216">
        <v>7</v>
      </c>
      <c r="D168" s="216">
        <v>10.5</v>
      </c>
      <c r="E168" s="216">
        <v>15</v>
      </c>
      <c r="F168" s="216">
        <v>1.4</v>
      </c>
      <c r="G168" s="216">
        <v>1.2999999999999998</v>
      </c>
      <c r="H168" s="216">
        <v>0</v>
      </c>
      <c r="I168" s="216">
        <v>18</v>
      </c>
      <c r="J168" s="216">
        <v>83</v>
      </c>
      <c r="K168" s="216">
        <v>8.8000000000000007</v>
      </c>
      <c r="L168" s="216">
        <v>0</v>
      </c>
      <c r="M168" s="179" t="s">
        <v>364</v>
      </c>
    </row>
    <row r="170" spans="1:13" x14ac:dyDescent="0.3">
      <c r="A170" s="207" t="s">
        <v>363</v>
      </c>
      <c r="B170" s="208" t="s">
        <v>345</v>
      </c>
      <c r="C170" s="208" t="s">
        <v>463</v>
      </c>
      <c r="D170" s="208" t="s">
        <v>464</v>
      </c>
      <c r="E170" s="208" t="s">
        <v>465</v>
      </c>
      <c r="F170" s="208" t="s">
        <v>466</v>
      </c>
      <c r="G170" s="208" t="s">
        <v>467</v>
      </c>
      <c r="H170" s="208" t="s">
        <v>468</v>
      </c>
      <c r="I170" s="208" t="s">
        <v>469</v>
      </c>
      <c r="J170" s="208" t="s">
        <v>351</v>
      </c>
      <c r="K170" s="208" t="s">
        <v>347</v>
      </c>
      <c r="L170" s="208" t="s">
        <v>367</v>
      </c>
    </row>
    <row r="171" spans="1:13" x14ac:dyDescent="0.3">
      <c r="A171" s="214" t="s">
        <v>355</v>
      </c>
      <c r="B171" s="210" t="s">
        <v>359</v>
      </c>
      <c r="C171" s="210" t="s">
        <v>359</v>
      </c>
      <c r="D171" s="210" t="s">
        <v>359</v>
      </c>
      <c r="E171" s="210" t="s">
        <v>359</v>
      </c>
      <c r="F171" s="210" t="s">
        <v>359</v>
      </c>
      <c r="G171" s="210" t="s">
        <v>359</v>
      </c>
      <c r="H171" s="210" t="s">
        <v>359</v>
      </c>
      <c r="I171" s="210" t="s">
        <v>359</v>
      </c>
      <c r="J171" s="210" t="s">
        <v>359</v>
      </c>
      <c r="K171" s="210" t="s">
        <v>359</v>
      </c>
      <c r="L171" s="210" t="s">
        <v>470</v>
      </c>
    </row>
    <row r="172" spans="1:13" x14ac:dyDescent="0.3">
      <c r="A172" s="215" t="s">
        <v>459</v>
      </c>
      <c r="B172" s="212">
        <v>15.650670270506961</v>
      </c>
      <c r="C172" s="212">
        <v>11.74214736506441</v>
      </c>
      <c r="D172" s="212">
        <v>1.9370000000000001</v>
      </c>
      <c r="E172" s="212">
        <v>41.353000000000002</v>
      </c>
      <c r="F172" s="212">
        <v>5.4035023696682476</v>
      </c>
      <c r="G172" s="212">
        <v>3.1550190597204577</v>
      </c>
      <c r="H172" s="212">
        <v>2.0410000000000004</v>
      </c>
      <c r="I172" s="212">
        <v>41.002000000000002</v>
      </c>
      <c r="J172" s="212">
        <v>98.168571130336986</v>
      </c>
      <c r="K172" s="212">
        <v>7.8000000000000007</v>
      </c>
      <c r="L172" s="212">
        <v>0</v>
      </c>
    </row>
    <row r="173" spans="1:13" x14ac:dyDescent="0.3">
      <c r="B173" s="140"/>
    </row>
    <row r="174" spans="1:13" x14ac:dyDescent="0.3">
      <c r="B174" s="140"/>
    </row>
    <row r="175" spans="1:13" x14ac:dyDescent="0.3">
      <c r="A175" s="307" t="s">
        <v>365</v>
      </c>
      <c r="B175" s="307"/>
      <c r="C175" s="307"/>
    </row>
    <row r="177" spans="1:14" x14ac:dyDescent="0.3">
      <c r="A177" s="207" t="s">
        <v>366</v>
      </c>
      <c r="B177" s="208" t="s">
        <v>345</v>
      </c>
      <c r="C177" s="208" t="s">
        <v>346</v>
      </c>
      <c r="D177" s="208" t="s">
        <v>347</v>
      </c>
      <c r="E177" s="208" t="s">
        <v>348</v>
      </c>
      <c r="F177" s="208" t="s">
        <v>349</v>
      </c>
      <c r="G177" s="208" t="s">
        <v>350</v>
      </c>
      <c r="H177" s="208" t="s">
        <v>351</v>
      </c>
      <c r="I177" s="208" t="s">
        <v>352</v>
      </c>
      <c r="J177" s="208" t="s">
        <v>353</v>
      </c>
      <c r="K177" s="208" t="s">
        <v>354</v>
      </c>
      <c r="L177" s="207" t="s">
        <v>368</v>
      </c>
      <c r="M177" s="273"/>
      <c r="N177" s="273"/>
    </row>
    <row r="178" spans="1:14" x14ac:dyDescent="0.3">
      <c r="A178" s="214" t="s">
        <v>369</v>
      </c>
      <c r="B178" s="210" t="s">
        <v>315</v>
      </c>
      <c r="C178" s="210" t="s">
        <v>315</v>
      </c>
      <c r="D178" s="210" t="s">
        <v>315</v>
      </c>
      <c r="E178" s="210" t="s">
        <v>315</v>
      </c>
      <c r="F178" s="210" t="s">
        <v>315</v>
      </c>
      <c r="G178" s="210" t="s">
        <v>315</v>
      </c>
      <c r="H178" s="210" t="s">
        <v>315</v>
      </c>
      <c r="I178" s="210" t="s">
        <v>315</v>
      </c>
      <c r="J178" s="210" t="s">
        <v>315</v>
      </c>
      <c r="K178" s="210" t="s">
        <v>315</v>
      </c>
      <c r="L178" s="210" t="s">
        <v>315</v>
      </c>
    </row>
    <row r="179" spans="1:14" x14ac:dyDescent="0.3">
      <c r="A179" s="211" t="s">
        <v>370</v>
      </c>
      <c r="B179" s="217">
        <v>0.29955487224194144</v>
      </c>
      <c r="C179" s="217">
        <v>0.37866984867202508</v>
      </c>
      <c r="D179" s="217">
        <v>0.38695300345589129</v>
      </c>
      <c r="E179" s="217">
        <v>0</v>
      </c>
      <c r="F179" s="217">
        <v>0</v>
      </c>
      <c r="G179" s="217">
        <v>0</v>
      </c>
      <c r="H179" s="217">
        <v>0</v>
      </c>
      <c r="I179" s="217">
        <v>0</v>
      </c>
      <c r="J179" s="217">
        <v>0</v>
      </c>
      <c r="K179" s="217">
        <v>0</v>
      </c>
      <c r="L179" s="218">
        <v>1.0651777243698577</v>
      </c>
    </row>
    <row r="180" spans="1:14" x14ac:dyDescent="0.3">
      <c r="A180" s="211" t="s">
        <v>371</v>
      </c>
      <c r="B180" s="217">
        <v>0</v>
      </c>
      <c r="C180" s="217">
        <v>0</v>
      </c>
      <c r="D180" s="217">
        <v>0</v>
      </c>
      <c r="E180" s="217">
        <v>1.1356270169832945</v>
      </c>
      <c r="F180" s="217">
        <v>0</v>
      </c>
      <c r="G180" s="217">
        <v>0</v>
      </c>
      <c r="H180" s="217">
        <v>0</v>
      </c>
      <c r="I180" s="217">
        <v>0</v>
      </c>
      <c r="J180" s="217">
        <v>0</v>
      </c>
      <c r="K180" s="217">
        <v>0</v>
      </c>
      <c r="L180" s="218">
        <v>1.1356270169832945</v>
      </c>
    </row>
    <row r="181" spans="1:14" x14ac:dyDescent="0.3">
      <c r="A181" s="211" t="s">
        <v>372</v>
      </c>
      <c r="B181" s="217">
        <v>0</v>
      </c>
      <c r="C181" s="217">
        <v>0</v>
      </c>
      <c r="D181" s="217">
        <v>0</v>
      </c>
      <c r="E181" s="217">
        <v>0</v>
      </c>
      <c r="F181" s="217">
        <v>0.420629436105046</v>
      </c>
      <c r="G181" s="217">
        <v>0.81369898220287395</v>
      </c>
      <c r="H181" s="217">
        <v>0</v>
      </c>
      <c r="I181" s="217">
        <v>0</v>
      </c>
      <c r="J181" s="217">
        <v>0</v>
      </c>
      <c r="K181" s="217">
        <v>0</v>
      </c>
      <c r="L181" s="218">
        <v>1.23432841830792</v>
      </c>
    </row>
    <row r="182" spans="1:14" x14ac:dyDescent="0.3">
      <c r="A182" s="211" t="s">
        <v>373</v>
      </c>
      <c r="B182" s="217">
        <v>1.3893233720091624E-5</v>
      </c>
      <c r="C182" s="217">
        <v>4.2517754826846587E-6</v>
      </c>
      <c r="D182" s="217">
        <v>1.3441697092604285E-5</v>
      </c>
      <c r="E182" s="217">
        <v>8.021966362885585E-6</v>
      </c>
      <c r="F182" s="217">
        <v>3.9831608667674041E-11</v>
      </c>
      <c r="G182" s="217">
        <v>0</v>
      </c>
      <c r="H182" s="217">
        <v>1.668889742235075E-8</v>
      </c>
      <c r="I182" s="217">
        <v>3.9316268625396877E-5</v>
      </c>
      <c r="J182" s="217">
        <v>1.0160561526248668</v>
      </c>
      <c r="K182" s="217">
        <v>0</v>
      </c>
      <c r="L182" s="218">
        <v>1.0161350942948795</v>
      </c>
    </row>
    <row r="183" spans="1:14" x14ac:dyDescent="0.3">
      <c r="A183" s="211" t="s">
        <v>374</v>
      </c>
      <c r="B183" s="217">
        <v>0</v>
      </c>
      <c r="C183" s="217">
        <v>0</v>
      </c>
      <c r="D183" s="217">
        <v>0</v>
      </c>
      <c r="E183" s="217">
        <v>0</v>
      </c>
      <c r="F183" s="217">
        <v>2.6907844455426157E-3</v>
      </c>
      <c r="G183" s="217">
        <v>0</v>
      </c>
      <c r="H183" s="217">
        <v>1.1274017570312693</v>
      </c>
      <c r="I183" s="217">
        <v>0</v>
      </c>
      <c r="J183" s="217">
        <v>0</v>
      </c>
      <c r="K183" s="217">
        <v>0</v>
      </c>
      <c r="L183" s="218">
        <v>1.1300925414768119</v>
      </c>
    </row>
    <row r="184" spans="1:14" x14ac:dyDescent="0.3">
      <c r="A184" s="211" t="s">
        <v>375</v>
      </c>
      <c r="B184" s="217">
        <v>1.1183394600144465</v>
      </c>
      <c r="C184" s="217">
        <v>0.26077553253738806</v>
      </c>
      <c r="D184" s="217">
        <v>0.78765283260160568</v>
      </c>
      <c r="E184" s="217">
        <v>0.30769752609135242</v>
      </c>
      <c r="F184" s="217">
        <v>0.39439059967572715</v>
      </c>
      <c r="G184" s="217">
        <v>5.147730834867386E-2</v>
      </c>
      <c r="H184" s="217">
        <v>0.22106230162421153</v>
      </c>
      <c r="I184" s="217">
        <v>1.5047877716746749</v>
      </c>
      <c r="J184" s="217">
        <v>0.16888457289023182</v>
      </c>
      <c r="K184" s="217">
        <v>0</v>
      </c>
      <c r="L184" s="218">
        <v>4.8150679054583119</v>
      </c>
    </row>
    <row r="185" spans="1:14" x14ac:dyDescent="0.3">
      <c r="A185" s="211" t="s">
        <v>376</v>
      </c>
      <c r="B185" s="217">
        <v>0.15522181768358098</v>
      </c>
      <c r="C185" s="217">
        <v>8.2297959674705434E-2</v>
      </c>
      <c r="D185" s="217">
        <v>0.22356896875768348</v>
      </c>
      <c r="E185" s="217">
        <v>8.5735470160474211E-2</v>
      </c>
      <c r="F185" s="217">
        <v>0.10583871302773339</v>
      </c>
      <c r="G185" s="217">
        <v>1.2303648479815896E-2</v>
      </c>
      <c r="H185" s="217">
        <v>7.0920558495338168E-2</v>
      </c>
      <c r="I185" s="217">
        <v>0.5172808090989286</v>
      </c>
      <c r="J185" s="217">
        <v>4.9697048241431695E-2</v>
      </c>
      <c r="K185" s="217">
        <v>0</v>
      </c>
      <c r="L185" s="218">
        <v>1.3028649936196917</v>
      </c>
    </row>
    <row r="186" spans="1:14" x14ac:dyDescent="0.3">
      <c r="A186" s="211" t="s">
        <v>377</v>
      </c>
      <c r="B186" s="217">
        <v>1.1183394600144465</v>
      </c>
      <c r="C186" s="217">
        <v>0.26077553253738806</v>
      </c>
      <c r="D186" s="217">
        <v>0.78765283260160568</v>
      </c>
      <c r="E186" s="217">
        <v>0.30769752609135242</v>
      </c>
      <c r="F186" s="217">
        <v>0.39439059967572715</v>
      </c>
      <c r="G186" s="217">
        <v>5.147730834867386E-2</v>
      </c>
      <c r="H186" s="217">
        <v>0.22106230162421153</v>
      </c>
      <c r="I186" s="217">
        <v>1.5047877716746749</v>
      </c>
      <c r="J186" s="217">
        <v>0.16888457289023182</v>
      </c>
      <c r="K186" s="217">
        <v>0</v>
      </c>
      <c r="L186" s="218">
        <v>4.8150679054583119</v>
      </c>
    </row>
    <row r="187" spans="1:14" x14ac:dyDescent="0.3">
      <c r="A187" s="211" t="s">
        <v>378</v>
      </c>
      <c r="B187" s="217">
        <v>1.5522181768358096</v>
      </c>
      <c r="C187" s="217">
        <v>0.41669852999850848</v>
      </c>
      <c r="D187" s="217">
        <v>1.1319947785199163</v>
      </c>
      <c r="E187" s="217">
        <v>0.43410364638214788</v>
      </c>
      <c r="F187" s="217">
        <v>0.53589221786194119</v>
      </c>
      <c r="G187" s="217">
        <v>6.2296954328181747E-2</v>
      </c>
      <c r="H187" s="217">
        <v>0.35909143541943378</v>
      </c>
      <c r="I187" s="217">
        <v>2.6191433372097648</v>
      </c>
      <c r="J187" s="217">
        <v>0.25163062400724906</v>
      </c>
      <c r="K187" s="217">
        <v>0</v>
      </c>
      <c r="L187" s="218">
        <v>7.363069700562952</v>
      </c>
    </row>
    <row r="188" spans="1:14" x14ac:dyDescent="0.3">
      <c r="A188" s="211" t="s">
        <v>379</v>
      </c>
      <c r="B188" s="217">
        <v>1.1183394600144465</v>
      </c>
      <c r="C188" s="217">
        <v>0.26077553253738806</v>
      </c>
      <c r="D188" s="217">
        <v>0.78765283260160568</v>
      </c>
      <c r="E188" s="217">
        <v>0.30769752609135242</v>
      </c>
      <c r="F188" s="217">
        <v>0.39439059967572715</v>
      </c>
      <c r="G188" s="217">
        <v>5.147730834867386E-2</v>
      </c>
      <c r="H188" s="217">
        <v>0.22106230162421153</v>
      </c>
      <c r="I188" s="217">
        <v>1.5047877716746749</v>
      </c>
      <c r="J188" s="217">
        <v>0.16888457289023182</v>
      </c>
      <c r="K188" s="217">
        <v>0</v>
      </c>
      <c r="L188" s="218">
        <v>4.8150679054583119</v>
      </c>
    </row>
    <row r="189" spans="1:14" x14ac:dyDescent="0.3">
      <c r="A189" s="211" t="s">
        <v>380</v>
      </c>
      <c r="B189" s="217">
        <v>0</v>
      </c>
      <c r="C189" s="217">
        <v>0</v>
      </c>
      <c r="D189" s="217">
        <v>0</v>
      </c>
      <c r="E189" s="217">
        <v>0</v>
      </c>
      <c r="F189" s="217">
        <v>0</v>
      </c>
      <c r="G189" s="217">
        <v>0</v>
      </c>
      <c r="H189" s="217">
        <v>0</v>
      </c>
      <c r="I189" s="217">
        <v>0</v>
      </c>
      <c r="J189" s="217">
        <v>0</v>
      </c>
      <c r="K189" s="217">
        <v>0</v>
      </c>
      <c r="L189" s="218">
        <v>0</v>
      </c>
    </row>
    <row r="190" spans="1:14" x14ac:dyDescent="0.3">
      <c r="A190" s="211" t="s">
        <v>381</v>
      </c>
      <c r="B190" s="217">
        <v>5.4415080109870891E-3</v>
      </c>
      <c r="C190" s="217">
        <v>2.0420650635239132E-4</v>
      </c>
      <c r="D190" s="217">
        <v>1.5471717978658836E-3</v>
      </c>
      <c r="E190" s="217">
        <v>1.6341902411361769E-4</v>
      </c>
      <c r="F190" s="217">
        <v>0</v>
      </c>
      <c r="G190" s="217">
        <v>0</v>
      </c>
      <c r="H190" s="217">
        <v>0</v>
      </c>
      <c r="I190" s="217">
        <v>1.1322569716412481</v>
      </c>
      <c r="J190" s="217">
        <v>0</v>
      </c>
      <c r="K190" s="217">
        <v>0</v>
      </c>
      <c r="L190" s="218">
        <v>1.1396132769805671</v>
      </c>
    </row>
    <row r="191" spans="1:14" x14ac:dyDescent="0.3">
      <c r="A191" s="211" t="s">
        <v>382</v>
      </c>
      <c r="B191" s="217">
        <v>0.1440449690253876</v>
      </c>
      <c r="C191" s="217">
        <v>4.4082384277501031E-2</v>
      </c>
      <c r="D191" s="217">
        <v>0.13936343981263261</v>
      </c>
      <c r="E191" s="217">
        <v>8.3171702106580175E-2</v>
      </c>
      <c r="F191" s="217">
        <v>4.1297389451306434E-7</v>
      </c>
      <c r="G191" s="217">
        <v>0</v>
      </c>
      <c r="H191" s="217">
        <v>1.730303945577424E-4</v>
      </c>
      <c r="I191" s="217">
        <v>0.40763085185482389</v>
      </c>
      <c r="J191" s="217">
        <v>0.38700114816485848</v>
      </c>
      <c r="K191" s="217">
        <v>0</v>
      </c>
      <c r="L191" s="218">
        <v>1.205467938610236</v>
      </c>
    </row>
    <row r="192" spans="1:14" x14ac:dyDescent="0.3">
      <c r="A192" s="211" t="s">
        <v>383</v>
      </c>
      <c r="B192" s="217">
        <v>1.330665682228997E-5</v>
      </c>
      <c r="C192" s="217">
        <v>3.1933379903173624E-6</v>
      </c>
      <c r="D192" s="217">
        <v>2.889513370164593E-4</v>
      </c>
      <c r="E192" s="217">
        <v>3.5548913180539582E-6</v>
      </c>
      <c r="F192" s="217">
        <v>8.5974054818669635E-4</v>
      </c>
      <c r="G192" s="217">
        <v>5.9472768224713471E-7</v>
      </c>
      <c r="H192" s="217">
        <v>0.35831294544526926</v>
      </c>
      <c r="I192" s="217">
        <v>1.7385115353354815E-5</v>
      </c>
      <c r="J192" s="217">
        <v>1.9511573900093464E-6</v>
      </c>
      <c r="K192" s="217">
        <v>0</v>
      </c>
      <c r="L192" s="218">
        <v>0.35950162321702867</v>
      </c>
    </row>
    <row r="194" spans="1:15" x14ac:dyDescent="0.3">
      <c r="A194" s="310" t="s">
        <v>384</v>
      </c>
      <c r="B194" s="219" t="s">
        <v>370</v>
      </c>
      <c r="C194" s="219" t="s">
        <v>371</v>
      </c>
      <c r="D194" s="219" t="s">
        <v>372</v>
      </c>
      <c r="E194" s="219" t="s">
        <v>373</v>
      </c>
      <c r="F194" s="219" t="s">
        <v>374</v>
      </c>
      <c r="G194" s="219" t="s">
        <v>375</v>
      </c>
      <c r="H194" s="219" t="s">
        <v>376</v>
      </c>
      <c r="I194" s="219" t="s">
        <v>377</v>
      </c>
      <c r="J194" s="219" t="s">
        <v>378</v>
      </c>
      <c r="K194" s="219" t="s">
        <v>379</v>
      </c>
      <c r="L194" s="219" t="s">
        <v>380</v>
      </c>
      <c r="M194" s="219" t="s">
        <v>381</v>
      </c>
      <c r="N194" s="219" t="s">
        <v>382</v>
      </c>
      <c r="O194" s="219" t="s">
        <v>383</v>
      </c>
    </row>
    <row r="195" spans="1:15" x14ac:dyDescent="0.3">
      <c r="A195" s="311"/>
      <c r="B195" s="220" t="s">
        <v>385</v>
      </c>
      <c r="C195" s="220" t="s">
        <v>385</v>
      </c>
      <c r="D195" s="220" t="s">
        <v>385</v>
      </c>
      <c r="E195" s="220" t="s">
        <v>385</v>
      </c>
      <c r="F195" s="220" t="s">
        <v>385</v>
      </c>
      <c r="G195" s="220" t="s">
        <v>385</v>
      </c>
      <c r="H195" s="220" t="s">
        <v>385</v>
      </c>
      <c r="I195" s="220" t="s">
        <v>385</v>
      </c>
      <c r="J195" s="220" t="s">
        <v>385</v>
      </c>
      <c r="K195" s="220" t="s">
        <v>385</v>
      </c>
      <c r="L195" s="220" t="s">
        <v>385</v>
      </c>
      <c r="M195" s="220" t="s">
        <v>385</v>
      </c>
      <c r="N195" s="220" t="s">
        <v>385</v>
      </c>
      <c r="O195" s="220" t="s">
        <v>385</v>
      </c>
    </row>
    <row r="196" spans="1:15" x14ac:dyDescent="0.3">
      <c r="A196" s="170" t="s">
        <v>459</v>
      </c>
      <c r="B196" s="194">
        <v>1</v>
      </c>
      <c r="C196" s="194">
        <v>1</v>
      </c>
      <c r="D196" s="194">
        <v>1</v>
      </c>
      <c r="E196" s="194">
        <v>1</v>
      </c>
      <c r="F196" s="194">
        <v>1</v>
      </c>
      <c r="G196" s="194">
        <v>1</v>
      </c>
      <c r="H196" s="194">
        <v>1</v>
      </c>
      <c r="I196" s="194">
        <v>1</v>
      </c>
      <c r="J196" s="194">
        <v>1</v>
      </c>
      <c r="K196" s="194">
        <v>1</v>
      </c>
      <c r="L196" s="194">
        <v>1</v>
      </c>
      <c r="M196" s="194">
        <v>1</v>
      </c>
      <c r="N196" s="194">
        <v>1</v>
      </c>
      <c r="O196" s="194">
        <v>1</v>
      </c>
    </row>
    <row r="198" spans="1:15" x14ac:dyDescent="0.3">
      <c r="A198" s="207" t="s">
        <v>386</v>
      </c>
      <c r="B198" s="221" t="s">
        <v>387</v>
      </c>
      <c r="C198" s="207" t="s">
        <v>388</v>
      </c>
      <c r="D198" s="207" t="s">
        <v>389</v>
      </c>
      <c r="E198" s="207" t="s">
        <v>389</v>
      </c>
    </row>
    <row r="199" spans="1:15" x14ac:dyDescent="0.3">
      <c r="A199" s="214" t="s">
        <v>341</v>
      </c>
      <c r="B199" s="210" t="s">
        <v>390</v>
      </c>
      <c r="C199" s="210" t="s">
        <v>390</v>
      </c>
      <c r="D199" s="210" t="s">
        <v>315</v>
      </c>
      <c r="E199" s="210" t="s">
        <v>315</v>
      </c>
    </row>
    <row r="200" spans="1:15" x14ac:dyDescent="0.3">
      <c r="A200" s="211" t="s">
        <v>459</v>
      </c>
      <c r="B200" s="223">
        <v>50000</v>
      </c>
      <c r="C200" s="223">
        <v>11480</v>
      </c>
      <c r="D200" s="224">
        <v>4.1000000000000002E-2</v>
      </c>
      <c r="E200" s="224">
        <v>0.2</v>
      </c>
      <c r="F200" s="143"/>
    </row>
    <row r="201" spans="1:15" x14ac:dyDescent="0.3">
      <c r="A201" s="222"/>
    </row>
    <row r="202" spans="1:15" x14ac:dyDescent="0.3">
      <c r="A202" s="307" t="s">
        <v>391</v>
      </c>
      <c r="B202" s="307"/>
      <c r="C202" s="307"/>
    </row>
    <row r="204" spans="1:15" x14ac:dyDescent="0.3">
      <c r="A204" s="211" t="s">
        <v>471</v>
      </c>
      <c r="B204" s="207" t="s">
        <v>472</v>
      </c>
    </row>
    <row r="205" spans="1:15" x14ac:dyDescent="0.3">
      <c r="A205" s="225" t="s">
        <v>473</v>
      </c>
      <c r="B205" s="210" t="s">
        <v>315</v>
      </c>
    </row>
    <row r="206" spans="1:15" x14ac:dyDescent="0.3">
      <c r="A206" s="215" t="s">
        <v>345</v>
      </c>
      <c r="B206" s="212">
        <v>0.98905449999999984</v>
      </c>
    </row>
    <row r="207" spans="1:15" x14ac:dyDescent="0.3">
      <c r="A207" s="215" t="s">
        <v>463</v>
      </c>
      <c r="B207" s="212">
        <v>1.1907487499999998</v>
      </c>
    </row>
    <row r="208" spans="1:15" x14ac:dyDescent="0.3">
      <c r="A208" s="215" t="s">
        <v>464</v>
      </c>
      <c r="B208" s="212">
        <v>1.1499399999999997</v>
      </c>
    </row>
    <row r="209" spans="1:4" x14ac:dyDescent="0.3">
      <c r="A209" s="215" t="s">
        <v>465</v>
      </c>
      <c r="B209" s="212">
        <v>1.168149375</v>
      </c>
    </row>
    <row r="210" spans="1:4" x14ac:dyDescent="0.3">
      <c r="A210" s="215" t="s">
        <v>466</v>
      </c>
      <c r="B210" s="212">
        <v>1.2682731249999999</v>
      </c>
    </row>
    <row r="211" spans="1:4" x14ac:dyDescent="0.3">
      <c r="A211" s="215" t="s">
        <v>467</v>
      </c>
      <c r="B211" s="212">
        <v>0.77797174999999985</v>
      </c>
    </row>
    <row r="212" spans="1:4" x14ac:dyDescent="0.3">
      <c r="A212" s="215" t="s">
        <v>468</v>
      </c>
      <c r="B212" s="212">
        <v>2.9036412499999997</v>
      </c>
    </row>
    <row r="213" spans="1:4" x14ac:dyDescent="0.3">
      <c r="A213" s="215" t="s">
        <v>469</v>
      </c>
      <c r="B213" s="212">
        <v>1.9263450000000002</v>
      </c>
    </row>
    <row r="214" spans="1:4" x14ac:dyDescent="0.3">
      <c r="A214" s="215" t="s">
        <v>351</v>
      </c>
      <c r="B214" s="212">
        <v>1.1168931250000003</v>
      </c>
    </row>
    <row r="215" spans="1:4" x14ac:dyDescent="0.3">
      <c r="A215" s="215" t="s">
        <v>347</v>
      </c>
      <c r="B215" s="212">
        <v>0</v>
      </c>
    </row>
    <row r="217" spans="1:4" x14ac:dyDescent="0.3">
      <c r="A217" s="307" t="s">
        <v>404</v>
      </c>
      <c r="B217" s="307"/>
      <c r="C217" s="307"/>
    </row>
    <row r="219" spans="1:4" x14ac:dyDescent="0.3">
      <c r="A219" s="226" t="s">
        <v>392</v>
      </c>
      <c r="B219" s="204"/>
      <c r="C219" s="204"/>
    </row>
    <row r="220" spans="1:4" x14ac:dyDescent="0.3">
      <c r="A220" s="227" t="s">
        <v>393</v>
      </c>
      <c r="B220" s="210" t="s">
        <v>394</v>
      </c>
      <c r="C220" s="207" t="s">
        <v>298</v>
      </c>
    </row>
    <row r="221" spans="1:4" x14ac:dyDescent="0.3">
      <c r="A221" s="211" t="s">
        <v>474</v>
      </c>
      <c r="B221" s="228" t="s">
        <v>396</v>
      </c>
      <c r="C221" s="230">
        <v>1.3</v>
      </c>
      <c r="D221" s="143" t="s">
        <v>336</v>
      </c>
    </row>
    <row r="222" spans="1:4" x14ac:dyDescent="0.3">
      <c r="A222" s="211" t="s">
        <v>475</v>
      </c>
      <c r="B222" s="228" t="s">
        <v>398</v>
      </c>
      <c r="C222" s="229">
        <v>120</v>
      </c>
    </row>
    <row r="223" spans="1:4" x14ac:dyDescent="0.3">
      <c r="A223" s="211" t="s">
        <v>476</v>
      </c>
      <c r="B223" s="228" t="s">
        <v>400</v>
      </c>
      <c r="C223" s="243">
        <v>0.27</v>
      </c>
      <c r="D223" s="143"/>
    </row>
    <row r="224" spans="1:4" x14ac:dyDescent="0.3">
      <c r="A224" s="211" t="s">
        <v>477</v>
      </c>
      <c r="B224" s="228" t="s">
        <v>400</v>
      </c>
      <c r="C224" s="243">
        <v>0.78</v>
      </c>
      <c r="D224" s="143"/>
    </row>
    <row r="225" spans="1:13" x14ac:dyDescent="0.3">
      <c r="A225" s="211" t="s">
        <v>402</v>
      </c>
      <c r="B225" s="228" t="s">
        <v>400</v>
      </c>
      <c r="C225" s="230">
        <v>1.22</v>
      </c>
      <c r="D225" s="143" t="s">
        <v>336</v>
      </c>
    </row>
    <row r="226" spans="1:13" x14ac:dyDescent="0.3">
      <c r="A226" s="211" t="s">
        <v>403</v>
      </c>
      <c r="B226" s="228" t="s">
        <v>400</v>
      </c>
      <c r="C226" s="230">
        <v>2</v>
      </c>
      <c r="D226" s="143" t="s">
        <v>336</v>
      </c>
    </row>
    <row r="228" spans="1:13" s="204" customFormat="1" x14ac:dyDescent="0.3">
      <c r="A228" s="231" t="s">
        <v>405</v>
      </c>
    </row>
    <row r="229" spans="1:13" s="204" customFormat="1" x14ac:dyDescent="0.3">
      <c r="A229" s="211" t="s">
        <v>406</v>
      </c>
    </row>
    <row r="230" spans="1:13" s="204" customFormat="1" x14ac:dyDescent="0.3">
      <c r="A230" s="227" t="s">
        <v>407</v>
      </c>
      <c r="B230" s="207" t="s">
        <v>408</v>
      </c>
      <c r="C230" s="207" t="s">
        <v>409</v>
      </c>
      <c r="D230" s="207" t="s">
        <v>410</v>
      </c>
      <c r="E230" s="207" t="s">
        <v>411</v>
      </c>
      <c r="F230" s="207" t="s">
        <v>412</v>
      </c>
      <c r="G230" s="207" t="s">
        <v>413</v>
      </c>
      <c r="H230" s="207" t="s">
        <v>414</v>
      </c>
      <c r="I230" s="207" t="s">
        <v>415</v>
      </c>
      <c r="J230" s="207" t="s">
        <v>416</v>
      </c>
      <c r="K230" s="207" t="s">
        <v>417</v>
      </c>
      <c r="L230" s="207" t="s">
        <v>418</v>
      </c>
    </row>
    <row r="231" spans="1:13" s="204" customFormat="1" x14ac:dyDescent="0.3">
      <c r="A231" s="232" t="s">
        <v>459</v>
      </c>
      <c r="B231" s="233">
        <v>0</v>
      </c>
      <c r="C231" s="233">
        <v>0.35699999999999998</v>
      </c>
      <c r="D231" s="233">
        <v>0.36799999999999999</v>
      </c>
      <c r="E231" s="233">
        <v>0</v>
      </c>
      <c r="F231" s="233">
        <v>0.2</v>
      </c>
      <c r="G231" s="233">
        <v>7.0000000000000007E-2</v>
      </c>
      <c r="H231" s="233">
        <v>0</v>
      </c>
      <c r="I231" s="233">
        <v>0</v>
      </c>
      <c r="J231" s="212">
        <v>0</v>
      </c>
      <c r="K231" s="212">
        <v>0</v>
      </c>
      <c r="L231" s="233">
        <v>5.0000000000000001E-3</v>
      </c>
      <c r="M231" s="234">
        <f>SUM(SWINE_CATTLE_MANURE_SYSTEM)</f>
        <v>1</v>
      </c>
    </row>
    <row r="233" spans="1:13" x14ac:dyDescent="0.3">
      <c r="A233" s="211" t="s">
        <v>420</v>
      </c>
      <c r="B233" s="204"/>
      <c r="C233" s="204"/>
      <c r="D233" s="204"/>
      <c r="E233" s="204"/>
      <c r="F233" s="204"/>
      <c r="G233" s="204"/>
      <c r="H233" s="204"/>
      <c r="I233" s="204"/>
      <c r="J233" s="204"/>
      <c r="K233" s="204"/>
      <c r="L233" s="204"/>
      <c r="M233" s="204"/>
    </row>
    <row r="234" spans="1:13" x14ac:dyDescent="0.3">
      <c r="A234" s="227" t="s">
        <v>407</v>
      </c>
      <c r="B234" s="207" t="s">
        <v>408</v>
      </c>
      <c r="C234" s="207" t="s">
        <v>409</v>
      </c>
      <c r="D234" s="207" t="s">
        <v>410</v>
      </c>
      <c r="E234" s="207" t="s">
        <v>411</v>
      </c>
      <c r="F234" s="207" t="s">
        <v>412</v>
      </c>
      <c r="G234" s="207" t="s">
        <v>413</v>
      </c>
      <c r="H234" s="207" t="s">
        <v>414</v>
      </c>
      <c r="I234" s="207" t="s">
        <v>415</v>
      </c>
      <c r="J234" s="207" t="s">
        <v>416</v>
      </c>
      <c r="K234" s="207" t="s">
        <v>417</v>
      </c>
      <c r="L234" s="207" t="s">
        <v>418</v>
      </c>
      <c r="M234" s="204"/>
    </row>
    <row r="235" spans="1:13" x14ac:dyDescent="0.3">
      <c r="A235" s="232" t="s">
        <v>459</v>
      </c>
      <c r="B235" s="233">
        <v>0</v>
      </c>
      <c r="C235" s="233">
        <v>0.252</v>
      </c>
      <c r="D235" s="233">
        <v>0.39</v>
      </c>
      <c r="E235" s="233">
        <v>0</v>
      </c>
      <c r="F235" s="233">
        <v>0.32</v>
      </c>
      <c r="G235" s="233">
        <v>1.7999999999999999E-2</v>
      </c>
      <c r="H235" s="233">
        <v>0</v>
      </c>
      <c r="I235" s="233">
        <v>0</v>
      </c>
      <c r="J235" s="212">
        <v>0</v>
      </c>
      <c r="K235" s="212">
        <v>0</v>
      </c>
      <c r="L235" s="233">
        <v>0.02</v>
      </c>
      <c r="M235" s="234">
        <f>SUM(SWINE_CATTLE_MANURE_SYSTEM)</f>
        <v>1</v>
      </c>
    </row>
    <row r="237" spans="1:13" s="204" customFormat="1" x14ac:dyDescent="0.3">
      <c r="A237" s="211" t="s">
        <v>423</v>
      </c>
    </row>
    <row r="238" spans="1:13" s="204" customFormat="1" x14ac:dyDescent="0.3">
      <c r="A238" s="227" t="s">
        <v>407</v>
      </c>
      <c r="B238" s="207" t="s">
        <v>408</v>
      </c>
      <c r="C238" s="207" t="s">
        <v>409</v>
      </c>
      <c r="D238" s="207" t="s">
        <v>410</v>
      </c>
      <c r="E238" s="207" t="s">
        <v>411</v>
      </c>
      <c r="F238" s="207" t="s">
        <v>412</v>
      </c>
      <c r="G238" s="207" t="s">
        <v>413</v>
      </c>
      <c r="H238" s="207" t="s">
        <v>414</v>
      </c>
      <c r="I238" s="207" t="s">
        <v>415</v>
      </c>
      <c r="J238" s="207" t="s">
        <v>416</v>
      </c>
      <c r="K238" s="207" t="s">
        <v>417</v>
      </c>
      <c r="L238" s="207" t="s">
        <v>418</v>
      </c>
    </row>
    <row r="239" spans="1:13" s="204" customFormat="1" x14ac:dyDescent="0.3">
      <c r="A239" s="232" t="s">
        <v>459</v>
      </c>
      <c r="B239" s="233">
        <v>8.6999999999999994E-2</v>
      </c>
      <c r="C239" s="233">
        <v>0</v>
      </c>
      <c r="D239" s="233">
        <v>0.13700000000000001</v>
      </c>
      <c r="E239" s="233">
        <v>0</v>
      </c>
      <c r="F239" s="212">
        <v>0</v>
      </c>
      <c r="G239" s="233">
        <v>2.0000000000000004E-2</v>
      </c>
      <c r="H239" s="233">
        <v>0</v>
      </c>
      <c r="I239" s="212">
        <v>0</v>
      </c>
      <c r="J239" s="233">
        <v>2.8000000000000001E-2</v>
      </c>
      <c r="K239" s="233">
        <v>0.69799999999999995</v>
      </c>
      <c r="L239" s="233">
        <v>0.03</v>
      </c>
      <c r="M239" s="234">
        <f>SUM(SWINE_CATTLE_MANURE_SYSTEM)</f>
        <v>1</v>
      </c>
    </row>
    <row r="241" spans="1:7" x14ac:dyDescent="0.3">
      <c r="A241" s="221" t="s">
        <v>419</v>
      </c>
      <c r="B241" s="208" t="s">
        <v>406</v>
      </c>
      <c r="C241" s="208" t="s">
        <v>420</v>
      </c>
      <c r="D241" s="208" t="s">
        <v>421</v>
      </c>
      <c r="E241" s="208" t="s">
        <v>422</v>
      </c>
      <c r="F241" s="208" t="s">
        <v>423</v>
      </c>
    </row>
    <row r="242" spans="1:7" x14ac:dyDescent="0.3">
      <c r="A242" s="235" t="s">
        <v>424</v>
      </c>
      <c r="B242" s="210"/>
      <c r="C242" s="210"/>
      <c r="D242" s="210"/>
      <c r="E242" s="210"/>
      <c r="F242" s="236"/>
    </row>
    <row r="243" spans="1:7" x14ac:dyDescent="0.3">
      <c r="A243" s="237" t="s">
        <v>459</v>
      </c>
      <c r="B243" s="238">
        <v>21.003929963999997</v>
      </c>
      <c r="C243" s="238">
        <v>6.1869056651999994</v>
      </c>
      <c r="D243" s="238">
        <v>0.13</v>
      </c>
      <c r="E243" s="238">
        <v>0.19</v>
      </c>
      <c r="F243" s="238">
        <v>0.19850000000000001</v>
      </c>
    </row>
    <row r="244" spans="1:7" ht="15" thickBot="1" x14ac:dyDescent="0.35"/>
    <row r="245" spans="1:7" ht="15" thickTop="1" x14ac:dyDescent="0.3">
      <c r="A245" s="308" t="s">
        <v>425</v>
      </c>
      <c r="B245" s="309"/>
      <c r="C245" s="309"/>
      <c r="D245" s="309"/>
      <c r="E245" s="309"/>
      <c r="F245" s="309"/>
    </row>
    <row r="246" spans="1:7" x14ac:dyDescent="0.3">
      <c r="A246" s="221" t="s">
        <v>426</v>
      </c>
      <c r="B246" s="208" t="s">
        <v>406</v>
      </c>
      <c r="C246" s="208" t="s">
        <v>420</v>
      </c>
      <c r="D246" s="208" t="s">
        <v>478</v>
      </c>
      <c r="E246" s="208" t="s">
        <v>422</v>
      </c>
      <c r="F246" s="208" t="s">
        <v>423</v>
      </c>
      <c r="G246" s="222"/>
    </row>
    <row r="247" spans="1:7" x14ac:dyDescent="0.3">
      <c r="A247" s="235" t="s">
        <v>424</v>
      </c>
      <c r="B247" s="210"/>
      <c r="C247" s="210"/>
      <c r="D247" s="210"/>
      <c r="E247" s="210"/>
      <c r="F247" s="236"/>
      <c r="G247" s="204"/>
    </row>
    <row r="248" spans="1:7" x14ac:dyDescent="0.3">
      <c r="A248" s="237" t="s">
        <v>459</v>
      </c>
      <c r="B248" s="239">
        <v>299.32919999999996</v>
      </c>
      <c r="C248" s="239">
        <v>114.4494</v>
      </c>
      <c r="D248" s="238">
        <v>13.2057</v>
      </c>
      <c r="E248" s="238">
        <v>18.585799999999999</v>
      </c>
      <c r="F248" s="238">
        <v>1.1731063500000001</v>
      </c>
      <c r="G248" s="204"/>
    </row>
    <row r="250" spans="1:7" x14ac:dyDescent="0.3">
      <c r="A250" s="221" t="s">
        <v>427</v>
      </c>
      <c r="B250" s="208" t="s">
        <v>406</v>
      </c>
      <c r="C250" s="208" t="s">
        <v>420</v>
      </c>
      <c r="D250" s="208" t="s">
        <v>478</v>
      </c>
      <c r="E250" s="208" t="s">
        <v>422</v>
      </c>
      <c r="F250" s="208" t="s">
        <v>423</v>
      </c>
    </row>
    <row r="251" spans="1:7" x14ac:dyDescent="0.3">
      <c r="A251" s="235" t="s">
        <v>428</v>
      </c>
      <c r="B251" s="210"/>
      <c r="C251" s="210"/>
      <c r="D251" s="210"/>
      <c r="E251" s="210"/>
      <c r="F251" s="236"/>
    </row>
    <row r="252" spans="1:7" x14ac:dyDescent="0.3">
      <c r="A252" s="237" t="s">
        <v>459</v>
      </c>
      <c r="B252" s="240">
        <v>5879</v>
      </c>
      <c r="C252" s="240">
        <v>142992.46502836703</v>
      </c>
      <c r="D252" s="240">
        <v>57583.526800977001</v>
      </c>
      <c r="E252" s="240">
        <v>384020.58634857042</v>
      </c>
      <c r="F252" s="240">
        <v>81382</v>
      </c>
      <c r="G252" s="179" t="s">
        <v>429</v>
      </c>
    </row>
    <row r="254" spans="1:7" x14ac:dyDescent="0.3">
      <c r="A254" s="226" t="s">
        <v>430</v>
      </c>
    </row>
    <row r="255" spans="1:7" x14ac:dyDescent="0.3">
      <c r="A255" s="207" t="s">
        <v>432</v>
      </c>
      <c r="B255" s="210" t="s">
        <v>394</v>
      </c>
      <c r="C255" s="207" t="s">
        <v>298</v>
      </c>
    </row>
    <row r="256" spans="1:7" x14ac:dyDescent="0.3">
      <c r="B256" s="210" t="s">
        <v>431</v>
      </c>
      <c r="C256" s="212">
        <v>0.01</v>
      </c>
    </row>
    <row r="257" spans="1:6" x14ac:dyDescent="0.3">
      <c r="C257" s="241"/>
    </row>
    <row r="258" spans="1:6" x14ac:dyDescent="0.3">
      <c r="A258" s="221" t="s">
        <v>433</v>
      </c>
      <c r="B258" s="210" t="s">
        <v>394</v>
      </c>
      <c r="C258" s="207" t="s">
        <v>298</v>
      </c>
    </row>
    <row r="259" spans="1:6" x14ac:dyDescent="0.3">
      <c r="A259" s="211" t="s">
        <v>434</v>
      </c>
      <c r="B259" s="210" t="s">
        <v>435</v>
      </c>
      <c r="C259" s="224">
        <v>0.1</v>
      </c>
      <c r="D259" s="143"/>
    </row>
    <row r="260" spans="1:6" x14ac:dyDescent="0.3">
      <c r="A260" s="211" t="s">
        <v>436</v>
      </c>
      <c r="B260" s="210" t="s">
        <v>437</v>
      </c>
      <c r="C260" s="216">
        <v>0.01</v>
      </c>
      <c r="D260" s="143" t="s">
        <v>336</v>
      </c>
    </row>
    <row r="262" spans="1:6" x14ac:dyDescent="0.3">
      <c r="A262" s="226" t="s">
        <v>392</v>
      </c>
      <c r="B262" s="204"/>
      <c r="C262" s="204"/>
    </row>
    <row r="263" spans="1:6" x14ac:dyDescent="0.3">
      <c r="A263" s="227" t="s">
        <v>393</v>
      </c>
      <c r="B263" s="210" t="s">
        <v>394</v>
      </c>
      <c r="C263" s="207" t="s">
        <v>298</v>
      </c>
    </row>
    <row r="264" spans="1:6" x14ac:dyDescent="0.3">
      <c r="A264" s="211" t="s">
        <v>395</v>
      </c>
      <c r="B264" s="228" t="s">
        <v>396</v>
      </c>
      <c r="C264" s="229">
        <v>1.3</v>
      </c>
    </row>
    <row r="265" spans="1:6" x14ac:dyDescent="0.3">
      <c r="A265" s="211" t="s">
        <v>397</v>
      </c>
      <c r="B265" s="228" t="s">
        <v>398</v>
      </c>
      <c r="C265" s="230">
        <v>120</v>
      </c>
      <c r="D265" s="143" t="s">
        <v>336</v>
      </c>
    </row>
    <row r="266" spans="1:6" x14ac:dyDescent="0.3">
      <c r="A266" s="211" t="s">
        <v>399</v>
      </c>
      <c r="B266" s="228" t="s">
        <v>400</v>
      </c>
      <c r="C266" s="230">
        <v>0.27</v>
      </c>
      <c r="D266" s="143" t="s">
        <v>336</v>
      </c>
    </row>
    <row r="267" spans="1:6" x14ac:dyDescent="0.3">
      <c r="A267" s="211" t="s">
        <v>401</v>
      </c>
      <c r="B267" s="228" t="s">
        <v>400</v>
      </c>
      <c r="C267" s="230">
        <v>0.78</v>
      </c>
      <c r="D267" s="143" t="s">
        <v>336</v>
      </c>
    </row>
    <row r="268" spans="1:6" x14ac:dyDescent="0.3">
      <c r="A268" s="211" t="s">
        <v>402</v>
      </c>
      <c r="B268" s="228" t="s">
        <v>400</v>
      </c>
      <c r="C268" s="243">
        <v>1.22</v>
      </c>
      <c r="D268" s="143"/>
    </row>
    <row r="269" spans="1:6" x14ac:dyDescent="0.3">
      <c r="A269" s="211" t="s">
        <v>403</v>
      </c>
      <c r="B269" s="228" t="s">
        <v>400</v>
      </c>
      <c r="C269" s="243">
        <v>2</v>
      </c>
      <c r="D269" s="143"/>
    </row>
    <row r="271" spans="1:6" x14ac:dyDescent="0.3">
      <c r="A271" s="221" t="s">
        <v>438</v>
      </c>
      <c r="B271" s="208" t="s">
        <v>406</v>
      </c>
      <c r="C271" s="208" t="s">
        <v>420</v>
      </c>
      <c r="D271" s="208" t="s">
        <v>478</v>
      </c>
      <c r="E271" s="208" t="s">
        <v>422</v>
      </c>
      <c r="F271" s="208" t="s">
        <v>423</v>
      </c>
    </row>
    <row r="272" spans="1:6" x14ac:dyDescent="0.3">
      <c r="A272" s="235" t="s">
        <v>424</v>
      </c>
      <c r="B272" s="210"/>
      <c r="C272" s="210"/>
      <c r="D272" s="210"/>
      <c r="E272" s="210"/>
      <c r="F272" s="236"/>
    </row>
    <row r="273" spans="1:17" x14ac:dyDescent="0.3">
      <c r="A273" s="237" t="s">
        <v>459</v>
      </c>
      <c r="B273" s="239">
        <v>99.37</v>
      </c>
      <c r="C273" s="239">
        <v>65.12</v>
      </c>
      <c r="D273" s="239">
        <v>8.48</v>
      </c>
      <c r="E273" s="239">
        <v>0</v>
      </c>
      <c r="F273" s="239">
        <v>0</v>
      </c>
    </row>
    <row r="275" spans="1:17" s="204" customFormat="1" x14ac:dyDescent="0.3">
      <c r="A275" s="221" t="s">
        <v>439</v>
      </c>
      <c r="B275" s="242"/>
      <c r="C275" s="242"/>
      <c r="D275" s="242"/>
      <c r="E275" s="242"/>
      <c r="F275" s="242"/>
      <c r="G275" s="242"/>
      <c r="H275" s="242"/>
      <c r="I275" s="242"/>
      <c r="J275" s="242"/>
      <c r="K275" s="242"/>
      <c r="L275" s="242"/>
      <c r="M275" s="242"/>
      <c r="N275" s="242"/>
      <c r="O275" s="242"/>
      <c r="P275" s="242"/>
      <c r="Q275" s="242"/>
    </row>
    <row r="276" spans="1:17" s="204" customFormat="1" x14ac:dyDescent="0.3">
      <c r="A276" s="235" t="s">
        <v>440</v>
      </c>
      <c r="B276" s="207" t="s">
        <v>408</v>
      </c>
      <c r="C276" s="207" t="s">
        <v>409</v>
      </c>
      <c r="D276" s="207" t="s">
        <v>410</v>
      </c>
      <c r="E276" s="207" t="s">
        <v>411</v>
      </c>
      <c r="F276" s="207" t="s">
        <v>412</v>
      </c>
      <c r="G276" s="207" t="s">
        <v>413</v>
      </c>
      <c r="H276" s="207" t="s">
        <v>414</v>
      </c>
      <c r="I276" s="207" t="s">
        <v>415</v>
      </c>
      <c r="J276" s="207" t="s">
        <v>416</v>
      </c>
      <c r="K276" s="207" t="s">
        <v>417</v>
      </c>
      <c r="L276" s="207" t="s">
        <v>418</v>
      </c>
      <c r="N276" s="242"/>
      <c r="O276" s="242"/>
      <c r="P276" s="242"/>
      <c r="Q276" s="242"/>
    </row>
    <row r="277" spans="1:17" s="204" customFormat="1" x14ac:dyDescent="0.3">
      <c r="A277" s="237" t="s">
        <v>459</v>
      </c>
      <c r="B277" s="212">
        <v>0.66</v>
      </c>
      <c r="C277" s="212">
        <v>0.17</v>
      </c>
      <c r="D277" s="212">
        <v>0.02</v>
      </c>
      <c r="E277" s="212">
        <v>0.01</v>
      </c>
      <c r="F277" s="212">
        <v>0.01</v>
      </c>
      <c r="G277" s="212">
        <v>1E-3</v>
      </c>
      <c r="H277" s="212">
        <v>0.1</v>
      </c>
      <c r="I277" s="212">
        <v>0.1</v>
      </c>
      <c r="J277" s="212">
        <v>0.03</v>
      </c>
      <c r="K277" s="212">
        <v>0.17</v>
      </c>
      <c r="L277" s="212">
        <v>0.01</v>
      </c>
    </row>
    <row r="279" spans="1:17" x14ac:dyDescent="0.3">
      <c r="A279" s="235" t="s">
        <v>441</v>
      </c>
      <c r="B279" s="209">
        <v>2015</v>
      </c>
      <c r="C279" s="209">
        <v>2016</v>
      </c>
      <c r="D279" s="209">
        <v>2018</v>
      </c>
      <c r="E279" s="209">
        <v>2019</v>
      </c>
      <c r="F279" s="209">
        <v>2020</v>
      </c>
      <c r="G279" s="208" t="s">
        <v>443</v>
      </c>
    </row>
    <row r="280" spans="1:17" x14ac:dyDescent="0.3">
      <c r="A280" s="237" t="s">
        <v>442</v>
      </c>
      <c r="B280" s="209">
        <v>4.3435246209112523E-2</v>
      </c>
      <c r="C280" s="209">
        <v>4.3509993186028093E-2</v>
      </c>
      <c r="D280" s="209">
        <v>4.4870028628851574E-2</v>
      </c>
      <c r="E280" s="209">
        <v>4.4799989226785054E-2</v>
      </c>
      <c r="F280" s="209">
        <v>4.4915748271293167E-2</v>
      </c>
      <c r="G280" s="244">
        <v>4.4306201104414078E-2</v>
      </c>
    </row>
    <row r="282" spans="1:17" x14ac:dyDescent="0.3">
      <c r="A282" s="245" t="s">
        <v>444</v>
      </c>
    </row>
    <row r="283" spans="1:17" x14ac:dyDescent="0.3">
      <c r="A283" s="235" t="s">
        <v>441</v>
      </c>
    </row>
    <row r="284" spans="1:17" x14ac:dyDescent="0.3">
      <c r="A284" s="207" t="s">
        <v>445</v>
      </c>
      <c r="B284" s="233">
        <v>2.8675778937464372E-2</v>
      </c>
    </row>
    <row r="285" spans="1:17" x14ac:dyDescent="0.3">
      <c r="A285" s="207" t="s">
        <v>446</v>
      </c>
      <c r="B285" s="224">
        <v>4.3999999999999997E-2</v>
      </c>
      <c r="C285" s="143"/>
    </row>
    <row r="287" spans="1:17" x14ac:dyDescent="0.3">
      <c r="A287" s="221" t="s">
        <v>447</v>
      </c>
      <c r="B287" s="207" t="s">
        <v>298</v>
      </c>
    </row>
    <row r="288" spans="1:17" x14ac:dyDescent="0.3">
      <c r="A288" s="235" t="s">
        <v>341</v>
      </c>
      <c r="B288" s="246" t="s">
        <v>315</v>
      </c>
    </row>
    <row r="289" spans="1:5" x14ac:dyDescent="0.3">
      <c r="A289" s="211" t="s">
        <v>459</v>
      </c>
      <c r="B289" s="212">
        <v>0.32</v>
      </c>
    </row>
    <row r="291" spans="1:5" x14ac:dyDescent="0.3">
      <c r="A291" s="307" t="s">
        <v>455</v>
      </c>
      <c r="B291" s="307"/>
      <c r="C291" s="307"/>
    </row>
    <row r="292" spans="1:5" ht="28.8" x14ac:dyDescent="0.3">
      <c r="A292" s="274" t="s">
        <v>452</v>
      </c>
      <c r="B292" s="275">
        <v>1</v>
      </c>
      <c r="C292" s="276" t="s">
        <v>453</v>
      </c>
      <c r="D292" s="277"/>
      <c r="E292" s="278" t="s">
        <v>454</v>
      </c>
    </row>
    <row r="293" spans="1:5" ht="72" x14ac:dyDescent="0.3">
      <c r="A293" s="278" t="s">
        <v>456</v>
      </c>
      <c r="B293" s="279">
        <v>0</v>
      </c>
      <c r="C293" s="280" t="s">
        <v>457</v>
      </c>
      <c r="D293" s="274"/>
      <c r="E293" s="278" t="s">
        <v>454</v>
      </c>
    </row>
    <row r="294" spans="1:5" ht="43.2" x14ac:dyDescent="0.3">
      <c r="A294" s="274" t="s">
        <v>479</v>
      </c>
      <c r="B294" s="275">
        <v>0</v>
      </c>
      <c r="C294" s="280" t="s">
        <v>480</v>
      </c>
      <c r="D294" s="278" t="s">
        <v>481</v>
      </c>
      <c r="E294" s="278" t="s">
        <v>482</v>
      </c>
    </row>
    <row r="295" spans="1:5" ht="72" x14ac:dyDescent="0.3">
      <c r="A295" s="278" t="s">
        <v>483</v>
      </c>
      <c r="B295" s="275">
        <v>0</v>
      </c>
      <c r="C295" s="278" t="s">
        <v>484</v>
      </c>
      <c r="D295" s="278" t="s">
        <v>485</v>
      </c>
      <c r="E295" s="277"/>
    </row>
    <row r="296" spans="1:5" ht="72" x14ac:dyDescent="0.3">
      <c r="A296" s="278" t="s">
        <v>486</v>
      </c>
      <c r="B296" s="275">
        <v>1</v>
      </c>
      <c r="C296" s="278" t="s">
        <v>487</v>
      </c>
      <c r="D296" s="278" t="s">
        <v>485</v>
      </c>
      <c r="E296" s="274"/>
    </row>
    <row r="297" spans="1:5" ht="129.6" x14ac:dyDescent="0.3">
      <c r="A297" s="278" t="s">
        <v>488</v>
      </c>
      <c r="B297" s="275">
        <v>1</v>
      </c>
      <c r="C297" s="278" t="s">
        <v>489</v>
      </c>
      <c r="D297" s="278" t="s">
        <v>485</v>
      </c>
      <c r="E297" s="274" t="s">
        <v>490</v>
      </c>
    </row>
    <row r="298" spans="1:5" ht="43.2" x14ac:dyDescent="0.3">
      <c r="A298" s="278" t="s">
        <v>491</v>
      </c>
      <c r="B298" s="275">
        <v>1</v>
      </c>
      <c r="C298" s="278" t="s">
        <v>492</v>
      </c>
      <c r="D298" s="278" t="s">
        <v>493</v>
      </c>
      <c r="E298" s="277"/>
    </row>
    <row r="299" spans="1:5" ht="86.4" x14ac:dyDescent="0.3">
      <c r="A299" s="274" t="s">
        <v>494</v>
      </c>
      <c r="B299" s="275">
        <v>1</v>
      </c>
      <c r="C299" s="274" t="s">
        <v>495</v>
      </c>
      <c r="D299" s="274" t="s">
        <v>485</v>
      </c>
      <c r="E299" s="274"/>
    </row>
    <row r="300" spans="1:5" ht="129.6" x14ac:dyDescent="0.3">
      <c r="A300" s="274" t="s">
        <v>496</v>
      </c>
      <c r="B300" s="247">
        <v>0</v>
      </c>
      <c r="C300" s="274" t="s">
        <v>497</v>
      </c>
      <c r="D300" s="274" t="s">
        <v>485</v>
      </c>
      <c r="E300" s="277"/>
    </row>
    <row r="302" spans="1:5" x14ac:dyDescent="0.3">
      <c r="A302" s="281" t="s">
        <v>498</v>
      </c>
      <c r="B302" s="282"/>
      <c r="C302" s="283"/>
      <c r="D302" s="283"/>
    </row>
    <row r="303" spans="1:5" ht="43.2" x14ac:dyDescent="0.3">
      <c r="A303" s="284" t="s">
        <v>499</v>
      </c>
      <c r="B303" s="207" t="s">
        <v>500</v>
      </c>
      <c r="C303" s="207" t="s">
        <v>501</v>
      </c>
      <c r="D303" s="207" t="s">
        <v>502</v>
      </c>
    </row>
    <row r="304" spans="1:5" x14ac:dyDescent="0.3">
      <c r="A304" s="285" t="s">
        <v>505</v>
      </c>
      <c r="B304" s="284" t="s">
        <v>503</v>
      </c>
      <c r="C304" s="284" t="s">
        <v>504</v>
      </c>
      <c r="D304" s="284" t="s">
        <v>504</v>
      </c>
    </row>
    <row r="305" spans="1:12" x14ac:dyDescent="0.3">
      <c r="A305" s="232" t="s">
        <v>459</v>
      </c>
      <c r="B305" s="247">
        <v>0</v>
      </c>
      <c r="C305" s="247">
        <v>2015</v>
      </c>
      <c r="D305" s="247">
        <v>2030</v>
      </c>
    </row>
    <row r="307" spans="1:12" ht="28.8" x14ac:dyDescent="0.3">
      <c r="A307" s="237" t="s">
        <v>452</v>
      </c>
      <c r="B307" s="247">
        <v>1</v>
      </c>
      <c r="C307" s="248" t="s">
        <v>453</v>
      </c>
      <c r="D307" s="249" t="s">
        <v>454</v>
      </c>
    </row>
    <row r="308" spans="1:12" x14ac:dyDescent="0.3">
      <c r="A308" s="207" t="s">
        <v>450</v>
      </c>
      <c r="B308" s="207" t="s">
        <v>292</v>
      </c>
      <c r="C308" s="207" t="s">
        <v>291</v>
      </c>
      <c r="D308" s="207" t="s">
        <v>303</v>
      </c>
      <c r="E308" s="207" t="s">
        <v>302</v>
      </c>
      <c r="F308" s="207" t="s">
        <v>301</v>
      </c>
      <c r="G308" s="207" t="s">
        <v>287</v>
      </c>
      <c r="H308" s="207" t="s">
        <v>286</v>
      </c>
      <c r="I308" s="207" t="s">
        <v>285</v>
      </c>
      <c r="J308" s="207" t="s">
        <v>300</v>
      </c>
      <c r="K308" s="207" t="s">
        <v>283</v>
      </c>
      <c r="L308" s="207" t="s">
        <v>451</v>
      </c>
    </row>
    <row r="309" spans="1:12" x14ac:dyDescent="0.3">
      <c r="A309" s="214" t="s">
        <v>309</v>
      </c>
      <c r="B309" s="210" t="s">
        <v>328</v>
      </c>
      <c r="C309" s="210" t="s">
        <v>328</v>
      </c>
      <c r="D309" s="210" t="s">
        <v>328</v>
      </c>
      <c r="E309" s="210" t="s">
        <v>328</v>
      </c>
      <c r="F309" s="210" t="s">
        <v>328</v>
      </c>
      <c r="G309" s="210" t="s">
        <v>328</v>
      </c>
      <c r="H309" s="210" t="s">
        <v>328</v>
      </c>
      <c r="I309" s="210" t="s">
        <v>328</v>
      </c>
      <c r="J309" s="210" t="s">
        <v>328</v>
      </c>
      <c r="K309" s="210" t="s">
        <v>328</v>
      </c>
      <c r="L309" s="210" t="s">
        <v>328</v>
      </c>
    </row>
    <row r="310" spans="1:12" x14ac:dyDescent="0.3">
      <c r="A310" s="211" t="s">
        <v>459</v>
      </c>
      <c r="B310" s="247">
        <v>600</v>
      </c>
      <c r="C310" s="247">
        <v>500</v>
      </c>
      <c r="D310" s="247">
        <v>400</v>
      </c>
      <c r="E310" s="247">
        <v>500</v>
      </c>
      <c r="F310" s="247">
        <v>625</v>
      </c>
      <c r="G310" s="247">
        <v>60</v>
      </c>
      <c r="H310" s="247">
        <v>40</v>
      </c>
      <c r="I310" s="247">
        <v>20</v>
      </c>
      <c r="J310" s="247">
        <v>12.388571428571399</v>
      </c>
      <c r="K310" s="247">
        <v>10</v>
      </c>
      <c r="L310" s="247">
        <v>20</v>
      </c>
    </row>
    <row r="313" spans="1:12" ht="72" x14ac:dyDescent="0.3">
      <c r="A313" s="237" t="s">
        <v>456</v>
      </c>
      <c r="B313" s="247">
        <v>0</v>
      </c>
      <c r="C313" s="252" t="s">
        <v>457</v>
      </c>
      <c r="D313" s="251" t="s">
        <v>454</v>
      </c>
    </row>
  </sheetData>
  <mergeCells count="9">
    <mergeCell ref="A112:A113"/>
    <mergeCell ref="A128:A129"/>
    <mergeCell ref="A143:C143"/>
    <mergeCell ref="A175:C175"/>
    <mergeCell ref="A291:C291"/>
    <mergeCell ref="A245:F245"/>
    <mergeCell ref="A217:C217"/>
    <mergeCell ref="A202:C202"/>
    <mergeCell ref="A194:A195"/>
  </mergeCells>
  <pageMargins left="0.7" right="0.7"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20CF43A9D98C4FB79BEEE49CB30B18" ma:contentTypeVersion="13" ma:contentTypeDescription="Crear nuevo documento." ma:contentTypeScope="" ma:versionID="01623b734da758de63b6135b987fa5ce">
  <xsd:schema xmlns:xsd="http://www.w3.org/2001/XMLSchema" xmlns:xs="http://www.w3.org/2001/XMLSchema" xmlns:p="http://schemas.microsoft.com/office/2006/metadata/properties" xmlns:ns2="933d2ef0-105f-43af-8c8c-c788156f1392" xmlns:ns3="640b8f13-66b9-4037-afb7-58aa46104364" targetNamespace="http://schemas.microsoft.com/office/2006/metadata/properties" ma:root="true" ma:fieldsID="788c69d4a324b8fc44e0c332093e0ce6" ns2:_="" ns3:_="">
    <xsd:import namespace="933d2ef0-105f-43af-8c8c-c788156f1392"/>
    <xsd:import namespace="640b8f13-66b9-4037-afb7-58aa4610436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3d2ef0-105f-43af-8c8c-c788156f13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0c61d788-ecdb-4aa4-a0ca-abe49909b67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0b8f13-66b9-4037-afb7-58aa4610436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d4a7d24-d35c-40c7-8846-9f924ddb453f}" ma:internalName="TaxCatchAll" ma:showField="CatchAllData" ma:web="640b8f13-66b9-4037-afb7-58aa4610436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3d2ef0-105f-43af-8c8c-c788156f1392">
      <Terms xmlns="http://schemas.microsoft.com/office/infopath/2007/PartnerControls"/>
    </lcf76f155ced4ddcb4097134ff3c332f>
    <TaxCatchAll xmlns="640b8f13-66b9-4037-afb7-58aa46104364" xsi:nil="true"/>
  </documentManagement>
</p:properties>
</file>

<file path=customXml/itemProps1.xml><?xml version="1.0" encoding="utf-8"?>
<ds:datastoreItem xmlns:ds="http://schemas.openxmlformats.org/officeDocument/2006/customXml" ds:itemID="{EAC4490E-F785-4F9F-B1E2-FBF16254B4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3d2ef0-105f-43af-8c8c-c788156f1392"/>
    <ds:schemaRef ds:uri="640b8f13-66b9-4037-afb7-58aa461043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35A304-6D6B-486C-9302-9AF62CFA4F9D}">
  <ds:schemaRefs>
    <ds:schemaRef ds:uri="http://schemas.microsoft.com/sharepoint/v3/contenttype/forms"/>
  </ds:schemaRefs>
</ds:datastoreItem>
</file>

<file path=customXml/itemProps3.xml><?xml version="1.0" encoding="utf-8"?>
<ds:datastoreItem xmlns:ds="http://schemas.openxmlformats.org/officeDocument/2006/customXml" ds:itemID="{54D3B66B-15C5-40E0-A2EA-1F16760473ED}">
  <ds:schemaRefs>
    <ds:schemaRef ds:uri="933d2ef0-105f-43af-8c8c-c788156f1392"/>
    <ds:schemaRef ds:uri="http://www.w3.org/XML/1998/namespace"/>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http://schemas.microsoft.com/office/infopath/2007/PartnerControls"/>
    <ds:schemaRef ds:uri="640b8f13-66b9-4037-afb7-58aa461043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262</vt:i4>
      </vt:variant>
    </vt:vector>
  </HeadingPairs>
  <TitlesOfParts>
    <vt:vector size="268" baseType="lpstr">
      <vt:lpstr>Readme</vt:lpstr>
      <vt:lpstr>constants</vt:lpstr>
      <vt:lpstr>energy</vt:lpstr>
      <vt:lpstr>economy</vt:lpstr>
      <vt:lpstr>population</vt:lpstr>
      <vt:lpstr>land</vt:lpstr>
      <vt:lpstr>AGROFOOD_TRANSFORM_MATRIX</vt:lpstr>
      <vt:lpstr>ANIMALS_DISTRIBUTION_REGIONS</vt:lpstr>
      <vt:lpstr>energy!base_efficiency</vt:lpstr>
      <vt:lpstr>population!BIRTH_RATIO</vt:lpstr>
      <vt:lpstr>CHEMICAL_FERTILIZERS_PER_CROPLAND_AREA</vt:lpstr>
      <vt:lpstr>energy!CO2_EMISSION_FACTORS</vt:lpstr>
      <vt:lpstr>economy!COMPENSATION_OF_EMPLOYEES_CTE</vt:lpstr>
      <vt:lpstr>population!COMPENSATION_OF_EMPLOYEES_CTE</vt:lpstr>
      <vt:lpstr>CULTIVATION_PERIOD_RICE</vt:lpstr>
      <vt:lpstr>CURRENT_TRENDS_DISTRIBUTION_ELECTRICITY_LOSSES</vt:lpstr>
      <vt:lpstr>DAIRY_CATTLE_MANURE_SYSTEM</vt:lpstr>
      <vt:lpstr>DAIRY_GRASSLANDS</vt:lpstr>
      <vt:lpstr>DIETS_INITIAL</vt:lpstr>
      <vt:lpstr>EF_N2O_direct_fertilizers</vt:lpstr>
      <vt:lpstr>EMISSION_FACTOR_ENTERIC_FERMENTATION</vt:lpstr>
      <vt:lpstr>EMISSION_FACTOR_METHANE_MANURE_MANAGEMENT_BY_DEFAULT</vt:lpstr>
      <vt:lpstr>EMISSION_FIRST_FACTOR_METHANE_MANURE_MANAGEMENT</vt:lpstr>
      <vt:lpstr>EXOGENOUS_LAND_USE_DEMANDS</vt:lpstr>
      <vt:lpstr>exponent_for_areas</vt:lpstr>
      <vt:lpstr>exponent_for_volumes</vt:lpstr>
      <vt:lpstr>FACTOR_EMISSIONS_BASELINE_WHEAT</vt:lpstr>
      <vt:lpstr>energy!FE_INTENSITIES_HOUSEHOLDS_CURRENT_TRENDS</vt:lpstr>
      <vt:lpstr>energy!FE_INTENSITIES_HOUSEHOLDS_ELECTRIFICATION</vt:lpstr>
      <vt:lpstr>energy!FE_INTENSITIES_HOUSEHOLDS_LOW_ELECTRIFICATION</vt:lpstr>
      <vt:lpstr>energy!FE_INTENSITIES_HOUSEHOLDS_MEDIUM_ELECTRIFICATION</vt:lpstr>
      <vt:lpstr>energy!FE_INTENSITIES_PRODUCTIVE_SECTORS_CURRENT_TRENDS_AGRICULTURE</vt:lpstr>
      <vt:lpstr>energy!FE_INTENSITIES_PRODUCTIVE_SECTORS_CURRENT_TRENDS_COMMERCIAL</vt:lpstr>
      <vt:lpstr>energy!FE_INTENSITIES_PRODUCTIVE_SECTORS_CURRENT_TRENDS_INDUSTRY</vt:lpstr>
      <vt:lpstr>energy!FE_INTENSITIES_PRODUCTIVE_SECTORS_CURRENT_TRENDS_TRANSPORT</vt:lpstr>
      <vt:lpstr>energy!FE_INTENSITIES_PRODUCTIVE_SECTORS_ELECTRIFICATION_AGRICULTURE</vt:lpstr>
      <vt:lpstr>energy!FE_INTENSITIES_PRODUCTIVE_SECTORS_ELECTRIFICATION_COMMERCIAL</vt:lpstr>
      <vt:lpstr>energy!FE_INTENSITIES_PRODUCTIVE_SECTORS_ELECTRIFICATION_INDUSTRY</vt:lpstr>
      <vt:lpstr>energy!FE_INTENSITIES_PRODUCTIVE_SECTORS_ELECTRIFICATION_TRANSPORT</vt:lpstr>
      <vt:lpstr>energy!FE_INTENSITIES_PRODUCTIVE_SECTORS_LOW_ELECTRIFICATION_AGRICULTURE</vt:lpstr>
      <vt:lpstr>energy!FE_INTENSITIES_PRODUCTIVE_SECTORS_LOW_ELECTRIFICATION_COMMERCIAL</vt:lpstr>
      <vt:lpstr>energy!FE_INTENSITIES_PRODUCTIVE_SECTORS_LOW_ELECTRIFICATION_INDUSTRY</vt:lpstr>
      <vt:lpstr>energy!FE_INTENSITIES_PRODUCTIVE_SECTORS_LOW_ELECTRIFICATION_TRANSPORT</vt:lpstr>
      <vt:lpstr>energy!FE_INTENSITIES_PRODUCTIVE_SECTORS_MEDIUM_ELECTRIFICATION_AGRICULTURE</vt:lpstr>
      <vt:lpstr>energy!FE_INTENSITIES_PRODUCTIVE_SECTORS_MEDIUM_ELECTRIFICATION_COMMERCIAL</vt:lpstr>
      <vt:lpstr>energy!FE_INTENSITIES_PRODUCTIVE_SECTORS_MEDIUM_ELECTRIFICATION_INDUSTRY</vt:lpstr>
      <vt:lpstr>energy!FE_INTENSITIES_PRODUCTIVE_SECTORS_MEDIUM_ELECTRIFICATION_TRANSPORT</vt:lpstr>
      <vt:lpstr>population!FEMALE_MORTALITY</vt:lpstr>
      <vt:lpstr>population!FERTILITY_RATE</vt:lpstr>
      <vt:lpstr>energy!fossil_base_efficiency</vt:lpstr>
      <vt:lpstr>energy!FOSSIL_CAPACITY_FACTOR</vt:lpstr>
      <vt:lpstr>fossil_ini_construction_coal_pp</vt:lpstr>
      <vt:lpstr>fossil_ini_construction_gas_pp</vt:lpstr>
      <vt:lpstr>fossil_ini_construction_oil</vt:lpstr>
      <vt:lpstr>fossil_ini_installed</vt:lpstr>
      <vt:lpstr>fossil_ini_installed_coal_pp</vt:lpstr>
      <vt:lpstr>fossil_ini_installed_gas_pp</vt:lpstr>
      <vt:lpstr>fossil_ini_installed_oil</vt:lpstr>
      <vt:lpstr>fossil_ini_lifetime</vt:lpstr>
      <vt:lpstr>fossil_ini_lifetime_coal_pp</vt:lpstr>
      <vt:lpstr>fossil_ini_lifetime_gas_pp</vt:lpstr>
      <vt:lpstr>fossil_ini_lifetime_oil</vt:lpstr>
      <vt:lpstr>fossil_ini_planned_coal_pp</vt:lpstr>
      <vt:lpstr>fossil_ini_planned_gas_pp</vt:lpstr>
      <vt:lpstr>fossil_ini_planned_oil</vt:lpstr>
      <vt:lpstr>fossil_ini_time_construction_coal_pp</vt:lpstr>
      <vt:lpstr>fossil_ini_time_construction_gas_pp</vt:lpstr>
      <vt:lpstr>fossil_ini_time_construction_oil</vt:lpstr>
      <vt:lpstr>fossil_ini_time_plan_coal_pp</vt:lpstr>
      <vt:lpstr>fossil_ini_time_plan_gas_pp</vt:lpstr>
      <vt:lpstr>fossil_ini_time_plan_oil</vt:lpstr>
      <vt:lpstr>fossil_lifetime_coal_pp</vt:lpstr>
      <vt:lpstr>fossil_lifetime_gas_pp</vt:lpstr>
      <vt:lpstr>fossil_lifetime_oil</vt:lpstr>
      <vt:lpstr>fossil_time_construction_coal_pp</vt:lpstr>
      <vt:lpstr>fossil_time_construction_gas_pp</vt:lpstr>
      <vt:lpstr>fossil_time_construction_oil</vt:lpstr>
      <vt:lpstr>fossil_time_plan_coal_pp</vt:lpstr>
      <vt:lpstr>fossil_time_plan_gas_pp</vt:lpstr>
      <vt:lpstr>fossil_time_plan_oil</vt:lpstr>
      <vt:lpstr>FRACTION_VOLATILISES</vt:lpstr>
      <vt:lpstr>GDP_max</vt:lpstr>
      <vt:lpstr>GDP_med</vt:lpstr>
      <vt:lpstr>GDP_min</vt:lpstr>
      <vt:lpstr>economy!GOVERNMENT_EXPENDITURE</vt:lpstr>
      <vt:lpstr>population!GOVERNMENT_EXPENDITURE</vt:lpstr>
      <vt:lpstr>economy!HH_CONSUMPTION</vt:lpstr>
      <vt:lpstr>population!HH_CONSUMPTION</vt:lpstr>
      <vt:lpstr>energy!HIGH_COAL_POWER_PLANTS_PHASE_OUT</vt:lpstr>
      <vt:lpstr>energy!HIGH_DISTRIBUTION_ELECTRICITY_LOSSES</vt:lpstr>
      <vt:lpstr>HISTORICAL_CROPLAND_IRRIGATED_BY_REGION</vt:lpstr>
      <vt:lpstr>HISTORICAL_CROPLAND_IRRIGATED_VARIATION_BY_REGION</vt:lpstr>
      <vt:lpstr>HISTORICAL_CROPLAND_RAINFED_BY_REGION</vt:lpstr>
      <vt:lpstr>HISTORICAL_CROPLAND_RAINFED_VARIATION_BY_REGION</vt:lpstr>
      <vt:lpstr>HISTORICAL_FOREST_MANAGED_BY_REGION</vt:lpstr>
      <vt:lpstr>HISTORICAL_FOREST_MANAGED_VARIATION_BY_REGION</vt:lpstr>
      <vt:lpstr>HISTORICAL_FOREST_PLANTATIONS_BY_REGION</vt:lpstr>
      <vt:lpstr>HISTORICAL_FOREST_PLANTATIONS_VARIATION_BY_REGION</vt:lpstr>
      <vt:lpstr>HISTORICAL_FOREST_PRIMARY_BY_REGION</vt:lpstr>
      <vt:lpstr>HISTORICAL_FOREST_PRIMARY_VARIATION_BY_REGION</vt:lpstr>
      <vt:lpstr>HISTORICAL_GRASSLAND_BY_REGION</vt:lpstr>
      <vt:lpstr>HISTORICAL_GRASSLAND_VARIATION_BY_REGION</vt:lpstr>
      <vt:lpstr>HISTORICAL_OTHER_LAND_BY_REGION</vt:lpstr>
      <vt:lpstr>HISTORICAL_OTHER_LAND_VARIATION_BY_REGION</vt:lpstr>
      <vt:lpstr>HISTORICAL_SHARE_OF_CROPLAND_RAINFED_FROM_OTHERS_BY_REGION</vt:lpstr>
      <vt:lpstr>HISTORICAL_SHARE_OF_GRASSLAND_FROM_OTHERS_BY_REGION</vt:lpstr>
      <vt:lpstr>HISTORICAL_SHRUBLAND_BY_REGION</vt:lpstr>
      <vt:lpstr>HISTORICAL_SHRUBLAND_VARIATION_BY_REGION</vt:lpstr>
      <vt:lpstr>HISTORICAL_SOLAR_LAND_VARIATION_BY_REGION</vt:lpstr>
      <vt:lpstr>economy!HISTORICAL_TAXES_LESS_SUBSIDIES</vt:lpstr>
      <vt:lpstr>population!HISTORICAL_TAXES_LESS_SUBSIDIES</vt:lpstr>
      <vt:lpstr>HISTORICAL_TRENDS_OF_LAND_USE_CHANGE_BY_REGION</vt:lpstr>
      <vt:lpstr>HISTORICAL_URBAN_LAND_BY_REGION</vt:lpstr>
      <vt:lpstr>HISTORICAL_URBAN_LAND_VARIATION_BY_REGION</vt:lpstr>
      <vt:lpstr>HISTORICAL_WATERBODIES_BY_REGION</vt:lpstr>
      <vt:lpstr>HISTORICAL_WATERBODIES_VARIATION_BY_REGION</vt:lpstr>
      <vt:lpstr>HISTORICAL_WETLAND_BY_REGION</vt:lpstr>
      <vt:lpstr>HISTORICAL_WETLAND_VARIATION_BY_REGION</vt:lpstr>
      <vt:lpstr>HITORICAL_WETLAND_BY_REGION</vt:lpstr>
      <vt:lpstr>energy!INI_CF_PERIODICAL_BIOMASS</vt:lpstr>
      <vt:lpstr>energy!INI_CF_PERIODICAL_HYDRO</vt:lpstr>
      <vt:lpstr>energy!INI_CF_PERIODICAL_PV</vt:lpstr>
      <vt:lpstr>energy!INI_CF_PERIODICAL_WIND</vt:lpstr>
      <vt:lpstr>ini_construction_biomass_pp</vt:lpstr>
      <vt:lpstr>ini_construction_hydro</vt:lpstr>
      <vt:lpstr>ini_construction_pv</vt:lpstr>
      <vt:lpstr>ini_construction_wind</vt:lpstr>
      <vt:lpstr>ini_installed_biomass_pp</vt:lpstr>
      <vt:lpstr>ini_installed_hydro</vt:lpstr>
      <vt:lpstr>ini_installed_pv</vt:lpstr>
      <vt:lpstr>ini_installed_wind</vt:lpstr>
      <vt:lpstr>ini_potential</vt:lpstr>
      <vt:lpstr>energy!INITIAL_COAL_RESERVES</vt:lpstr>
      <vt:lpstr>INITIAL_LAND_BY_REGION_2015</vt:lpstr>
      <vt:lpstr>population!INITIAL_POPULATION</vt:lpstr>
      <vt:lpstr>INITIAL_SHARE_OF_AFFORESTATION_FROM_OTHERS_BY_REGION</vt:lpstr>
      <vt:lpstr>INITIAL_SHARE_OF_AFFORESTATION_FROM_OTHERS_DOWN</vt:lpstr>
      <vt:lpstr>INITIAL_SHARE_OF_CROPLAND_IRRIGATED_FROM_OTHERS_BY_REGION</vt:lpstr>
      <vt:lpstr>INITIAL_SHARE_OF_CROPLAND_RAINFED_FROM_OTHERS_BY_REGION</vt:lpstr>
      <vt:lpstr>INITIAL_SHARE_OF_CROPLAND_RAINFED_FROM_OTHERS_DOWN</vt:lpstr>
      <vt:lpstr>INITIAL_SHARE_OF_FOREST_PLANTATIONS_FROM_OTHERS_BY_REGION</vt:lpstr>
      <vt:lpstr>INITIAL_SHARE_OF_GRASSLAND_FROM_OTHERS_BY_REGION</vt:lpstr>
      <vt:lpstr>INITIAL_SHARE_OF_URBAN_LAND_FROM_OTHERS_BY_REGION</vt:lpstr>
      <vt:lpstr>INITIAL_SIMULATION_YEAR</vt:lpstr>
      <vt:lpstr>INITIAL_YIELDS_ALL_MANAGEMENTS</vt:lpstr>
      <vt:lpstr>economy!INVESTMENT</vt:lpstr>
      <vt:lpstr>population!INVESTMENT</vt:lpstr>
      <vt:lpstr>economy!LABOUR_SHARE</vt:lpstr>
      <vt:lpstr>population!LABOUR_SHARE</vt:lpstr>
      <vt:lpstr>LAND_AREA_ADJUST_COEFFICIENT</vt:lpstr>
      <vt:lpstr>LAND_BY_REGION</vt:lpstr>
      <vt:lpstr>energy!LAND_OCCUPATION_FACTOR_BY_POWER_PLANTS</vt:lpstr>
      <vt:lpstr>LIMITS_TO_LAND_USE_CHANGES_SONGWE</vt:lpstr>
      <vt:lpstr>LOSS_FACTOR_LAND_PRODUCTS</vt:lpstr>
      <vt:lpstr>energy!LOW_COAL_POWER_PLANTS_PHASE_OUT</vt:lpstr>
      <vt:lpstr>energy!LOW_DISTRIBUTION_ELECTRICITY_LOSSES</vt:lpstr>
      <vt:lpstr>population!MALE_MORTALITY</vt:lpstr>
      <vt:lpstr>mass_heat_cap_water</vt:lpstr>
      <vt:lpstr>MATRIX_UNIT_PREFIXES</vt:lpstr>
      <vt:lpstr>energy!MAX_PERCENTAGE_OF_PV_IN_MIX</vt:lpstr>
      <vt:lpstr>energy!MAX_PERCENTAGE_OF_WIND_IN_MIX</vt:lpstr>
      <vt:lpstr>MAXIMUM_INCREASE_OF_LAND_SOURCE</vt:lpstr>
      <vt:lpstr>MAXIMUM_YIELDS_IRRIGATED_INDUSTRIAL</vt:lpstr>
      <vt:lpstr>MAXIMUM_YIELDS_R_AND_I</vt:lpstr>
      <vt:lpstr>MAXIMUM_YIELDS_RAINFED_INDUSTRIAL</vt:lpstr>
      <vt:lpstr>MEAT_GRASSLANDS</vt:lpstr>
      <vt:lpstr>energy!MEDIUM_DISTRIBUTION_ELECTRICITY_LOSSES</vt:lpstr>
      <vt:lpstr>METHANE_CONVERSION_FACTOR_BY_SYSTEM</vt:lpstr>
      <vt:lpstr>MINIMUM_LAND_USES_BY_REGION</vt:lpstr>
      <vt:lpstr>constants!MW_in_1_year_to_MJ</vt:lpstr>
      <vt:lpstr>economy!NET_EXPORTS</vt:lpstr>
      <vt:lpstr>population!NET_EXPORTS</vt:lpstr>
      <vt:lpstr>energy!NO_COAL_POWER_PLANTS_PHASE_OUT</vt:lpstr>
      <vt:lpstr>NUMBER_OF_REGIONS</vt:lpstr>
      <vt:lpstr>OTHER_CATTLE_MANURE_SYSTEM</vt:lpstr>
      <vt:lpstr>energy!PARTIAL_COAL_POWER_PLANTS_PHASE_OUT</vt:lpstr>
      <vt:lpstr>PE_ENERGY_DENSITY_MJ_kg</vt:lpstr>
      <vt:lpstr>energy!POWER_DESIRE_BY_TECH_CURRENT_TRENDS</vt:lpstr>
      <vt:lpstr>POWER_DESIRE_BY_TECH_LOW</vt:lpstr>
      <vt:lpstr>POWER_DESIRE_BY_TECH_MED</vt:lpstr>
      <vt:lpstr>energy!POWER_DESIRE_BY_TECH_RES_EXPANSION</vt:lpstr>
      <vt:lpstr>RADIANS_PER_ARCDEGREE</vt:lpstr>
      <vt:lpstr>renewable_ini_lifetime_biomass_pp</vt:lpstr>
      <vt:lpstr>renewable_ini_lifetime_hydro</vt:lpstr>
      <vt:lpstr>renewable_ini_lifetime_pv</vt:lpstr>
      <vt:lpstr>renewable_ini_lifetime_wind</vt:lpstr>
      <vt:lpstr>renewable_ini_planned_biomass_pp</vt:lpstr>
      <vt:lpstr>renewable_ini_planned_hydro</vt:lpstr>
      <vt:lpstr>renewable_ini_planned_pv</vt:lpstr>
      <vt:lpstr>renewable_ini_planned_wind</vt:lpstr>
      <vt:lpstr>renewable_ini_time_construction_biomass_pp</vt:lpstr>
      <vt:lpstr>renewable_ini_time_construction_hydro</vt:lpstr>
      <vt:lpstr>renewable_ini_time_construction_pv</vt:lpstr>
      <vt:lpstr>renewable_ini_time_construction_wind</vt:lpstr>
      <vt:lpstr>renewable_ini_time_plan_biomass_pp</vt:lpstr>
      <vt:lpstr>renewable_ini_time_plan_hydro</vt:lpstr>
      <vt:lpstr>renewable_ini_time_plan_pv</vt:lpstr>
      <vt:lpstr>renewable_ini_time_plan_wind</vt:lpstr>
      <vt:lpstr>renewable_lifetime</vt:lpstr>
      <vt:lpstr>renewable_lifetime_biomass_pp</vt:lpstr>
      <vt:lpstr>renewable_lifetime_hydro</vt:lpstr>
      <vt:lpstr>renewable_lifetime_pv</vt:lpstr>
      <vt:lpstr>renewable_lifetime_wind</vt:lpstr>
      <vt:lpstr>SCALING_FACTOR_ORGANIC_AMENDMENT</vt:lpstr>
      <vt:lpstr>SCALING_FACTOR_WATER_REGIME_PRESEASON</vt:lpstr>
      <vt:lpstr>SCALING_FACTOR_WATER_REGIME_WHEAT_IRRIGATED</vt:lpstr>
      <vt:lpstr>SCALING_FACTOR_WATER_REGIME_WHEAT_RAINFED</vt:lpstr>
      <vt:lpstr>economy!SECTOR_SHARE</vt:lpstr>
      <vt:lpstr>population!SECTOR_SHARE</vt:lpstr>
      <vt:lpstr>SHARE_OF_SHRUBLAND</vt:lpstr>
      <vt:lpstr>SHARE_REST_CH4_ENTERIC_FERMENTATION_EMISSIONS</vt:lpstr>
      <vt:lpstr>SHARE_REST_CH4_MANURE_MANAGEMENT_EMISSIONS</vt:lpstr>
      <vt:lpstr>SHARE_REST_N2O_MANURE_MANAGEMENT_EMISSIONS</vt:lpstr>
      <vt:lpstr>SHARE_UPLAND_WHEAT_BY_REGION</vt:lpstr>
      <vt:lpstr>SPECIFIC_HEAT_CAPACITY_WATER</vt:lpstr>
      <vt:lpstr>population!SSP1_POPULATION</vt:lpstr>
      <vt:lpstr>population!SSP2_POPULATION</vt:lpstr>
      <vt:lpstr>population!SSP3_POPULATION</vt:lpstr>
      <vt:lpstr>population!SSP4_POPULATION</vt:lpstr>
      <vt:lpstr>population!SSP5_POPULATION</vt:lpstr>
      <vt:lpstr>SWINE_CATTLE_MANURE_SYSTEM</vt:lpstr>
      <vt:lpstr>SWITCH_LAW_EMISSIONS_FERTILIZERS_DEMANDED</vt:lpstr>
      <vt:lpstr>SWITCH_LAW_EXOGENOUS_LAND_USE_DEMANDS</vt:lpstr>
      <vt:lpstr>SWITCH_SOLAR_LAND_FROM_OTHERS_SP</vt:lpstr>
      <vt:lpstr>SWITH_LAW_LIMITS_LAND_BY_SOURCE</vt:lpstr>
      <vt:lpstr>economy!TAXES_LESS_SUBSIDES_SHARE</vt:lpstr>
      <vt:lpstr>population!TAXES_LESS_SUBSIDES_SHARE</vt:lpstr>
      <vt:lpstr>time_construction_biomass_pp</vt:lpstr>
      <vt:lpstr>time_construction_hydro</vt:lpstr>
      <vt:lpstr>time_construction_pv</vt:lpstr>
      <vt:lpstr>time_construction_wind</vt:lpstr>
      <vt:lpstr>economy!TIME_ECO</vt:lpstr>
      <vt:lpstr>population!TIME_ECO</vt:lpstr>
      <vt:lpstr>time_GDP</vt:lpstr>
      <vt:lpstr>TIME_HISTORICAL_DATA_LAND_MODULE</vt:lpstr>
      <vt:lpstr>TIME_LAND_USE</vt:lpstr>
      <vt:lpstr>energy!TIME_PARAMETERS</vt:lpstr>
      <vt:lpstr>time_plan_biomass_pp</vt:lpstr>
      <vt:lpstr>time_plan_hydro</vt:lpstr>
      <vt:lpstr>time_plan_pv</vt:lpstr>
      <vt:lpstr>time_plan_wind</vt:lpstr>
      <vt:lpstr>population!TIME_POP</vt:lpstr>
      <vt:lpstr>TRENDS_OF_LAND_USE_DEMAND</vt:lpstr>
      <vt:lpstr>TRENDS_OF_YIELD_CHANGE_R_AND_I</vt:lpstr>
      <vt:lpstr>UNIT_CONVERSION_C_CO2</vt:lpstr>
      <vt:lpstr>UNIT_CONVERSION_CH4_C</vt:lpstr>
      <vt:lpstr>UNIT_CONVERSION_DAYS_YEAR</vt:lpstr>
      <vt:lpstr>UNIT_CONVERSION_GtC_ppm</vt:lpstr>
      <vt:lpstr>UNIT_CONVERSION_HOURS_YEAR</vt:lpstr>
      <vt:lpstr>UNIT_CONVERSION_J_boe</vt:lpstr>
      <vt:lpstr>UNIT_CONVERSION_J_m3_nat_gas</vt:lpstr>
      <vt:lpstr>UNIT_CONVERSION_J_toe</vt:lpstr>
      <vt:lpstr>UNIT_CONVERSION_J_Wh</vt:lpstr>
      <vt:lpstr>UNIT_CONVERSION_km2_ha</vt:lpstr>
      <vt:lpstr>UNIT_CONVERSION_kt_URANIUM_EJ</vt:lpstr>
      <vt:lpstr>UNIT_CONVERSION_PERCENT_SHARE</vt:lpstr>
      <vt:lpstr>UNIT_CONVERSION_ppt_MOL</vt:lpstr>
      <vt:lpstr>UNIT_CONVERSION_ppt_ppb</vt:lpstr>
      <vt:lpstr>UNIT_CONVERSION_SECONDS_DAY</vt:lpstr>
      <vt:lpstr>UNIT_CONVERSION_SECONDS_HOUR</vt:lpstr>
      <vt:lpstr>UNIT_CONVERSION_toe_m3</vt:lpstr>
      <vt:lpstr>UNIT_CONVERSION_W_J_s</vt:lpstr>
      <vt:lpstr>UNIT_CONVERSION_Wh_We</vt:lpstr>
      <vt:lpstr>URBAN_LAND_PER_PERSON</vt:lpstr>
      <vt:lpstr>WATER_DENSITY</vt:lpstr>
      <vt:lpstr>energy!WATER_FACTORS</vt:lpstr>
      <vt:lpstr>WATERBODIES</vt:lpstr>
      <vt:lpstr>WETLAND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BARTOLOME QUEVEDO</dc:creator>
  <cp:lastModifiedBy>Adrián Mateo Martínez - CARTIF</cp:lastModifiedBy>
  <dcterms:created xsi:type="dcterms:W3CDTF">2024-04-30T06:19:38Z</dcterms:created>
  <dcterms:modified xsi:type="dcterms:W3CDTF">2026-02-17T13:13:23Z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0x010100B020CF43A9D98C4FB79BEEE49CB30B18</vt:lpwstr>
  </property>
  <property fmtid="{D5CDD505-2E9C-101B-9397-08002B2CF9AE}" pid="3" name="MediaServiceImageTags">
    <vt:lpwstr/>
  </property>
</Properties>
</file>