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220" windowHeight="756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calcChain.xml><?xml version="1.0" encoding="utf-8"?>
<calcChain xmlns="http://schemas.openxmlformats.org/spreadsheetml/2006/main">
  <c r="P3" i="1" l="1"/>
  <c r="S32" i="1" l="1"/>
  <c r="T48" i="1"/>
  <c r="U48" i="1" s="1"/>
  <c r="T47" i="1"/>
  <c r="U47" i="1" s="1"/>
  <c r="T42" i="1"/>
  <c r="U42" i="1" s="1"/>
  <c r="T35" i="1"/>
  <c r="U35" i="1" s="1"/>
  <c r="T31" i="1"/>
  <c r="U31" i="1" s="1"/>
  <c r="T67" i="1"/>
  <c r="V67" i="1" s="1"/>
  <c r="T61" i="1"/>
  <c r="U61" i="1" s="1"/>
  <c r="S58" i="1"/>
  <c r="T57" i="1"/>
  <c r="V57" i="1" s="1"/>
  <c r="L76" i="1"/>
  <c r="M76" i="1" s="1"/>
  <c r="H76" i="1"/>
  <c r="I76" i="1" s="1"/>
  <c r="F76" i="1"/>
  <c r="E76" i="1"/>
  <c r="L75" i="1"/>
  <c r="M75" i="1" s="1"/>
  <c r="H75" i="1"/>
  <c r="J75" i="1" s="1"/>
  <c r="F75" i="1"/>
  <c r="E75" i="1"/>
  <c r="L74" i="1"/>
  <c r="T74" i="1" s="1"/>
  <c r="U74" i="1" s="1"/>
  <c r="H74" i="1"/>
  <c r="J74" i="1" s="1"/>
  <c r="F74" i="1"/>
  <c r="E74" i="1"/>
  <c r="L73" i="1"/>
  <c r="N73" i="1" s="1"/>
  <c r="H73" i="1"/>
  <c r="I73" i="1" s="1"/>
  <c r="F73" i="1"/>
  <c r="E73" i="1"/>
  <c r="L72" i="1"/>
  <c r="M72" i="1" s="1"/>
  <c r="J72" i="1"/>
  <c r="H72" i="1"/>
  <c r="I72" i="1" s="1"/>
  <c r="F72" i="1"/>
  <c r="E72" i="1"/>
  <c r="P71" i="1"/>
  <c r="Q71" i="1" s="1"/>
  <c r="L71" i="1"/>
  <c r="M71" i="1" s="1"/>
  <c r="J71" i="1"/>
  <c r="I71" i="1"/>
  <c r="H71" i="1"/>
  <c r="F71" i="1"/>
  <c r="E71" i="1"/>
  <c r="L70" i="1"/>
  <c r="N70" i="1" s="1"/>
  <c r="H70" i="1"/>
  <c r="I70" i="1" s="1"/>
  <c r="F70" i="1"/>
  <c r="E70" i="1"/>
  <c r="L69" i="1"/>
  <c r="N69" i="1" s="1"/>
  <c r="H69" i="1"/>
  <c r="P69" i="1" s="1"/>
  <c r="F69" i="1"/>
  <c r="E69" i="1"/>
  <c r="L68" i="1"/>
  <c r="N68" i="1" s="1"/>
  <c r="J68" i="1"/>
  <c r="H68" i="1"/>
  <c r="I68" i="1" s="1"/>
  <c r="F68" i="1"/>
  <c r="E68" i="1"/>
  <c r="P67" i="1"/>
  <c r="R67" i="1" s="1"/>
  <c r="N67" i="1"/>
  <c r="L67" i="1"/>
  <c r="M67" i="1" s="1"/>
  <c r="J67" i="1"/>
  <c r="I67" i="1"/>
  <c r="H67" i="1"/>
  <c r="F67" i="1"/>
  <c r="E67" i="1"/>
  <c r="N66" i="1"/>
  <c r="M66" i="1"/>
  <c r="L66" i="1"/>
  <c r="T66" i="1" s="1"/>
  <c r="V66" i="1" s="1"/>
  <c r="H66" i="1"/>
  <c r="J66" i="1" s="1"/>
  <c r="F66" i="1"/>
  <c r="E66" i="1"/>
  <c r="L65" i="1"/>
  <c r="N65" i="1" s="1"/>
  <c r="H65" i="1"/>
  <c r="P65" i="1" s="1"/>
  <c r="F65" i="1"/>
  <c r="E65" i="1"/>
  <c r="L64" i="1"/>
  <c r="N64" i="1" s="1"/>
  <c r="H64" i="1"/>
  <c r="I64" i="1" s="1"/>
  <c r="F64" i="1"/>
  <c r="E64" i="1"/>
  <c r="N63" i="1"/>
  <c r="L63" i="1"/>
  <c r="M63" i="1" s="1"/>
  <c r="H63" i="1"/>
  <c r="P63" i="1" s="1"/>
  <c r="R63" i="1" s="1"/>
  <c r="F63" i="1"/>
  <c r="E63" i="1"/>
  <c r="N62" i="1"/>
  <c r="M62" i="1"/>
  <c r="L62" i="1"/>
  <c r="T62" i="1" s="1"/>
  <c r="V62" i="1" s="1"/>
  <c r="H62" i="1"/>
  <c r="J62" i="1" s="1"/>
  <c r="F62" i="1"/>
  <c r="E62" i="1"/>
  <c r="L61" i="1"/>
  <c r="N61" i="1" s="1"/>
  <c r="H61" i="1"/>
  <c r="P61" i="1" s="1"/>
  <c r="F61" i="1"/>
  <c r="E61" i="1"/>
  <c r="L60" i="1"/>
  <c r="M60" i="1" s="1"/>
  <c r="H60" i="1"/>
  <c r="I60" i="1" s="1"/>
  <c r="F60" i="1"/>
  <c r="E60" i="1"/>
  <c r="L59" i="1"/>
  <c r="M59" i="1" s="1"/>
  <c r="H59" i="1"/>
  <c r="J59" i="1" s="1"/>
  <c r="F59" i="1"/>
  <c r="E59" i="1"/>
  <c r="O58" i="1"/>
  <c r="L58" i="1"/>
  <c r="T58" i="1" s="1"/>
  <c r="V58" i="1" s="1"/>
  <c r="K58" i="1"/>
  <c r="H58" i="1"/>
  <c r="P58" i="1" s="1"/>
  <c r="R58" i="1" s="1"/>
  <c r="F58" i="1"/>
  <c r="E58" i="1"/>
  <c r="L57" i="1"/>
  <c r="N57" i="1" s="1"/>
  <c r="H57" i="1"/>
  <c r="I57" i="1" s="1"/>
  <c r="F57" i="1"/>
  <c r="E57" i="1"/>
  <c r="L56" i="1"/>
  <c r="N56" i="1" s="1"/>
  <c r="H56" i="1"/>
  <c r="I56" i="1" s="1"/>
  <c r="F56" i="1"/>
  <c r="E56" i="1"/>
  <c r="L55" i="1"/>
  <c r="M55" i="1" s="1"/>
  <c r="H55" i="1"/>
  <c r="P55" i="1" s="1"/>
  <c r="R55" i="1" s="1"/>
  <c r="F55" i="1"/>
  <c r="E55" i="1"/>
  <c r="O32" i="1"/>
  <c r="K32" i="1"/>
  <c r="M32" i="1" s="1"/>
  <c r="G32" i="1"/>
  <c r="C32" i="1"/>
  <c r="K3" i="1"/>
  <c r="G3" i="1"/>
  <c r="C3" i="1"/>
  <c r="O3" i="1"/>
  <c r="L50" i="1"/>
  <c r="M50" i="1" s="1"/>
  <c r="H50" i="1"/>
  <c r="I50" i="1" s="1"/>
  <c r="F50" i="1"/>
  <c r="E50" i="1"/>
  <c r="L49" i="1"/>
  <c r="M49" i="1" s="1"/>
  <c r="H49" i="1"/>
  <c r="P49" i="1" s="1"/>
  <c r="R49" i="1" s="1"/>
  <c r="F49" i="1"/>
  <c r="E49" i="1"/>
  <c r="N48" i="1"/>
  <c r="M48" i="1"/>
  <c r="L48" i="1"/>
  <c r="H48" i="1"/>
  <c r="I48" i="1" s="1"/>
  <c r="F48" i="1"/>
  <c r="E48" i="1"/>
  <c r="L47" i="1"/>
  <c r="N47" i="1" s="1"/>
  <c r="H47" i="1"/>
  <c r="P47" i="1" s="1"/>
  <c r="F47" i="1"/>
  <c r="E47" i="1"/>
  <c r="L46" i="1"/>
  <c r="N46" i="1" s="1"/>
  <c r="H46" i="1"/>
  <c r="I46" i="1" s="1"/>
  <c r="F46" i="1"/>
  <c r="E46" i="1"/>
  <c r="L45" i="1"/>
  <c r="M45" i="1" s="1"/>
  <c r="H45" i="1"/>
  <c r="P45" i="1" s="1"/>
  <c r="R45" i="1" s="1"/>
  <c r="F45" i="1"/>
  <c r="E45" i="1"/>
  <c r="N44" i="1"/>
  <c r="M44" i="1"/>
  <c r="L44" i="1"/>
  <c r="T44" i="1" s="1"/>
  <c r="U44" i="1" s="1"/>
  <c r="H44" i="1"/>
  <c r="I44" i="1" s="1"/>
  <c r="F44" i="1"/>
  <c r="E44" i="1"/>
  <c r="L43" i="1"/>
  <c r="M43" i="1" s="1"/>
  <c r="H43" i="1"/>
  <c r="P43" i="1" s="1"/>
  <c r="F43" i="1"/>
  <c r="E43" i="1"/>
  <c r="L42" i="1"/>
  <c r="M42" i="1" s="1"/>
  <c r="H42" i="1"/>
  <c r="I42" i="1" s="1"/>
  <c r="F42" i="1"/>
  <c r="E42" i="1"/>
  <c r="N41" i="1"/>
  <c r="L41" i="1"/>
  <c r="M41" i="1" s="1"/>
  <c r="H41" i="1"/>
  <c r="P41" i="1" s="1"/>
  <c r="Q41" i="1" s="1"/>
  <c r="F41" i="1"/>
  <c r="E41" i="1"/>
  <c r="L40" i="1"/>
  <c r="N40" i="1" s="1"/>
  <c r="H40" i="1"/>
  <c r="P40" i="1" s="1"/>
  <c r="F40" i="1"/>
  <c r="E40" i="1"/>
  <c r="L39" i="1"/>
  <c r="M39" i="1" s="1"/>
  <c r="H39" i="1"/>
  <c r="I39" i="1" s="1"/>
  <c r="F39" i="1"/>
  <c r="E39" i="1"/>
  <c r="L38" i="1"/>
  <c r="N38" i="1" s="1"/>
  <c r="H38" i="1"/>
  <c r="I38" i="1" s="1"/>
  <c r="F38" i="1"/>
  <c r="E38" i="1"/>
  <c r="N37" i="1"/>
  <c r="L37" i="1"/>
  <c r="M37" i="1" s="1"/>
  <c r="H37" i="1"/>
  <c r="P37" i="1" s="1"/>
  <c r="R37" i="1" s="1"/>
  <c r="F37" i="1"/>
  <c r="E37" i="1"/>
  <c r="L36" i="1"/>
  <c r="T36" i="1" s="1"/>
  <c r="U36" i="1" s="1"/>
  <c r="H36" i="1"/>
  <c r="P36" i="1" s="1"/>
  <c r="F36" i="1"/>
  <c r="E36" i="1"/>
  <c r="L35" i="1"/>
  <c r="N35" i="1" s="1"/>
  <c r="H35" i="1"/>
  <c r="P35" i="1" s="1"/>
  <c r="F35" i="1"/>
  <c r="E35" i="1"/>
  <c r="L34" i="1"/>
  <c r="N34" i="1" s="1"/>
  <c r="H34" i="1"/>
  <c r="I34" i="1" s="1"/>
  <c r="F34" i="1"/>
  <c r="E34" i="1"/>
  <c r="L33" i="1"/>
  <c r="M33" i="1" s="1"/>
  <c r="H33" i="1"/>
  <c r="P33" i="1" s="1"/>
  <c r="R33" i="1" s="1"/>
  <c r="F33" i="1"/>
  <c r="E33" i="1"/>
  <c r="N32" i="1"/>
  <c r="L32" i="1"/>
  <c r="T32" i="1" s="1"/>
  <c r="V32" i="1" s="1"/>
  <c r="H32" i="1"/>
  <c r="P32" i="1" s="1"/>
  <c r="F32" i="1"/>
  <c r="E32" i="1"/>
  <c r="L31" i="1"/>
  <c r="N31" i="1" s="1"/>
  <c r="H31" i="1"/>
  <c r="P31" i="1" s="1"/>
  <c r="F31" i="1"/>
  <c r="E31" i="1"/>
  <c r="L30" i="1"/>
  <c r="N30" i="1" s="1"/>
  <c r="H30" i="1"/>
  <c r="I30" i="1" s="1"/>
  <c r="F30" i="1"/>
  <c r="E30" i="1"/>
  <c r="L29" i="1"/>
  <c r="M29" i="1" s="1"/>
  <c r="H29" i="1"/>
  <c r="P29" i="1" s="1"/>
  <c r="R29" i="1" s="1"/>
  <c r="F29" i="1"/>
  <c r="E29" i="1"/>
  <c r="P23" i="1"/>
  <c r="P22" i="1"/>
  <c r="P19" i="1"/>
  <c r="R19" i="1" s="1"/>
  <c r="P18" i="1"/>
  <c r="P15" i="1"/>
  <c r="Q15" i="1" s="1"/>
  <c r="P14" i="1"/>
  <c r="R14" i="1" s="1"/>
  <c r="P11" i="1"/>
  <c r="P10" i="1"/>
  <c r="P8" i="1"/>
  <c r="R8" i="1" s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H24" i="1"/>
  <c r="P24" i="1" s="1"/>
  <c r="R24" i="1" s="1"/>
  <c r="H23" i="1"/>
  <c r="H22" i="1"/>
  <c r="H21" i="1"/>
  <c r="P21" i="1" s="1"/>
  <c r="Q21" i="1" s="1"/>
  <c r="H20" i="1"/>
  <c r="P20" i="1" s="1"/>
  <c r="R20" i="1" s="1"/>
  <c r="H19" i="1"/>
  <c r="H18" i="1"/>
  <c r="H17" i="1"/>
  <c r="P17" i="1" s="1"/>
  <c r="Q17" i="1" s="1"/>
  <c r="H16" i="1"/>
  <c r="P16" i="1" s="1"/>
  <c r="H15" i="1"/>
  <c r="H14" i="1"/>
  <c r="H13" i="1"/>
  <c r="P13" i="1" s="1"/>
  <c r="Q13" i="1" s="1"/>
  <c r="H12" i="1"/>
  <c r="P12" i="1" s="1"/>
  <c r="H11" i="1"/>
  <c r="H10" i="1"/>
  <c r="H9" i="1"/>
  <c r="P9" i="1" s="1"/>
  <c r="F5" i="1"/>
  <c r="C20" i="4"/>
  <c r="L4" i="1"/>
  <c r="N4" i="1" s="1"/>
  <c r="H4" i="1"/>
  <c r="J4" i="1" s="1"/>
  <c r="F4" i="1"/>
  <c r="E4" i="1"/>
  <c r="L3" i="1"/>
  <c r="N3" i="1" s="1"/>
  <c r="H3" i="1"/>
  <c r="J3" i="1" s="1"/>
  <c r="F3" i="1"/>
  <c r="E3" i="1"/>
  <c r="L8" i="1"/>
  <c r="N8" i="1" s="1"/>
  <c r="H8" i="1"/>
  <c r="J8" i="1" s="1"/>
  <c r="F8" i="1"/>
  <c r="E8" i="1"/>
  <c r="L7" i="1"/>
  <c r="N7" i="1" s="1"/>
  <c r="H7" i="1"/>
  <c r="I7" i="1" s="1"/>
  <c r="F7" i="1"/>
  <c r="E7" i="1"/>
  <c r="Q16" i="1" l="1"/>
  <c r="R16" i="1"/>
  <c r="T40" i="1"/>
  <c r="V40" i="1" s="1"/>
  <c r="M40" i="1"/>
  <c r="N49" i="1"/>
  <c r="I63" i="1"/>
  <c r="J64" i="1"/>
  <c r="M74" i="1"/>
  <c r="N75" i="1"/>
  <c r="V61" i="1"/>
  <c r="T69" i="1"/>
  <c r="U69" i="1" s="1"/>
  <c r="T75" i="1"/>
  <c r="V75" i="1" s="1"/>
  <c r="V35" i="1"/>
  <c r="N29" i="1"/>
  <c r="M36" i="1"/>
  <c r="N45" i="1"/>
  <c r="N55" i="1"/>
  <c r="J58" i="1"/>
  <c r="Q58" i="1"/>
  <c r="I59" i="1"/>
  <c r="P59" i="1"/>
  <c r="Q59" i="1" s="1"/>
  <c r="J60" i="1"/>
  <c r="J63" i="1"/>
  <c r="M70" i="1"/>
  <c r="N71" i="1"/>
  <c r="N74" i="1"/>
  <c r="I75" i="1"/>
  <c r="P75" i="1"/>
  <c r="Q75" i="1" s="1"/>
  <c r="J76" i="1"/>
  <c r="T59" i="1"/>
  <c r="V59" i="1" s="1"/>
  <c r="T70" i="1"/>
  <c r="U70" i="1" s="1"/>
  <c r="T76" i="1"/>
  <c r="V76" i="1" s="1"/>
  <c r="T37" i="1"/>
  <c r="V37" i="1" s="1"/>
  <c r="T49" i="1"/>
  <c r="V49" i="1" s="1"/>
  <c r="T73" i="1"/>
  <c r="U73" i="1" s="1"/>
  <c r="N33" i="1"/>
  <c r="N58" i="1"/>
  <c r="N59" i="1"/>
  <c r="Q11" i="1"/>
  <c r="Q23" i="1"/>
  <c r="E51" i="1"/>
  <c r="N36" i="1"/>
  <c r="M58" i="1"/>
  <c r="T60" i="1"/>
  <c r="V60" i="1" s="1"/>
  <c r="T71" i="1"/>
  <c r="U71" i="1" s="1"/>
  <c r="T29" i="1"/>
  <c r="T33" i="1"/>
  <c r="V33" i="1" s="1"/>
  <c r="T39" i="1"/>
  <c r="U39" i="1" s="1"/>
  <c r="T45" i="1"/>
  <c r="V45" i="1" s="1"/>
  <c r="I55" i="1"/>
  <c r="J56" i="1"/>
  <c r="U58" i="1"/>
  <c r="U60" i="1"/>
  <c r="T72" i="1"/>
  <c r="V73" i="1"/>
  <c r="U76" i="1"/>
  <c r="J55" i="1"/>
  <c r="I58" i="1"/>
  <c r="P60" i="1"/>
  <c r="R60" i="1" s="1"/>
  <c r="P64" i="1"/>
  <c r="R64" i="1" s="1"/>
  <c r="P68" i="1"/>
  <c r="R68" i="1" s="1"/>
  <c r="P72" i="1"/>
  <c r="R72" i="1" s="1"/>
  <c r="P76" i="1"/>
  <c r="R76" i="1" s="1"/>
  <c r="T56" i="1"/>
  <c r="T63" i="1"/>
  <c r="V63" i="1" s="1"/>
  <c r="T65" i="1"/>
  <c r="T68" i="1"/>
  <c r="P56" i="1"/>
  <c r="Q56" i="1" s="1"/>
  <c r="T55" i="1"/>
  <c r="T64" i="1"/>
  <c r="J29" i="1"/>
  <c r="J33" i="1"/>
  <c r="J37" i="1"/>
  <c r="J41" i="1"/>
  <c r="J45" i="1"/>
  <c r="J49" i="1"/>
  <c r="T34" i="1"/>
  <c r="V42" i="1"/>
  <c r="T50" i="1"/>
  <c r="P30" i="1"/>
  <c r="R30" i="1" s="1"/>
  <c r="P34" i="1"/>
  <c r="R34" i="1" s="1"/>
  <c r="P38" i="1"/>
  <c r="Q38" i="1" s="1"/>
  <c r="P42" i="1"/>
  <c r="Q42" i="1" s="1"/>
  <c r="P46" i="1"/>
  <c r="R46" i="1" s="1"/>
  <c r="P50" i="1"/>
  <c r="Q50" i="1" s="1"/>
  <c r="U32" i="1"/>
  <c r="T41" i="1"/>
  <c r="V41" i="1" s="1"/>
  <c r="T43" i="1"/>
  <c r="T46" i="1"/>
  <c r="V47" i="1"/>
  <c r="T30" i="1"/>
  <c r="I29" i="1"/>
  <c r="J30" i="1"/>
  <c r="I33" i="1"/>
  <c r="J34" i="1"/>
  <c r="I37" i="1"/>
  <c r="J38" i="1"/>
  <c r="I41" i="1"/>
  <c r="J42" i="1"/>
  <c r="I45" i="1"/>
  <c r="J46" i="1"/>
  <c r="I49" i="1"/>
  <c r="J50" i="1"/>
  <c r="T38" i="1"/>
  <c r="P4" i="1"/>
  <c r="R4" i="1" s="1"/>
  <c r="U41" i="1"/>
  <c r="U49" i="1"/>
  <c r="U40" i="1"/>
  <c r="V31" i="1"/>
  <c r="V36" i="1"/>
  <c r="V44" i="1"/>
  <c r="V48" i="1"/>
  <c r="U33" i="1"/>
  <c r="U59" i="1"/>
  <c r="U67" i="1"/>
  <c r="U75" i="1"/>
  <c r="U57" i="1"/>
  <c r="U62" i="1"/>
  <c r="U66" i="1"/>
  <c r="V70" i="1"/>
  <c r="V74" i="1"/>
  <c r="E77" i="1"/>
  <c r="R65" i="1"/>
  <c r="Q65" i="1"/>
  <c r="R61" i="1"/>
  <c r="Q61" i="1"/>
  <c r="Q69" i="1"/>
  <c r="R69" i="1"/>
  <c r="M61" i="1"/>
  <c r="I62" i="1"/>
  <c r="I66" i="1"/>
  <c r="M69" i="1"/>
  <c r="Q72" i="1"/>
  <c r="M73" i="1"/>
  <c r="I74" i="1"/>
  <c r="Q55" i="1"/>
  <c r="M56" i="1"/>
  <c r="I61" i="1"/>
  <c r="P62" i="1"/>
  <c r="Q63" i="1"/>
  <c r="M64" i="1"/>
  <c r="I65" i="1"/>
  <c r="P66" i="1"/>
  <c r="Q67" i="1"/>
  <c r="M68" i="1"/>
  <c r="I69" i="1"/>
  <c r="J70" i="1"/>
  <c r="P70" i="1"/>
  <c r="P74" i="1"/>
  <c r="J57" i="1"/>
  <c r="P57" i="1"/>
  <c r="N60" i="1"/>
  <c r="J61" i="1"/>
  <c r="J65" i="1"/>
  <c r="J69" i="1"/>
  <c r="R71" i="1"/>
  <c r="N72" i="1"/>
  <c r="J73" i="1"/>
  <c r="P73" i="1"/>
  <c r="R75" i="1"/>
  <c r="N76" i="1"/>
  <c r="M57" i="1"/>
  <c r="M65" i="1"/>
  <c r="Q76" i="1"/>
  <c r="P7" i="1"/>
  <c r="Q7" i="1" s="1"/>
  <c r="R3" i="1"/>
  <c r="R31" i="1"/>
  <c r="Q31" i="1"/>
  <c r="R32" i="1"/>
  <c r="Q32" i="1"/>
  <c r="R35" i="1"/>
  <c r="Q35" i="1"/>
  <c r="Q36" i="1"/>
  <c r="R36" i="1"/>
  <c r="R40" i="1"/>
  <c r="Q40" i="1"/>
  <c r="Q43" i="1"/>
  <c r="R43" i="1"/>
  <c r="R47" i="1"/>
  <c r="Q47" i="1"/>
  <c r="M31" i="1"/>
  <c r="I32" i="1"/>
  <c r="I36" i="1"/>
  <c r="M47" i="1"/>
  <c r="Q29" i="1"/>
  <c r="M30" i="1"/>
  <c r="I31" i="1"/>
  <c r="J32" i="1"/>
  <c r="Q33" i="1"/>
  <c r="M34" i="1"/>
  <c r="I35" i="1"/>
  <c r="J36" i="1"/>
  <c r="Q37" i="1"/>
  <c r="M38" i="1"/>
  <c r="N39" i="1"/>
  <c r="J40" i="1"/>
  <c r="R42" i="1"/>
  <c r="I43" i="1"/>
  <c r="N43" i="1"/>
  <c r="J44" i="1"/>
  <c r="P44" i="1"/>
  <c r="Q45" i="1"/>
  <c r="M46" i="1"/>
  <c r="I47" i="1"/>
  <c r="J48" i="1"/>
  <c r="P48" i="1"/>
  <c r="Q49" i="1"/>
  <c r="R50" i="1"/>
  <c r="J31" i="1"/>
  <c r="J35" i="1"/>
  <c r="J39" i="1"/>
  <c r="P39" i="1"/>
  <c r="R41" i="1"/>
  <c r="N42" i="1"/>
  <c r="J43" i="1"/>
  <c r="J47" i="1"/>
  <c r="N50" i="1"/>
  <c r="Q34" i="1"/>
  <c r="M35" i="1"/>
  <c r="I40" i="1"/>
  <c r="R10" i="1"/>
  <c r="R18" i="1"/>
  <c r="R22" i="1"/>
  <c r="Q8" i="1"/>
  <c r="Q12" i="1"/>
  <c r="R12" i="1"/>
  <c r="R21" i="1"/>
  <c r="Q24" i="1"/>
  <c r="R17" i="1"/>
  <c r="Q20" i="1"/>
  <c r="R13" i="1"/>
  <c r="Q9" i="1"/>
  <c r="R9" i="1"/>
  <c r="Q3" i="1"/>
  <c r="Q19" i="1"/>
  <c r="Q10" i="1"/>
  <c r="R11" i="1"/>
  <c r="Q14" i="1"/>
  <c r="R15" i="1"/>
  <c r="Q18" i="1"/>
  <c r="Q22" i="1"/>
  <c r="R23" i="1"/>
  <c r="M4" i="1"/>
  <c r="I4" i="1"/>
  <c r="M3" i="1"/>
  <c r="I3" i="1"/>
  <c r="M8" i="1"/>
  <c r="I8" i="1"/>
  <c r="J7" i="1"/>
  <c r="M7" i="1"/>
  <c r="I12" i="4"/>
  <c r="H12" i="4"/>
  <c r="I23" i="4"/>
  <c r="I22" i="4"/>
  <c r="G23" i="4"/>
  <c r="G22" i="4"/>
  <c r="C23" i="4"/>
  <c r="C22" i="4"/>
  <c r="I20" i="4"/>
  <c r="I19" i="4"/>
  <c r="G20" i="4"/>
  <c r="G19" i="4"/>
  <c r="C19" i="4"/>
  <c r="F8" i="4"/>
  <c r="G8" i="4" s="1"/>
  <c r="E8" i="4"/>
  <c r="H8" i="4"/>
  <c r="D8" i="4"/>
  <c r="B9" i="4"/>
  <c r="B8" i="4"/>
  <c r="B7" i="4"/>
  <c r="R38" i="1" l="1"/>
  <c r="Q46" i="1"/>
  <c r="Q30" i="1"/>
  <c r="Q4" i="1"/>
  <c r="Q64" i="1"/>
  <c r="R59" i="1"/>
  <c r="Q60" i="1"/>
  <c r="U45" i="1"/>
  <c r="V39" i="1"/>
  <c r="V29" i="1"/>
  <c r="U29" i="1"/>
  <c r="V71" i="1"/>
  <c r="U37" i="1"/>
  <c r="V69" i="1"/>
  <c r="Q68" i="1"/>
  <c r="U63" i="1"/>
  <c r="V64" i="1"/>
  <c r="U64" i="1"/>
  <c r="U68" i="1"/>
  <c r="V68" i="1"/>
  <c r="U56" i="1"/>
  <c r="V56" i="1"/>
  <c r="R56" i="1"/>
  <c r="I77" i="1"/>
  <c r="U55" i="1"/>
  <c r="V55" i="1"/>
  <c r="U65" i="1"/>
  <c r="V65" i="1"/>
  <c r="V72" i="1"/>
  <c r="U72" i="1"/>
  <c r="V38" i="1"/>
  <c r="U38" i="1"/>
  <c r="V50" i="1"/>
  <c r="U50" i="1"/>
  <c r="V46" i="1"/>
  <c r="U46" i="1"/>
  <c r="V34" i="1"/>
  <c r="U34" i="1"/>
  <c r="U51" i="1" s="1"/>
  <c r="U43" i="1"/>
  <c r="V43" i="1"/>
  <c r="U30" i="1"/>
  <c r="V30" i="1"/>
  <c r="Q74" i="1"/>
  <c r="R74" i="1"/>
  <c r="R73" i="1"/>
  <c r="Q73" i="1"/>
  <c r="Q70" i="1"/>
  <c r="R70" i="1"/>
  <c r="M77" i="1"/>
  <c r="R57" i="1"/>
  <c r="Q57" i="1"/>
  <c r="Q66" i="1"/>
  <c r="R66" i="1"/>
  <c r="Q62" i="1"/>
  <c r="R62" i="1"/>
  <c r="R7" i="1"/>
  <c r="Q48" i="1"/>
  <c r="R48" i="1"/>
  <c r="I51" i="1"/>
  <c r="Q44" i="1"/>
  <c r="R44" i="1"/>
  <c r="Q51" i="1"/>
  <c r="R39" i="1"/>
  <c r="Q39" i="1"/>
  <c r="M51" i="1"/>
  <c r="I8" i="4"/>
  <c r="U77" i="1" l="1"/>
  <c r="Q77" i="1"/>
  <c r="C9" i="4"/>
  <c r="C8" i="4"/>
  <c r="C7" i="4"/>
  <c r="N24" i="1" l="1"/>
  <c r="J24" i="1"/>
  <c r="F24" i="1"/>
  <c r="E24" i="1"/>
  <c r="N23" i="1"/>
  <c r="J23" i="1"/>
  <c r="F23" i="1"/>
  <c r="E23" i="1"/>
  <c r="N22" i="1"/>
  <c r="J22" i="1"/>
  <c r="F22" i="1"/>
  <c r="E22" i="1"/>
  <c r="N21" i="1"/>
  <c r="J21" i="1"/>
  <c r="F21" i="1"/>
  <c r="E21" i="1"/>
  <c r="N20" i="1"/>
  <c r="J20" i="1"/>
  <c r="F20" i="1"/>
  <c r="E20" i="1"/>
  <c r="N19" i="1"/>
  <c r="J19" i="1"/>
  <c r="F19" i="1"/>
  <c r="E19" i="1"/>
  <c r="N18" i="1"/>
  <c r="J18" i="1"/>
  <c r="F18" i="1"/>
  <c r="E18" i="1"/>
  <c r="N17" i="1"/>
  <c r="J17" i="1"/>
  <c r="F17" i="1"/>
  <c r="E17" i="1"/>
  <c r="M16" i="1"/>
  <c r="I16" i="1"/>
  <c r="F16" i="1"/>
  <c r="E16" i="1"/>
  <c r="N15" i="1"/>
  <c r="I15" i="1"/>
  <c r="F15" i="1"/>
  <c r="E15" i="1"/>
  <c r="N14" i="1"/>
  <c r="I14" i="1"/>
  <c r="F14" i="1"/>
  <c r="E14" i="1"/>
  <c r="M13" i="1"/>
  <c r="I13" i="1"/>
  <c r="F13" i="1"/>
  <c r="E13" i="1"/>
  <c r="N12" i="1"/>
  <c r="I12" i="1"/>
  <c r="F12" i="1"/>
  <c r="E12" i="1"/>
  <c r="N11" i="1"/>
  <c r="I11" i="1"/>
  <c r="F11" i="1"/>
  <c r="E11" i="1"/>
  <c r="M10" i="1"/>
  <c r="I10" i="1"/>
  <c r="F10" i="1"/>
  <c r="E10" i="1"/>
  <c r="M9" i="1"/>
  <c r="I9" i="1"/>
  <c r="F9" i="1"/>
  <c r="E9" i="1"/>
  <c r="L6" i="1"/>
  <c r="N6" i="1" s="1"/>
  <c r="H6" i="1"/>
  <c r="F6" i="1"/>
  <c r="E6" i="1"/>
  <c r="L5" i="1"/>
  <c r="M5" i="1" s="1"/>
  <c r="H5" i="1"/>
  <c r="E5" i="1"/>
  <c r="E25" i="1" l="1"/>
  <c r="I5" i="1"/>
  <c r="P5" i="1"/>
  <c r="I6" i="1"/>
  <c r="P6" i="1"/>
  <c r="J6" i="1"/>
  <c r="J15" i="1"/>
  <c r="J11" i="1"/>
  <c r="J12" i="1"/>
  <c r="J5" i="1"/>
  <c r="J10" i="1"/>
  <c r="J14" i="1"/>
  <c r="J16" i="1"/>
  <c r="J9" i="1"/>
  <c r="J13" i="1"/>
  <c r="M17" i="1"/>
  <c r="M18" i="1"/>
  <c r="M19" i="1"/>
  <c r="M20" i="1"/>
  <c r="M21" i="1"/>
  <c r="M22" i="1"/>
  <c r="M23" i="1"/>
  <c r="M24" i="1"/>
  <c r="I17" i="1"/>
  <c r="I18" i="1"/>
  <c r="I19" i="1"/>
  <c r="I20" i="1"/>
  <c r="I21" i="1"/>
  <c r="I22" i="1"/>
  <c r="I23" i="1"/>
  <c r="I24" i="1"/>
  <c r="M6" i="1"/>
  <c r="M11" i="1"/>
  <c r="M12" i="1"/>
  <c r="M14" i="1"/>
  <c r="M15" i="1"/>
  <c r="N5" i="1"/>
  <c r="N9" i="1"/>
  <c r="N10" i="1"/>
  <c r="N13" i="1"/>
  <c r="N16" i="1"/>
  <c r="Q5" i="1" l="1"/>
  <c r="R5" i="1"/>
  <c r="R6" i="1"/>
  <c r="Q6" i="1"/>
  <c r="I25" i="1"/>
  <c r="M25" i="1"/>
  <c r="Q25" i="1" l="1"/>
</calcChain>
</file>

<file path=xl/sharedStrings.xml><?xml version="1.0" encoding="utf-8"?>
<sst xmlns="http://schemas.openxmlformats.org/spreadsheetml/2006/main" count="269" uniqueCount="78">
  <si>
    <t>Recursos</t>
  </si>
  <si>
    <t>Preço Adicional</t>
  </si>
  <si>
    <t>Unidade</t>
  </si>
  <si>
    <t>GB</t>
  </si>
  <si>
    <t>Franquia</t>
  </si>
  <si>
    <t>Criptografia (JIT Encryption)</t>
  </si>
  <si>
    <t>Preço Recurso Avulso</t>
  </si>
  <si>
    <t>CDN HTTP (0 a 10 TB)</t>
  </si>
  <si>
    <t>CDN HTTP (51 a 100 TB)</t>
  </si>
  <si>
    <t>CDN HTTP (11 a 50 TB)</t>
  </si>
  <si>
    <t>CDN HTTP (101 a 250 TB)</t>
  </si>
  <si>
    <t>CDN HTTP (251 a 500 TB)</t>
  </si>
  <si>
    <t>CDN HTTP (501 a 1PB)</t>
  </si>
  <si>
    <t>CDN HTTP (1 a 5 PB)</t>
  </si>
  <si>
    <t>CDN HTTP (&gt;5PB)</t>
  </si>
  <si>
    <t>Mensalidade</t>
  </si>
  <si>
    <t>Preço Plano por mês</t>
  </si>
  <si>
    <t>CDN HTTPS (0 a 10 TB) (adicional ao HTTP)</t>
  </si>
  <si>
    <t>CDN HTTPS (11 a 50 TB) (adicional ao HTTP)</t>
  </si>
  <si>
    <t>CDN HTTPS (51 a 100 TB) (adicional ao HTTP)</t>
  </si>
  <si>
    <t>CDN HTTPS (101 a 250 TB) (adicional ao HTTP)</t>
  </si>
  <si>
    <t>CDN HTTPS (251 a 500 TB) (adicional ao HTTP)</t>
  </si>
  <si>
    <t>CDN HTTPS (501 a 1PB) (adicional ao HTTP)</t>
  </si>
  <si>
    <t>CDN HTTPS (1 a 5 PB) (adicional ao HTTP)</t>
  </si>
  <si>
    <t>CDN HTTPS (&gt;5PB) (adicional ao HTTP)</t>
  </si>
  <si>
    <t>Audio</t>
  </si>
  <si>
    <t>Transcoding Amazon (EUA)</t>
  </si>
  <si>
    <t>Dólar</t>
  </si>
  <si>
    <t>Imposto AWS</t>
  </si>
  <si>
    <t>USD</t>
  </si>
  <si>
    <t>USD S/I</t>
  </si>
  <si>
    <t>Transcoding Akamai</t>
  </si>
  <si>
    <t>R$</t>
  </si>
  <si>
    <t>R$ C/I</t>
  </si>
  <si>
    <t>Transcoding Level 3</t>
  </si>
  <si>
    <t>DVR (por hora/mês)</t>
  </si>
  <si>
    <t>Imposto Level 3</t>
  </si>
  <si>
    <t>Live</t>
  </si>
  <si>
    <t>VOD</t>
  </si>
  <si>
    <t>SD por minuto</t>
  </si>
  <si>
    <t>HD por minuto</t>
  </si>
  <si>
    <t>Preço minuto para Standard (2HD + 3 SD)</t>
  </si>
  <si>
    <t>Preço hora para Standard</t>
  </si>
  <si>
    <t>Preço hora adicional Premium</t>
  </si>
  <si>
    <t>minutos</t>
  </si>
  <si>
    <t>Transcodificação VOD Standard (2 HD / 3 SD)</t>
  </si>
  <si>
    <t>Transcodificação LIVE Standard (2 HD / 3 SD)</t>
  </si>
  <si>
    <t>Transcodificação LIVE +Premium (+1 HD / +2 SD) Customizável</t>
  </si>
  <si>
    <t>Preço minuto para Premium (+1 HD + +2 SD)</t>
  </si>
  <si>
    <t>DVR 2 horas</t>
  </si>
  <si>
    <t>Transcodificação VOD +Premium (+1 HD / +2 SD) Customizável</t>
  </si>
  <si>
    <t>Plano VDN LIVE 300 - 300H / 30 TB</t>
  </si>
  <si>
    <t>Plano VDN LIVE 100 - 100H / 5 TB</t>
  </si>
  <si>
    <t>Plano VDN LIVE 30 - 30H / 1 TB</t>
  </si>
  <si>
    <t>Plano VDN LIVE 24x7 - 720H / 60 TB</t>
  </si>
  <si>
    <t>Plano VDN VOD 30 - 30H / 1 TB</t>
  </si>
  <si>
    <t>Plano VDN VOD 100 - 100H / 5 TB</t>
  </si>
  <si>
    <t>Plano VDN VOD 300 - 300H / 30 TB</t>
  </si>
  <si>
    <t>Plano VDN VOD 500 - 500H / 60 TB</t>
  </si>
  <si>
    <t>Plano VDN 1 - 1 TB</t>
  </si>
  <si>
    <t>Plano VDN 5 - 5 TB</t>
  </si>
  <si>
    <t>Plano VDN VOD 1000 - 1000H / 200 TB</t>
  </si>
  <si>
    <t>Plano VDN 30 - 30 TB</t>
  </si>
  <si>
    <t>Plano VDN 120 - 120 TB</t>
  </si>
  <si>
    <t>Plano VDN 60 - 60 TB</t>
  </si>
  <si>
    <t>LIVE</t>
  </si>
  <si>
    <t>SÓ CDN</t>
  </si>
  <si>
    <t>[LIVE ou SERVER] 16vCPU / 32 GB RAM / 300 GB</t>
  </si>
  <si>
    <t>[DELTA] 16vCPU / 32 GB RAM / 300 GB</t>
  </si>
  <si>
    <t>PLANO DEDICADO 1</t>
  </si>
  <si>
    <t>PLANO DEDICADO 2 (H.A)</t>
  </si>
  <si>
    <t>X</t>
  </si>
  <si>
    <t>[LIVE ou SERVER] 2 x 16vCPU / 32 GB RAM / 300 GB</t>
  </si>
  <si>
    <t>[DELTA] 2 x 16vCPU / 32 GB RAM / 300 GB</t>
  </si>
  <si>
    <t>PLANO DEDICADO CUSTOM</t>
  </si>
  <si>
    <t>[LIVE ou SERVER] Sizing baseado em demanda do cliente</t>
  </si>
  <si>
    <t>[DELTA] Sizing baseado em demanda do cliente</t>
  </si>
  <si>
    <t>TRANSC. DEDICADO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</si>
</sst>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R$&quot;\ #,##0.00"/>
    <numFmt numFmtId="165" formatCode="&quot;R$&quot;\ #,##0.00\ &quot;por GB&quot;"/>
    <numFmt numFmtId="166" formatCode="[$USD]\ #,##0.00"/>
    <numFmt numFmtId="167" formatCode="[$USD]\ #,##0.0000"/>
    <numFmt numFmtId="168" formatCode="&quot;R$&quot;\ #,##0.0000"/>
    <numFmt numFmtId="169" formatCode="&quot;R$&quot;\ #,##0.00\ &quot;por minuto&quot;"/>
    <numFmt numFmtId="170" formatCode="&quot;R$&quot;\ #,##0.000\ &quot;por minuto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9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/>
    <xf numFmtId="0" fontId="1" fillId="2" borderId="2" xfId="0" applyFont="1" applyFill="1" applyBorder="1" applyAlignment="1"/>
    <xf numFmtId="0" fontId="0" fillId="0" borderId="4" xfId="0" applyBorder="1" applyAlignment="1">
      <alignment horizontal="center" vertical="center"/>
    </xf>
    <xf numFmtId="0" fontId="1" fillId="5" borderId="2" xfId="0" applyFont="1" applyFill="1" applyBorder="1" applyAlignment="1"/>
    <xf numFmtId="0" fontId="1" fillId="4" borderId="2" xfId="0" applyFont="1" applyFill="1" applyBorder="1" applyAlignment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0" fillId="0" borderId="1" xfId="0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Fill="1" applyBorder="1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zoomScale="70" zoomScaleNormal="70" workbookViewId="0">
      <selection activeCell="A72" sqref="A71:A72"/>
    </sheetView>
  </sheetViews>
  <sheetFormatPr defaultRowHeight="15" x14ac:dyDescent="0.25"/>
  <cols>
    <col min="1" max="1" width="61.42578125" bestFit="1" customWidth="1"/>
    <col min="2" max="2" width="16.7109375" bestFit="1" customWidth="1"/>
    <col min="3" max="3" width="11.7109375" bestFit="1" customWidth="1"/>
    <col min="4" max="4" width="27.140625" bestFit="1" customWidth="1"/>
    <col min="5" max="5" width="16" customWidth="1"/>
    <col min="6" max="6" width="20.5703125" bestFit="1" customWidth="1"/>
    <col min="7" max="7" width="14.28515625" bestFit="1" customWidth="1"/>
    <col min="8" max="8" width="28.7109375" bestFit="1" customWidth="1"/>
    <col min="9" max="9" width="14.85546875" bestFit="1" customWidth="1"/>
    <col min="10" max="10" width="19.7109375" bestFit="1" customWidth="1"/>
    <col min="11" max="11" width="11.7109375" bestFit="1" customWidth="1"/>
    <col min="12" max="12" width="27.140625" bestFit="1" customWidth="1"/>
    <col min="13" max="13" width="16" bestFit="1" customWidth="1"/>
    <col min="14" max="14" width="20.5703125" bestFit="1" customWidth="1"/>
    <col min="15" max="15" width="12.28515625" bestFit="1" customWidth="1"/>
    <col min="16" max="16" width="28.7109375" bestFit="1" customWidth="1"/>
    <col min="17" max="17" width="17" bestFit="1" customWidth="1"/>
    <col min="18" max="18" width="20.85546875" customWidth="1"/>
    <col min="19" max="19" width="12.28515625" bestFit="1" customWidth="1"/>
    <col min="20" max="20" width="28.7109375" bestFit="1" customWidth="1"/>
    <col min="21" max="21" width="17" bestFit="1" customWidth="1"/>
    <col min="22" max="22" width="20.85546875" bestFit="1" customWidth="1"/>
    <col min="23" max="23" width="11.7109375" bestFit="1" customWidth="1"/>
    <col min="24" max="24" width="27.140625" bestFit="1" customWidth="1"/>
    <col min="25" max="25" width="16" bestFit="1" customWidth="1"/>
    <col min="26" max="26" width="19.7109375" bestFit="1" customWidth="1"/>
  </cols>
  <sheetData>
    <row r="1" spans="1:20" x14ac:dyDescent="0.25">
      <c r="A1" s="5"/>
      <c r="B1" s="5"/>
      <c r="C1" s="37" t="s">
        <v>53</v>
      </c>
      <c r="D1" s="37"/>
      <c r="E1" s="37"/>
      <c r="F1" s="37"/>
      <c r="G1" s="38" t="s">
        <v>52</v>
      </c>
      <c r="H1" s="38"/>
      <c r="I1" s="38"/>
      <c r="J1" s="38"/>
      <c r="K1" s="37" t="s">
        <v>51</v>
      </c>
      <c r="L1" s="37"/>
      <c r="M1" s="37"/>
      <c r="N1" s="37"/>
      <c r="O1" s="38" t="s">
        <v>54</v>
      </c>
      <c r="P1" s="38"/>
      <c r="Q1" s="38"/>
      <c r="R1" s="38"/>
    </row>
    <row r="2" spans="1:20" x14ac:dyDescent="0.25">
      <c r="A2" s="11" t="s">
        <v>0</v>
      </c>
      <c r="B2" s="11" t="s">
        <v>2</v>
      </c>
      <c r="C2" s="11" t="s">
        <v>4</v>
      </c>
      <c r="D2" s="11" t="s">
        <v>6</v>
      </c>
      <c r="E2" s="11" t="s">
        <v>15</v>
      </c>
      <c r="F2" s="11" t="s">
        <v>1</v>
      </c>
      <c r="G2" s="10" t="s">
        <v>4</v>
      </c>
      <c r="H2" s="10" t="s">
        <v>6</v>
      </c>
      <c r="I2" s="10" t="s">
        <v>15</v>
      </c>
      <c r="J2" s="10" t="s">
        <v>1</v>
      </c>
      <c r="K2" s="12" t="s">
        <v>4</v>
      </c>
      <c r="L2" s="12" t="s">
        <v>6</v>
      </c>
      <c r="M2" s="12" t="s">
        <v>15</v>
      </c>
      <c r="N2" s="12" t="s">
        <v>1</v>
      </c>
      <c r="O2" s="13" t="s">
        <v>4</v>
      </c>
      <c r="P2" s="13" t="s">
        <v>6</v>
      </c>
      <c r="Q2" s="13" t="s">
        <v>15</v>
      </c>
      <c r="R2" s="13" t="s">
        <v>1</v>
      </c>
    </row>
    <row r="3" spans="1:20" x14ac:dyDescent="0.25">
      <c r="A3" s="6" t="s">
        <v>46</v>
      </c>
      <c r="B3" s="24" t="s">
        <v>44</v>
      </c>
      <c r="C3" s="7">
        <f>30*60</f>
        <v>1800</v>
      </c>
      <c r="D3" s="32">
        <v>0.1</v>
      </c>
      <c r="E3" s="8">
        <f t="shared" ref="E3:E4" si="0">C3*D3</f>
        <v>180</v>
      </c>
      <c r="F3" s="25">
        <f t="shared" ref="F3:F4" si="1">D3*120%</f>
        <v>0.12</v>
      </c>
      <c r="G3" s="7">
        <f>100*60</f>
        <v>6000</v>
      </c>
      <c r="H3" s="25">
        <f t="shared" ref="H3:H4" si="2">D3*90%</f>
        <v>9.0000000000000011E-2</v>
      </c>
      <c r="I3" s="8">
        <f t="shared" ref="I3:I4" si="3">G3*H3</f>
        <v>540.00000000000011</v>
      </c>
      <c r="J3" s="25">
        <f t="shared" ref="J3:J4" si="4">H3*120%</f>
        <v>0.10800000000000001</v>
      </c>
      <c r="K3" s="7">
        <f>300*60</f>
        <v>18000</v>
      </c>
      <c r="L3" s="25">
        <f t="shared" ref="L3:L4" si="5">D3*80%</f>
        <v>8.0000000000000016E-2</v>
      </c>
      <c r="M3" s="8">
        <f t="shared" ref="M3:M4" si="6">K3*L3</f>
        <v>1440.0000000000002</v>
      </c>
      <c r="N3" s="25">
        <f t="shared" ref="N3:N4" si="7">L3*120%</f>
        <v>9.6000000000000016E-2</v>
      </c>
      <c r="O3" s="7">
        <f>720*60</f>
        <v>43200</v>
      </c>
      <c r="P3" s="25">
        <f>D3*70%</f>
        <v>6.9999999999999993E-2</v>
      </c>
      <c r="Q3" s="8">
        <f t="shared" ref="Q3:Q24" si="8">O3*P3</f>
        <v>3023.9999999999995</v>
      </c>
      <c r="R3" s="25">
        <f t="shared" ref="R3:R24" si="9">P3*120%</f>
        <v>8.3999999999999991E-2</v>
      </c>
      <c r="T3" s="3"/>
    </row>
    <row r="4" spans="1:20" x14ac:dyDescent="0.25">
      <c r="A4" s="6" t="s">
        <v>47</v>
      </c>
      <c r="B4" s="24" t="s">
        <v>44</v>
      </c>
      <c r="C4" s="7">
        <v>0</v>
      </c>
      <c r="D4" s="32">
        <v>0.04</v>
      </c>
      <c r="E4" s="8">
        <f t="shared" si="0"/>
        <v>0</v>
      </c>
      <c r="F4" s="25">
        <f t="shared" si="1"/>
        <v>4.8000000000000001E-2</v>
      </c>
      <c r="G4" s="7">
        <v>0</v>
      </c>
      <c r="H4" s="25">
        <f t="shared" si="2"/>
        <v>3.6000000000000004E-2</v>
      </c>
      <c r="I4" s="8">
        <f t="shared" si="3"/>
        <v>0</v>
      </c>
      <c r="J4" s="25">
        <f t="shared" si="4"/>
        <v>4.3200000000000002E-2</v>
      </c>
      <c r="K4" s="7">
        <v>0</v>
      </c>
      <c r="L4" s="25">
        <f t="shared" si="5"/>
        <v>3.2000000000000001E-2</v>
      </c>
      <c r="M4" s="8">
        <f t="shared" si="6"/>
        <v>0</v>
      </c>
      <c r="N4" s="25">
        <f t="shared" si="7"/>
        <v>3.8399999999999997E-2</v>
      </c>
      <c r="O4" s="7">
        <v>0</v>
      </c>
      <c r="P4" s="25">
        <f t="shared" ref="P4:P7" si="10">H4*80%</f>
        <v>2.8800000000000006E-2</v>
      </c>
      <c r="Q4" s="8">
        <f t="shared" si="8"/>
        <v>0</v>
      </c>
      <c r="R4" s="25">
        <f t="shared" si="9"/>
        <v>3.4560000000000007E-2</v>
      </c>
    </row>
    <row r="5" spans="1:20" x14ac:dyDescent="0.25">
      <c r="A5" s="6" t="s">
        <v>49</v>
      </c>
      <c r="B5" s="23" t="s">
        <v>44</v>
      </c>
      <c r="C5" s="7">
        <v>0</v>
      </c>
      <c r="D5" s="32">
        <v>1.4999999999999999E-2</v>
      </c>
      <c r="E5" s="8">
        <f t="shared" ref="E5:E24" si="11">C5*D5</f>
        <v>0</v>
      </c>
      <c r="F5" s="25">
        <f t="shared" ref="F5:F24" si="12">D5*120%</f>
        <v>1.7999999999999999E-2</v>
      </c>
      <c r="G5" s="7">
        <v>0</v>
      </c>
      <c r="H5" s="25">
        <f t="shared" ref="H5:H6" si="13">D5*90%</f>
        <v>1.35E-2</v>
      </c>
      <c r="I5" s="8">
        <f t="shared" ref="I5:I24" si="14">G5*H5</f>
        <v>0</v>
      </c>
      <c r="J5" s="25">
        <f t="shared" ref="J5:J24" si="15">H5*120%</f>
        <v>1.6199999999999999E-2</v>
      </c>
      <c r="K5" s="7">
        <v>0</v>
      </c>
      <c r="L5" s="25">
        <f t="shared" ref="L5:L6" si="16">D5*80%</f>
        <v>1.2E-2</v>
      </c>
      <c r="M5" s="8">
        <f t="shared" ref="M5:M24" si="17">K5*L5</f>
        <v>0</v>
      </c>
      <c r="N5" s="25">
        <f t="shared" ref="N5:N24" si="18">L5*120%</f>
        <v>1.44E-2</v>
      </c>
      <c r="O5" s="7">
        <v>0</v>
      </c>
      <c r="P5" s="25">
        <f t="shared" si="10"/>
        <v>1.0800000000000001E-2</v>
      </c>
      <c r="Q5" s="8">
        <f t="shared" si="8"/>
        <v>0</v>
      </c>
      <c r="R5" s="25">
        <f t="shared" si="9"/>
        <v>1.2960000000000001E-2</v>
      </c>
    </row>
    <row r="6" spans="1:20" x14ac:dyDescent="0.25">
      <c r="A6" s="6" t="s">
        <v>45</v>
      </c>
      <c r="B6" s="7" t="s">
        <v>44</v>
      </c>
      <c r="C6" s="7">
        <v>0</v>
      </c>
      <c r="D6" s="32">
        <v>0.01</v>
      </c>
      <c r="E6" s="8">
        <f t="shared" si="11"/>
        <v>0</v>
      </c>
      <c r="F6" s="25">
        <f t="shared" si="12"/>
        <v>1.2E-2</v>
      </c>
      <c r="G6" s="7">
        <v>0</v>
      </c>
      <c r="H6" s="25">
        <f t="shared" si="13"/>
        <v>9.0000000000000011E-3</v>
      </c>
      <c r="I6" s="8">
        <f t="shared" si="14"/>
        <v>0</v>
      </c>
      <c r="J6" s="25">
        <f t="shared" si="15"/>
        <v>1.0800000000000001E-2</v>
      </c>
      <c r="K6" s="7">
        <v>0</v>
      </c>
      <c r="L6" s="25">
        <f t="shared" si="16"/>
        <v>8.0000000000000002E-3</v>
      </c>
      <c r="M6" s="8">
        <f t="shared" si="17"/>
        <v>0</v>
      </c>
      <c r="N6" s="25">
        <f t="shared" si="18"/>
        <v>9.5999999999999992E-3</v>
      </c>
      <c r="O6" s="7">
        <v>0</v>
      </c>
      <c r="P6" s="25">
        <f t="shared" si="10"/>
        <v>7.2000000000000015E-3</v>
      </c>
      <c r="Q6" s="8">
        <f t="shared" si="8"/>
        <v>0</v>
      </c>
      <c r="R6" s="25">
        <f t="shared" si="9"/>
        <v>8.6400000000000018E-3</v>
      </c>
    </row>
    <row r="7" spans="1:20" x14ac:dyDescent="0.25">
      <c r="A7" s="6" t="s">
        <v>50</v>
      </c>
      <c r="B7" s="7" t="s">
        <v>44</v>
      </c>
      <c r="C7" s="7">
        <v>0</v>
      </c>
      <c r="D7" s="32">
        <v>0.04</v>
      </c>
      <c r="E7" s="8">
        <f t="shared" ref="E7:E8" si="19">C7*D7</f>
        <v>0</v>
      </c>
      <c r="F7" s="25">
        <f t="shared" ref="F7:F8" si="20">D7*120%</f>
        <v>4.8000000000000001E-2</v>
      </c>
      <c r="G7" s="7">
        <v>0</v>
      </c>
      <c r="H7" s="25">
        <f t="shared" ref="H7:H8" si="21">D7*90%</f>
        <v>3.6000000000000004E-2</v>
      </c>
      <c r="I7" s="8">
        <f t="shared" ref="I7:I8" si="22">G7*H7</f>
        <v>0</v>
      </c>
      <c r="J7" s="25">
        <f t="shared" ref="J7:J8" si="23">H7*120%</f>
        <v>4.3200000000000002E-2</v>
      </c>
      <c r="K7" s="7">
        <v>0</v>
      </c>
      <c r="L7" s="25">
        <f t="shared" ref="L7:L8" si="24">D7*80%</f>
        <v>3.2000000000000001E-2</v>
      </c>
      <c r="M7" s="8">
        <f t="shared" ref="M7:M8" si="25">K7*L7</f>
        <v>0</v>
      </c>
      <c r="N7" s="25">
        <f t="shared" ref="N7:N8" si="26">L7*120%</f>
        <v>3.8399999999999997E-2</v>
      </c>
      <c r="O7" s="7">
        <v>0</v>
      </c>
      <c r="P7" s="25">
        <f t="shared" si="10"/>
        <v>2.8800000000000006E-2</v>
      </c>
      <c r="Q7" s="8">
        <f t="shared" si="8"/>
        <v>0</v>
      </c>
      <c r="R7" s="25">
        <f t="shared" si="9"/>
        <v>3.4560000000000007E-2</v>
      </c>
    </row>
    <row r="8" spans="1:20" x14ac:dyDescent="0.25">
      <c r="A8" s="6" t="s">
        <v>5</v>
      </c>
      <c r="B8" s="7" t="s">
        <v>3</v>
      </c>
      <c r="C8" s="7">
        <v>0</v>
      </c>
      <c r="D8" s="33">
        <v>0.05</v>
      </c>
      <c r="E8" s="8">
        <f t="shared" si="19"/>
        <v>0</v>
      </c>
      <c r="F8" s="9">
        <f t="shared" si="20"/>
        <v>0.06</v>
      </c>
      <c r="G8" s="7">
        <v>0</v>
      </c>
      <c r="H8" s="9">
        <f t="shared" si="21"/>
        <v>4.5000000000000005E-2</v>
      </c>
      <c r="I8" s="8">
        <f t="shared" si="22"/>
        <v>0</v>
      </c>
      <c r="J8" s="9">
        <f t="shared" si="23"/>
        <v>5.4000000000000006E-2</v>
      </c>
      <c r="K8" s="7">
        <v>0</v>
      </c>
      <c r="L8" s="9">
        <f t="shared" si="24"/>
        <v>4.0000000000000008E-2</v>
      </c>
      <c r="M8" s="8">
        <f t="shared" si="25"/>
        <v>0</v>
      </c>
      <c r="N8" s="9">
        <f t="shared" si="26"/>
        <v>4.8000000000000008E-2</v>
      </c>
      <c r="O8" s="7">
        <v>0</v>
      </c>
      <c r="P8" s="9">
        <f>H8*90%</f>
        <v>4.0500000000000008E-2</v>
      </c>
      <c r="Q8" s="8">
        <f t="shared" si="8"/>
        <v>0</v>
      </c>
      <c r="R8" s="9">
        <f t="shared" si="9"/>
        <v>4.8600000000000011E-2</v>
      </c>
    </row>
    <row r="9" spans="1:20" x14ac:dyDescent="0.25">
      <c r="A9" s="6" t="s">
        <v>7</v>
      </c>
      <c r="B9" s="7" t="s">
        <v>3</v>
      </c>
      <c r="C9" s="7">
        <v>1000</v>
      </c>
      <c r="D9" s="33">
        <v>0.5</v>
      </c>
      <c r="E9" s="8">
        <f t="shared" si="11"/>
        <v>500</v>
      </c>
      <c r="F9" s="9">
        <f t="shared" si="12"/>
        <v>0.6</v>
      </c>
      <c r="G9" s="7">
        <v>5000</v>
      </c>
      <c r="H9" s="9">
        <f>D9*97%</f>
        <v>0.48499999999999999</v>
      </c>
      <c r="I9" s="8">
        <f t="shared" si="14"/>
        <v>2425</v>
      </c>
      <c r="J9" s="9">
        <f t="shared" si="15"/>
        <v>0.58199999999999996</v>
      </c>
      <c r="K9" s="7">
        <v>10000</v>
      </c>
      <c r="L9" s="9">
        <f>D9*94%</f>
        <v>0.47</v>
      </c>
      <c r="M9" s="8">
        <f t="shared" si="17"/>
        <v>4700</v>
      </c>
      <c r="N9" s="9">
        <f t="shared" si="18"/>
        <v>0.56399999999999995</v>
      </c>
      <c r="O9" s="7">
        <v>10000</v>
      </c>
      <c r="P9" s="9">
        <f t="shared" ref="P9:P24" si="27">H9*90%</f>
        <v>0.4365</v>
      </c>
      <c r="Q9" s="8">
        <f t="shared" si="8"/>
        <v>4365</v>
      </c>
      <c r="R9" s="9">
        <f t="shared" si="9"/>
        <v>0.52379999999999993</v>
      </c>
    </row>
    <row r="10" spans="1:20" x14ac:dyDescent="0.25">
      <c r="A10" s="6" t="s">
        <v>9</v>
      </c>
      <c r="B10" s="7" t="s">
        <v>3</v>
      </c>
      <c r="C10" s="7">
        <v>0</v>
      </c>
      <c r="D10" s="33">
        <v>0.45</v>
      </c>
      <c r="E10" s="8">
        <f t="shared" si="11"/>
        <v>0</v>
      </c>
      <c r="F10" s="9">
        <f t="shared" si="12"/>
        <v>0.54</v>
      </c>
      <c r="G10" s="7">
        <v>0</v>
      </c>
      <c r="H10" s="9">
        <f t="shared" ref="H10:H24" si="28">D10*97%</f>
        <v>0.4365</v>
      </c>
      <c r="I10" s="8">
        <f t="shared" si="14"/>
        <v>0</v>
      </c>
      <c r="J10" s="9">
        <f t="shared" si="15"/>
        <v>0.52379999999999993</v>
      </c>
      <c r="K10" s="7">
        <v>20000</v>
      </c>
      <c r="L10" s="9">
        <f t="shared" ref="L10:L24" si="29">D10*94%</f>
        <v>0.42299999999999999</v>
      </c>
      <c r="M10" s="8">
        <f t="shared" si="17"/>
        <v>8460</v>
      </c>
      <c r="N10" s="9">
        <f t="shared" si="18"/>
        <v>0.50759999999999994</v>
      </c>
      <c r="O10" s="7">
        <v>20000</v>
      </c>
      <c r="P10" s="9">
        <f t="shared" si="27"/>
        <v>0.39285000000000003</v>
      </c>
      <c r="Q10" s="8">
        <f t="shared" si="8"/>
        <v>7857.0000000000009</v>
      </c>
      <c r="R10" s="9">
        <f t="shared" si="9"/>
        <v>0.47142000000000001</v>
      </c>
    </row>
    <row r="11" spans="1:20" x14ac:dyDescent="0.25">
      <c r="A11" s="6" t="s">
        <v>8</v>
      </c>
      <c r="B11" s="7" t="s">
        <v>3</v>
      </c>
      <c r="C11" s="7">
        <v>0</v>
      </c>
      <c r="D11" s="33">
        <v>0.4</v>
      </c>
      <c r="E11" s="8">
        <f t="shared" si="11"/>
        <v>0</v>
      </c>
      <c r="F11" s="9">
        <f t="shared" si="12"/>
        <v>0.48</v>
      </c>
      <c r="G11" s="7">
        <v>0</v>
      </c>
      <c r="H11" s="9">
        <f t="shared" si="28"/>
        <v>0.38800000000000001</v>
      </c>
      <c r="I11" s="8">
        <f t="shared" si="14"/>
        <v>0</v>
      </c>
      <c r="J11" s="9">
        <f t="shared" si="15"/>
        <v>0.46560000000000001</v>
      </c>
      <c r="K11" s="7">
        <v>0</v>
      </c>
      <c r="L11" s="9">
        <f t="shared" si="29"/>
        <v>0.376</v>
      </c>
      <c r="M11" s="8">
        <f t="shared" si="17"/>
        <v>0</v>
      </c>
      <c r="N11" s="9">
        <f t="shared" si="18"/>
        <v>0.45119999999999999</v>
      </c>
      <c r="O11" s="7">
        <v>30000</v>
      </c>
      <c r="P11" s="9">
        <f t="shared" si="27"/>
        <v>0.34920000000000001</v>
      </c>
      <c r="Q11" s="8">
        <f t="shared" si="8"/>
        <v>10476</v>
      </c>
      <c r="R11" s="9">
        <f t="shared" si="9"/>
        <v>0.41904000000000002</v>
      </c>
    </row>
    <row r="12" spans="1:20" x14ac:dyDescent="0.25">
      <c r="A12" s="6" t="s">
        <v>10</v>
      </c>
      <c r="B12" s="7" t="s">
        <v>3</v>
      </c>
      <c r="C12" s="7">
        <v>0</v>
      </c>
      <c r="D12" s="33">
        <v>0.35</v>
      </c>
      <c r="E12" s="8">
        <f t="shared" si="11"/>
        <v>0</v>
      </c>
      <c r="F12" s="9">
        <f t="shared" si="12"/>
        <v>0.42</v>
      </c>
      <c r="G12" s="7">
        <v>0</v>
      </c>
      <c r="H12" s="9">
        <f t="shared" si="28"/>
        <v>0.33949999999999997</v>
      </c>
      <c r="I12" s="8">
        <f t="shared" si="14"/>
        <v>0</v>
      </c>
      <c r="J12" s="9">
        <f t="shared" si="15"/>
        <v>0.40739999999999993</v>
      </c>
      <c r="K12" s="7">
        <v>0</v>
      </c>
      <c r="L12" s="9">
        <f t="shared" si="29"/>
        <v>0.32899999999999996</v>
      </c>
      <c r="M12" s="8">
        <f t="shared" si="17"/>
        <v>0</v>
      </c>
      <c r="N12" s="9">
        <f t="shared" si="18"/>
        <v>0.39479999999999993</v>
      </c>
      <c r="O12" s="7">
        <v>0</v>
      </c>
      <c r="P12" s="9">
        <f t="shared" si="27"/>
        <v>0.30554999999999999</v>
      </c>
      <c r="Q12" s="8">
        <f t="shared" si="8"/>
        <v>0</v>
      </c>
      <c r="R12" s="9">
        <f t="shared" si="9"/>
        <v>0.36665999999999999</v>
      </c>
    </row>
    <row r="13" spans="1:20" x14ac:dyDescent="0.25">
      <c r="A13" s="6" t="s">
        <v>11</v>
      </c>
      <c r="B13" s="7" t="s">
        <v>3</v>
      </c>
      <c r="C13" s="7">
        <v>0</v>
      </c>
      <c r="D13" s="33">
        <v>0.32</v>
      </c>
      <c r="E13" s="8">
        <f t="shared" si="11"/>
        <v>0</v>
      </c>
      <c r="F13" s="9">
        <f t="shared" si="12"/>
        <v>0.38400000000000001</v>
      </c>
      <c r="G13" s="7">
        <v>0</v>
      </c>
      <c r="H13" s="9">
        <f t="shared" si="28"/>
        <v>0.31040000000000001</v>
      </c>
      <c r="I13" s="8">
        <f t="shared" si="14"/>
        <v>0</v>
      </c>
      <c r="J13" s="9">
        <f t="shared" si="15"/>
        <v>0.37247999999999998</v>
      </c>
      <c r="K13" s="7">
        <v>0</v>
      </c>
      <c r="L13" s="9">
        <f t="shared" si="29"/>
        <v>0.30080000000000001</v>
      </c>
      <c r="M13" s="8">
        <f t="shared" si="17"/>
        <v>0</v>
      </c>
      <c r="N13" s="9">
        <f t="shared" si="18"/>
        <v>0.36096</v>
      </c>
      <c r="O13" s="7">
        <v>0</v>
      </c>
      <c r="P13" s="9">
        <f t="shared" si="27"/>
        <v>0.27936</v>
      </c>
      <c r="Q13" s="8">
        <f t="shared" si="8"/>
        <v>0</v>
      </c>
      <c r="R13" s="9">
        <f t="shared" si="9"/>
        <v>0.33523199999999997</v>
      </c>
    </row>
    <row r="14" spans="1:20" x14ac:dyDescent="0.25">
      <c r="A14" s="6" t="s">
        <v>12</v>
      </c>
      <c r="B14" s="7" t="s">
        <v>3</v>
      </c>
      <c r="C14" s="7">
        <v>0</v>
      </c>
      <c r="D14" s="33">
        <v>0.3</v>
      </c>
      <c r="E14" s="8">
        <f t="shared" si="11"/>
        <v>0</v>
      </c>
      <c r="F14" s="9">
        <f t="shared" si="12"/>
        <v>0.36</v>
      </c>
      <c r="G14" s="7">
        <v>0</v>
      </c>
      <c r="H14" s="9">
        <f t="shared" si="28"/>
        <v>0.29099999999999998</v>
      </c>
      <c r="I14" s="8">
        <f t="shared" si="14"/>
        <v>0</v>
      </c>
      <c r="J14" s="9">
        <f>H14*120%</f>
        <v>0.34919999999999995</v>
      </c>
      <c r="K14" s="7">
        <v>0</v>
      </c>
      <c r="L14" s="9">
        <f t="shared" si="29"/>
        <v>0.28199999999999997</v>
      </c>
      <c r="M14" s="8">
        <f t="shared" si="17"/>
        <v>0</v>
      </c>
      <c r="N14" s="9">
        <f t="shared" si="18"/>
        <v>0.33839999999999998</v>
      </c>
      <c r="O14" s="7">
        <v>0</v>
      </c>
      <c r="P14" s="9">
        <f t="shared" si="27"/>
        <v>0.26189999999999997</v>
      </c>
      <c r="Q14" s="8">
        <f t="shared" si="8"/>
        <v>0</v>
      </c>
      <c r="R14" s="9">
        <f t="shared" si="9"/>
        <v>0.31427999999999995</v>
      </c>
    </row>
    <row r="15" spans="1:20" x14ac:dyDescent="0.25">
      <c r="A15" s="6" t="s">
        <v>13</v>
      </c>
      <c r="B15" s="7" t="s">
        <v>3</v>
      </c>
      <c r="C15" s="7">
        <v>0</v>
      </c>
      <c r="D15" s="33">
        <v>0.28000000000000003</v>
      </c>
      <c r="E15" s="8">
        <f t="shared" si="11"/>
        <v>0</v>
      </c>
      <c r="F15" s="9">
        <f t="shared" si="12"/>
        <v>0.33600000000000002</v>
      </c>
      <c r="G15" s="7">
        <v>0</v>
      </c>
      <c r="H15" s="9">
        <f t="shared" si="28"/>
        <v>0.27160000000000001</v>
      </c>
      <c r="I15" s="8">
        <f t="shared" si="14"/>
        <v>0</v>
      </c>
      <c r="J15" s="9">
        <f t="shared" si="15"/>
        <v>0.32591999999999999</v>
      </c>
      <c r="K15" s="7">
        <v>0</v>
      </c>
      <c r="L15" s="9">
        <f t="shared" si="29"/>
        <v>0.26319999999999999</v>
      </c>
      <c r="M15" s="8">
        <f t="shared" si="17"/>
        <v>0</v>
      </c>
      <c r="N15" s="9">
        <f t="shared" si="18"/>
        <v>0.31583999999999995</v>
      </c>
      <c r="O15" s="7">
        <v>0</v>
      </c>
      <c r="P15" s="9">
        <f t="shared" si="27"/>
        <v>0.24444000000000002</v>
      </c>
      <c r="Q15" s="8">
        <f t="shared" si="8"/>
        <v>0</v>
      </c>
      <c r="R15" s="9">
        <f t="shared" si="9"/>
        <v>0.29332800000000003</v>
      </c>
    </row>
    <row r="16" spans="1:20" x14ac:dyDescent="0.25">
      <c r="A16" s="6" t="s">
        <v>14</v>
      </c>
      <c r="B16" s="7" t="s">
        <v>3</v>
      </c>
      <c r="C16" s="7">
        <v>0</v>
      </c>
      <c r="D16" s="33">
        <v>0.05</v>
      </c>
      <c r="E16" s="8">
        <f t="shared" si="11"/>
        <v>0</v>
      </c>
      <c r="F16" s="9">
        <f t="shared" si="12"/>
        <v>0.06</v>
      </c>
      <c r="G16" s="7">
        <v>0</v>
      </c>
      <c r="H16" s="9">
        <f t="shared" si="28"/>
        <v>4.8500000000000001E-2</v>
      </c>
      <c r="I16" s="8">
        <f t="shared" si="14"/>
        <v>0</v>
      </c>
      <c r="J16" s="9">
        <f t="shared" si="15"/>
        <v>5.8200000000000002E-2</v>
      </c>
      <c r="K16" s="7">
        <v>0</v>
      </c>
      <c r="L16" s="9">
        <f t="shared" si="29"/>
        <v>4.7E-2</v>
      </c>
      <c r="M16" s="8">
        <f t="shared" si="17"/>
        <v>0</v>
      </c>
      <c r="N16" s="9">
        <f t="shared" si="18"/>
        <v>5.6399999999999999E-2</v>
      </c>
      <c r="O16" s="7">
        <v>0</v>
      </c>
      <c r="P16" s="9">
        <f t="shared" si="27"/>
        <v>4.3650000000000001E-2</v>
      </c>
      <c r="Q16" s="8">
        <f t="shared" si="8"/>
        <v>0</v>
      </c>
      <c r="R16" s="9">
        <f t="shared" si="9"/>
        <v>5.2380000000000003E-2</v>
      </c>
    </row>
    <row r="17" spans="1:22" x14ac:dyDescent="0.25">
      <c r="A17" s="6" t="s">
        <v>17</v>
      </c>
      <c r="B17" s="7" t="s">
        <v>3</v>
      </c>
      <c r="C17" s="7">
        <v>0</v>
      </c>
      <c r="D17" s="33">
        <v>4.4999999999999998E-2</v>
      </c>
      <c r="E17" s="8">
        <f t="shared" si="11"/>
        <v>0</v>
      </c>
      <c r="F17" s="9">
        <f t="shared" si="12"/>
        <v>5.3999999999999999E-2</v>
      </c>
      <c r="G17" s="7">
        <v>0</v>
      </c>
      <c r="H17" s="9">
        <f t="shared" si="28"/>
        <v>4.3649999999999994E-2</v>
      </c>
      <c r="I17" s="8">
        <f t="shared" si="14"/>
        <v>0</v>
      </c>
      <c r="J17" s="9">
        <f t="shared" si="15"/>
        <v>5.2379999999999989E-2</v>
      </c>
      <c r="K17" s="7">
        <v>0</v>
      </c>
      <c r="L17" s="9">
        <f t="shared" si="29"/>
        <v>4.2299999999999997E-2</v>
      </c>
      <c r="M17" s="8">
        <f t="shared" si="17"/>
        <v>0</v>
      </c>
      <c r="N17" s="9">
        <f t="shared" si="18"/>
        <v>5.0759999999999993E-2</v>
      </c>
      <c r="O17" s="7">
        <v>0</v>
      </c>
      <c r="P17" s="9">
        <f t="shared" si="27"/>
        <v>3.9284999999999994E-2</v>
      </c>
      <c r="Q17" s="8">
        <f t="shared" si="8"/>
        <v>0</v>
      </c>
      <c r="R17" s="9">
        <f t="shared" si="9"/>
        <v>4.7141999999999989E-2</v>
      </c>
    </row>
    <row r="18" spans="1:22" x14ac:dyDescent="0.25">
      <c r="A18" s="6" t="s">
        <v>18</v>
      </c>
      <c r="B18" s="7" t="s">
        <v>3</v>
      </c>
      <c r="C18" s="7">
        <v>0</v>
      </c>
      <c r="D18" s="33">
        <v>0.04</v>
      </c>
      <c r="E18" s="8">
        <f t="shared" si="11"/>
        <v>0</v>
      </c>
      <c r="F18" s="9">
        <f t="shared" si="12"/>
        <v>4.8000000000000001E-2</v>
      </c>
      <c r="G18" s="7">
        <v>0</v>
      </c>
      <c r="H18" s="9">
        <f t="shared" si="28"/>
        <v>3.8800000000000001E-2</v>
      </c>
      <c r="I18" s="8">
        <f t="shared" si="14"/>
        <v>0</v>
      </c>
      <c r="J18" s="9">
        <f t="shared" si="15"/>
        <v>4.6559999999999997E-2</v>
      </c>
      <c r="K18" s="7">
        <v>0</v>
      </c>
      <c r="L18" s="9">
        <f t="shared" si="29"/>
        <v>3.7600000000000001E-2</v>
      </c>
      <c r="M18" s="8">
        <f t="shared" si="17"/>
        <v>0</v>
      </c>
      <c r="N18" s="9">
        <f t="shared" si="18"/>
        <v>4.512E-2</v>
      </c>
      <c r="O18" s="7">
        <v>0</v>
      </c>
      <c r="P18" s="9">
        <f t="shared" si="27"/>
        <v>3.492E-2</v>
      </c>
      <c r="Q18" s="8">
        <f t="shared" si="8"/>
        <v>0</v>
      </c>
      <c r="R18" s="9">
        <f t="shared" si="9"/>
        <v>4.1903999999999997E-2</v>
      </c>
    </row>
    <row r="19" spans="1:22" x14ac:dyDescent="0.25">
      <c r="A19" s="6" t="s">
        <v>19</v>
      </c>
      <c r="B19" s="7" t="s">
        <v>3</v>
      </c>
      <c r="C19" s="7">
        <v>0</v>
      </c>
      <c r="D19" s="33">
        <v>3.5000000000000003E-2</v>
      </c>
      <c r="E19" s="8">
        <f t="shared" si="11"/>
        <v>0</v>
      </c>
      <c r="F19" s="9">
        <f t="shared" si="12"/>
        <v>4.2000000000000003E-2</v>
      </c>
      <c r="G19" s="7">
        <v>0</v>
      </c>
      <c r="H19" s="9">
        <f t="shared" si="28"/>
        <v>3.3950000000000001E-2</v>
      </c>
      <c r="I19" s="8">
        <f t="shared" si="14"/>
        <v>0</v>
      </c>
      <c r="J19" s="9">
        <f t="shared" si="15"/>
        <v>4.0739999999999998E-2</v>
      </c>
      <c r="K19" s="7">
        <v>0</v>
      </c>
      <c r="L19" s="9">
        <f t="shared" si="29"/>
        <v>3.2899999999999999E-2</v>
      </c>
      <c r="M19" s="8">
        <f t="shared" si="17"/>
        <v>0</v>
      </c>
      <c r="N19" s="9">
        <f t="shared" si="18"/>
        <v>3.9479999999999994E-2</v>
      </c>
      <c r="O19" s="7">
        <v>0</v>
      </c>
      <c r="P19" s="9">
        <f t="shared" si="27"/>
        <v>3.0555000000000002E-2</v>
      </c>
      <c r="Q19" s="8">
        <f t="shared" si="8"/>
        <v>0</v>
      </c>
      <c r="R19" s="9">
        <f t="shared" si="9"/>
        <v>3.6666000000000004E-2</v>
      </c>
    </row>
    <row r="20" spans="1:22" x14ac:dyDescent="0.25">
      <c r="A20" s="6" t="s">
        <v>20</v>
      </c>
      <c r="B20" s="7" t="s">
        <v>3</v>
      </c>
      <c r="C20" s="7">
        <v>0</v>
      </c>
      <c r="D20" s="33">
        <v>0.03</v>
      </c>
      <c r="E20" s="8">
        <f t="shared" si="11"/>
        <v>0</v>
      </c>
      <c r="F20" s="9">
        <f t="shared" si="12"/>
        <v>3.5999999999999997E-2</v>
      </c>
      <c r="G20" s="7">
        <v>0</v>
      </c>
      <c r="H20" s="9">
        <f t="shared" si="28"/>
        <v>2.9099999999999997E-2</v>
      </c>
      <c r="I20" s="8">
        <f t="shared" si="14"/>
        <v>0</v>
      </c>
      <c r="J20" s="9">
        <f t="shared" si="15"/>
        <v>3.4919999999999993E-2</v>
      </c>
      <c r="K20" s="7">
        <v>0</v>
      </c>
      <c r="L20" s="9">
        <f t="shared" si="29"/>
        <v>2.8199999999999996E-2</v>
      </c>
      <c r="M20" s="8">
        <f t="shared" si="17"/>
        <v>0</v>
      </c>
      <c r="N20" s="9">
        <f t="shared" si="18"/>
        <v>3.3839999999999995E-2</v>
      </c>
      <c r="O20" s="7">
        <v>0</v>
      </c>
      <c r="P20" s="9">
        <f t="shared" si="27"/>
        <v>2.6189999999999998E-2</v>
      </c>
      <c r="Q20" s="8">
        <f t="shared" si="8"/>
        <v>0</v>
      </c>
      <c r="R20" s="9">
        <f t="shared" si="9"/>
        <v>3.1427999999999998E-2</v>
      </c>
    </row>
    <row r="21" spans="1:22" x14ac:dyDescent="0.25">
      <c r="A21" s="6" t="s">
        <v>21</v>
      </c>
      <c r="B21" s="7" t="s">
        <v>3</v>
      </c>
      <c r="C21" s="7">
        <v>0</v>
      </c>
      <c r="D21" s="33">
        <v>2.5000000000000001E-2</v>
      </c>
      <c r="E21" s="8">
        <f t="shared" si="11"/>
        <v>0</v>
      </c>
      <c r="F21" s="9">
        <f t="shared" si="12"/>
        <v>0.03</v>
      </c>
      <c r="G21" s="7">
        <v>0</v>
      </c>
      <c r="H21" s="9">
        <f t="shared" si="28"/>
        <v>2.4250000000000001E-2</v>
      </c>
      <c r="I21" s="8">
        <f t="shared" si="14"/>
        <v>0</v>
      </c>
      <c r="J21" s="9">
        <f t="shared" si="15"/>
        <v>2.9100000000000001E-2</v>
      </c>
      <c r="K21" s="7">
        <v>0</v>
      </c>
      <c r="L21" s="9">
        <f t="shared" si="29"/>
        <v>2.35E-2</v>
      </c>
      <c r="M21" s="8">
        <f t="shared" si="17"/>
        <v>0</v>
      </c>
      <c r="N21" s="9">
        <f t="shared" si="18"/>
        <v>2.8199999999999999E-2</v>
      </c>
      <c r="O21" s="7">
        <v>0</v>
      </c>
      <c r="P21" s="9">
        <f t="shared" si="27"/>
        <v>2.1825000000000001E-2</v>
      </c>
      <c r="Q21" s="8">
        <f t="shared" si="8"/>
        <v>0</v>
      </c>
      <c r="R21" s="9">
        <f t="shared" si="9"/>
        <v>2.6190000000000001E-2</v>
      </c>
    </row>
    <row r="22" spans="1:22" x14ac:dyDescent="0.25">
      <c r="A22" s="6" t="s">
        <v>22</v>
      </c>
      <c r="B22" s="7" t="s">
        <v>3</v>
      </c>
      <c r="C22" s="7">
        <v>0</v>
      </c>
      <c r="D22" s="33">
        <v>2.1999999999999999E-2</v>
      </c>
      <c r="E22" s="8">
        <f t="shared" si="11"/>
        <v>0</v>
      </c>
      <c r="F22" s="9">
        <f t="shared" si="12"/>
        <v>2.6399999999999996E-2</v>
      </c>
      <c r="G22" s="7">
        <v>0</v>
      </c>
      <c r="H22" s="9">
        <f t="shared" si="28"/>
        <v>2.1339999999999998E-2</v>
      </c>
      <c r="I22" s="8">
        <f t="shared" si="14"/>
        <v>0</v>
      </c>
      <c r="J22" s="9">
        <f t="shared" si="15"/>
        <v>2.5607999999999995E-2</v>
      </c>
      <c r="K22" s="7">
        <v>0</v>
      </c>
      <c r="L22" s="9">
        <f t="shared" si="29"/>
        <v>2.0679999999999997E-2</v>
      </c>
      <c r="M22" s="8">
        <f t="shared" si="17"/>
        <v>0</v>
      </c>
      <c r="N22" s="9">
        <f t="shared" si="18"/>
        <v>2.4815999999999994E-2</v>
      </c>
      <c r="O22" s="7">
        <v>0</v>
      </c>
      <c r="P22" s="9">
        <f t="shared" si="27"/>
        <v>1.9205999999999997E-2</v>
      </c>
      <c r="Q22" s="8">
        <f t="shared" si="8"/>
        <v>0</v>
      </c>
      <c r="R22" s="9">
        <f t="shared" si="9"/>
        <v>2.3047199999999997E-2</v>
      </c>
    </row>
    <row r="23" spans="1:22" x14ac:dyDescent="0.25">
      <c r="A23" s="6" t="s">
        <v>23</v>
      </c>
      <c r="B23" s="7" t="s">
        <v>3</v>
      </c>
      <c r="C23" s="7">
        <v>0</v>
      </c>
      <c r="D23" s="33">
        <v>0.02</v>
      </c>
      <c r="E23" s="8">
        <f t="shared" si="11"/>
        <v>0</v>
      </c>
      <c r="F23" s="9">
        <f t="shared" si="12"/>
        <v>2.4E-2</v>
      </c>
      <c r="G23" s="7">
        <v>0</v>
      </c>
      <c r="H23" s="9">
        <f t="shared" si="28"/>
        <v>1.9400000000000001E-2</v>
      </c>
      <c r="I23" s="8">
        <f t="shared" si="14"/>
        <v>0</v>
      </c>
      <c r="J23" s="9">
        <f t="shared" si="15"/>
        <v>2.3279999999999999E-2</v>
      </c>
      <c r="K23" s="7">
        <v>0</v>
      </c>
      <c r="L23" s="9">
        <f t="shared" si="29"/>
        <v>1.8800000000000001E-2</v>
      </c>
      <c r="M23" s="8">
        <f t="shared" si="17"/>
        <v>0</v>
      </c>
      <c r="N23" s="9">
        <f t="shared" si="18"/>
        <v>2.256E-2</v>
      </c>
      <c r="O23" s="7">
        <v>0</v>
      </c>
      <c r="P23" s="9">
        <f t="shared" si="27"/>
        <v>1.746E-2</v>
      </c>
      <c r="Q23" s="8">
        <f t="shared" si="8"/>
        <v>0</v>
      </c>
      <c r="R23" s="9">
        <f t="shared" si="9"/>
        <v>2.0951999999999998E-2</v>
      </c>
    </row>
    <row r="24" spans="1:22" x14ac:dyDescent="0.25">
      <c r="A24" s="6" t="s">
        <v>24</v>
      </c>
      <c r="B24" s="7" t="s">
        <v>3</v>
      </c>
      <c r="C24" s="7">
        <v>0</v>
      </c>
      <c r="D24" s="33">
        <v>1.7999999999999999E-2</v>
      </c>
      <c r="E24" s="8">
        <f t="shared" si="11"/>
        <v>0</v>
      </c>
      <c r="F24" s="9">
        <f t="shared" si="12"/>
        <v>2.1599999999999998E-2</v>
      </c>
      <c r="G24" s="7">
        <v>0</v>
      </c>
      <c r="H24" s="9">
        <f t="shared" si="28"/>
        <v>1.746E-2</v>
      </c>
      <c r="I24" s="8">
        <f t="shared" si="14"/>
        <v>0</v>
      </c>
      <c r="J24" s="9">
        <f t="shared" si="15"/>
        <v>2.0951999999999998E-2</v>
      </c>
      <c r="K24" s="7">
        <v>0</v>
      </c>
      <c r="L24" s="9">
        <f t="shared" si="29"/>
        <v>1.6919999999999998E-2</v>
      </c>
      <c r="M24" s="8">
        <f t="shared" si="17"/>
        <v>0</v>
      </c>
      <c r="N24" s="9">
        <f t="shared" si="18"/>
        <v>2.0303999999999996E-2</v>
      </c>
      <c r="O24" s="7">
        <v>0</v>
      </c>
      <c r="P24" s="9">
        <f t="shared" si="27"/>
        <v>1.5713999999999999E-2</v>
      </c>
      <c r="Q24" s="8">
        <f t="shared" si="8"/>
        <v>0</v>
      </c>
      <c r="R24" s="9">
        <f t="shared" si="9"/>
        <v>1.8856799999999996E-2</v>
      </c>
    </row>
    <row r="25" spans="1:22" x14ac:dyDescent="0.25">
      <c r="A25" s="2" t="s">
        <v>16</v>
      </c>
      <c r="D25" s="4"/>
      <c r="E25" s="1">
        <f>SUM(E3:E24)*90%</f>
        <v>612</v>
      </c>
      <c r="F25" s="4"/>
      <c r="I25" s="1">
        <f>SUM(I5:I24)*90%</f>
        <v>2182.5</v>
      </c>
      <c r="M25" s="1">
        <f>SUM(M5:M24)*90%</f>
        <v>11844</v>
      </c>
      <c r="Q25" s="1">
        <f>SUM(Q5:Q24)*90%</f>
        <v>20428.2</v>
      </c>
    </row>
    <row r="26" spans="1:22" x14ac:dyDescent="0.25">
      <c r="A26" s="2"/>
      <c r="D26" s="4"/>
      <c r="E26" s="1"/>
      <c r="F26" s="4"/>
      <c r="I26" s="1"/>
      <c r="M26" s="1"/>
    </row>
    <row r="27" spans="1:22" x14ac:dyDescent="0.25">
      <c r="A27" s="27"/>
      <c r="B27" s="27"/>
      <c r="C27" s="39" t="s">
        <v>55</v>
      </c>
      <c r="D27" s="39"/>
      <c r="E27" s="39"/>
      <c r="F27" s="39"/>
      <c r="G27" s="36" t="s">
        <v>56</v>
      </c>
      <c r="H27" s="36"/>
      <c r="I27" s="36"/>
      <c r="J27" s="36"/>
      <c r="K27" s="39" t="s">
        <v>57</v>
      </c>
      <c r="L27" s="39"/>
      <c r="M27" s="39"/>
      <c r="N27" s="39"/>
      <c r="O27" s="36" t="s">
        <v>58</v>
      </c>
      <c r="P27" s="36"/>
      <c r="Q27" s="36"/>
      <c r="R27" s="36"/>
      <c r="S27" s="36" t="s">
        <v>61</v>
      </c>
      <c r="T27" s="36"/>
      <c r="U27" s="36"/>
      <c r="V27" s="36"/>
    </row>
    <row r="28" spans="1:22" x14ac:dyDescent="0.25">
      <c r="A28" s="28" t="s">
        <v>0</v>
      </c>
      <c r="B28" s="28" t="s">
        <v>2</v>
      </c>
      <c r="C28" s="28" t="s">
        <v>4</v>
      </c>
      <c r="D28" s="28" t="s">
        <v>6</v>
      </c>
      <c r="E28" s="28" t="s">
        <v>15</v>
      </c>
      <c r="F28" s="28" t="s">
        <v>1</v>
      </c>
      <c r="G28" s="26" t="s">
        <v>4</v>
      </c>
      <c r="H28" s="26" t="s">
        <v>6</v>
      </c>
      <c r="I28" s="26" t="s">
        <v>15</v>
      </c>
      <c r="J28" s="26" t="s">
        <v>1</v>
      </c>
      <c r="K28" s="28" t="s">
        <v>4</v>
      </c>
      <c r="L28" s="28" t="s">
        <v>6</v>
      </c>
      <c r="M28" s="28" t="s">
        <v>15</v>
      </c>
      <c r="N28" s="28" t="s">
        <v>1</v>
      </c>
      <c r="O28" s="26" t="s">
        <v>4</v>
      </c>
      <c r="P28" s="26" t="s">
        <v>6</v>
      </c>
      <c r="Q28" s="26" t="s">
        <v>15</v>
      </c>
      <c r="R28" s="26" t="s">
        <v>1</v>
      </c>
      <c r="S28" s="26" t="s">
        <v>4</v>
      </c>
      <c r="T28" s="26" t="s">
        <v>6</v>
      </c>
      <c r="U28" s="26" t="s">
        <v>15</v>
      </c>
      <c r="V28" s="26" t="s">
        <v>1</v>
      </c>
    </row>
    <row r="29" spans="1:22" x14ac:dyDescent="0.25">
      <c r="A29" s="6" t="s">
        <v>46</v>
      </c>
      <c r="B29" s="24" t="s">
        <v>44</v>
      </c>
      <c r="C29" s="7">
        <v>0</v>
      </c>
      <c r="D29" s="32">
        <v>0.1</v>
      </c>
      <c r="E29" s="8">
        <f t="shared" ref="E29:E50" si="30">C29*D29</f>
        <v>0</v>
      </c>
      <c r="F29" s="25">
        <f t="shared" ref="F29:F50" si="31">D29*120%</f>
        <v>0.12</v>
      </c>
      <c r="G29" s="7">
        <v>0</v>
      </c>
      <c r="H29" s="25">
        <f t="shared" ref="H29:H34" si="32">D29*90%</f>
        <v>9.0000000000000011E-2</v>
      </c>
      <c r="I29" s="8">
        <f t="shared" ref="I29:I50" si="33">G29*H29</f>
        <v>0</v>
      </c>
      <c r="J29" s="25">
        <f t="shared" ref="J29:J39" si="34">H29*120%</f>
        <v>0.10800000000000001</v>
      </c>
      <c r="K29" s="7">
        <v>0</v>
      </c>
      <c r="L29" s="25">
        <f t="shared" ref="L29:L34" si="35">D29*80%</f>
        <v>8.0000000000000016E-2</v>
      </c>
      <c r="M29" s="8">
        <f t="shared" ref="M29:M50" si="36">K29*L29</f>
        <v>0</v>
      </c>
      <c r="N29" s="25">
        <f t="shared" ref="N29:N50" si="37">L29*120%</f>
        <v>9.6000000000000016E-2</v>
      </c>
      <c r="O29" s="7">
        <v>0</v>
      </c>
      <c r="P29" s="25">
        <f t="shared" ref="P29:P33" si="38">H29*80%</f>
        <v>7.2000000000000008E-2</v>
      </c>
      <c r="Q29" s="8">
        <f t="shared" ref="Q29:Q50" si="39">O29*P29</f>
        <v>0</v>
      </c>
      <c r="R29" s="25">
        <f t="shared" ref="R29:R50" si="40">P29*120%</f>
        <v>8.6400000000000005E-2</v>
      </c>
      <c r="S29" s="7">
        <v>0</v>
      </c>
      <c r="T29" s="25">
        <f t="shared" ref="T29:T33" si="41">L29*80%</f>
        <v>6.4000000000000015E-2</v>
      </c>
      <c r="U29" s="8">
        <f t="shared" ref="U29:U50" si="42">S29*T29</f>
        <v>0</v>
      </c>
      <c r="V29" s="25">
        <f t="shared" ref="V29:V50" si="43">T29*120%</f>
        <v>7.6800000000000021E-2</v>
      </c>
    </row>
    <row r="30" spans="1:22" x14ac:dyDescent="0.25">
      <c r="A30" s="6" t="s">
        <v>47</v>
      </c>
      <c r="B30" s="24" t="s">
        <v>44</v>
      </c>
      <c r="C30" s="7">
        <v>0</v>
      </c>
      <c r="D30" s="32">
        <v>0.04</v>
      </c>
      <c r="E30" s="8">
        <f t="shared" si="30"/>
        <v>0</v>
      </c>
      <c r="F30" s="25">
        <f t="shared" si="31"/>
        <v>4.8000000000000001E-2</v>
      </c>
      <c r="G30" s="7">
        <v>0</v>
      </c>
      <c r="H30" s="25">
        <f t="shared" si="32"/>
        <v>3.6000000000000004E-2</v>
      </c>
      <c r="I30" s="8">
        <f t="shared" si="33"/>
        <v>0</v>
      </c>
      <c r="J30" s="25">
        <f t="shared" si="34"/>
        <v>4.3200000000000002E-2</v>
      </c>
      <c r="K30" s="7">
        <v>0</v>
      </c>
      <c r="L30" s="25">
        <f t="shared" si="35"/>
        <v>3.2000000000000001E-2</v>
      </c>
      <c r="M30" s="8">
        <f t="shared" si="36"/>
        <v>0</v>
      </c>
      <c r="N30" s="25">
        <f t="shared" si="37"/>
        <v>3.8399999999999997E-2</v>
      </c>
      <c r="O30" s="7">
        <v>0</v>
      </c>
      <c r="P30" s="25">
        <f t="shared" si="38"/>
        <v>2.8800000000000006E-2</v>
      </c>
      <c r="Q30" s="8">
        <f t="shared" si="39"/>
        <v>0</v>
      </c>
      <c r="R30" s="25">
        <f t="shared" si="40"/>
        <v>3.4560000000000007E-2</v>
      </c>
      <c r="S30" s="7">
        <v>0</v>
      </c>
      <c r="T30" s="25">
        <f t="shared" si="41"/>
        <v>2.5600000000000001E-2</v>
      </c>
      <c r="U30" s="8">
        <f t="shared" si="42"/>
        <v>0</v>
      </c>
      <c r="V30" s="25">
        <f t="shared" si="43"/>
        <v>3.0720000000000001E-2</v>
      </c>
    </row>
    <row r="31" spans="1:22" x14ac:dyDescent="0.25">
      <c r="A31" s="6" t="s">
        <v>49</v>
      </c>
      <c r="B31" s="23" t="s">
        <v>44</v>
      </c>
      <c r="C31" s="7">
        <v>0</v>
      </c>
      <c r="D31" s="32">
        <v>1.4999999999999999E-2</v>
      </c>
      <c r="E31" s="8">
        <f t="shared" si="30"/>
        <v>0</v>
      </c>
      <c r="F31" s="25">
        <f t="shared" si="31"/>
        <v>1.7999999999999999E-2</v>
      </c>
      <c r="G31" s="7">
        <v>0</v>
      </c>
      <c r="H31" s="25">
        <f t="shared" si="32"/>
        <v>1.35E-2</v>
      </c>
      <c r="I31" s="8">
        <f t="shared" si="33"/>
        <v>0</v>
      </c>
      <c r="J31" s="25">
        <f t="shared" si="34"/>
        <v>1.6199999999999999E-2</v>
      </c>
      <c r="K31" s="7">
        <v>0</v>
      </c>
      <c r="L31" s="25">
        <f t="shared" si="35"/>
        <v>1.2E-2</v>
      </c>
      <c r="M31" s="8">
        <f t="shared" si="36"/>
        <v>0</v>
      </c>
      <c r="N31" s="25">
        <f t="shared" si="37"/>
        <v>1.44E-2</v>
      </c>
      <c r="O31" s="7">
        <v>0</v>
      </c>
      <c r="P31" s="25">
        <f t="shared" si="38"/>
        <v>1.0800000000000001E-2</v>
      </c>
      <c r="Q31" s="8">
        <f t="shared" si="39"/>
        <v>0</v>
      </c>
      <c r="R31" s="25">
        <f t="shared" si="40"/>
        <v>1.2960000000000001E-2</v>
      </c>
      <c r="S31" s="7">
        <v>0</v>
      </c>
      <c r="T31" s="25">
        <f t="shared" si="41"/>
        <v>9.6000000000000009E-3</v>
      </c>
      <c r="U31" s="8">
        <f t="shared" si="42"/>
        <v>0</v>
      </c>
      <c r="V31" s="25">
        <f t="shared" si="43"/>
        <v>1.1520000000000001E-2</v>
      </c>
    </row>
    <row r="32" spans="1:22" x14ac:dyDescent="0.25">
      <c r="A32" s="6" t="s">
        <v>45</v>
      </c>
      <c r="B32" s="7" t="s">
        <v>44</v>
      </c>
      <c r="C32" s="7">
        <f>30*60</f>
        <v>1800</v>
      </c>
      <c r="D32" s="32">
        <v>0.01</v>
      </c>
      <c r="E32" s="8">
        <f t="shared" si="30"/>
        <v>18</v>
      </c>
      <c r="F32" s="25">
        <f t="shared" si="31"/>
        <v>1.2E-2</v>
      </c>
      <c r="G32" s="7">
        <f>100*60</f>
        <v>6000</v>
      </c>
      <c r="H32" s="25">
        <f t="shared" si="32"/>
        <v>9.0000000000000011E-3</v>
      </c>
      <c r="I32" s="8">
        <f t="shared" si="33"/>
        <v>54.000000000000007</v>
      </c>
      <c r="J32" s="25">
        <f t="shared" si="34"/>
        <v>1.0800000000000001E-2</v>
      </c>
      <c r="K32" s="7">
        <f>300*60</f>
        <v>18000</v>
      </c>
      <c r="L32" s="25">
        <f t="shared" si="35"/>
        <v>8.0000000000000002E-3</v>
      </c>
      <c r="M32" s="8">
        <f t="shared" si="36"/>
        <v>144</v>
      </c>
      <c r="N32" s="25">
        <f t="shared" si="37"/>
        <v>9.5999999999999992E-3</v>
      </c>
      <c r="O32" s="7">
        <f>500*60</f>
        <v>30000</v>
      </c>
      <c r="P32" s="25">
        <f t="shared" si="38"/>
        <v>7.2000000000000015E-3</v>
      </c>
      <c r="Q32" s="8">
        <f t="shared" si="39"/>
        <v>216.00000000000006</v>
      </c>
      <c r="R32" s="25">
        <f t="shared" si="40"/>
        <v>8.6400000000000018E-3</v>
      </c>
      <c r="S32" s="7">
        <f>1000*60</f>
        <v>60000</v>
      </c>
      <c r="T32" s="25">
        <f t="shared" si="41"/>
        <v>6.4000000000000003E-3</v>
      </c>
      <c r="U32" s="8">
        <f t="shared" si="42"/>
        <v>384</v>
      </c>
      <c r="V32" s="25">
        <f t="shared" si="43"/>
        <v>7.6800000000000002E-3</v>
      </c>
    </row>
    <row r="33" spans="1:22" x14ac:dyDescent="0.25">
      <c r="A33" s="6" t="s">
        <v>50</v>
      </c>
      <c r="B33" s="7" t="s">
        <v>44</v>
      </c>
      <c r="C33" s="7">
        <v>0</v>
      </c>
      <c r="D33" s="32">
        <v>0.04</v>
      </c>
      <c r="E33" s="8">
        <f t="shared" si="30"/>
        <v>0</v>
      </c>
      <c r="F33" s="25">
        <f t="shared" si="31"/>
        <v>4.8000000000000001E-2</v>
      </c>
      <c r="G33" s="7">
        <v>0</v>
      </c>
      <c r="H33" s="25">
        <f t="shared" si="32"/>
        <v>3.6000000000000004E-2</v>
      </c>
      <c r="I33" s="8">
        <f t="shared" si="33"/>
        <v>0</v>
      </c>
      <c r="J33" s="25">
        <f t="shared" si="34"/>
        <v>4.3200000000000002E-2</v>
      </c>
      <c r="K33" s="7">
        <v>0</v>
      </c>
      <c r="L33" s="25">
        <f t="shared" si="35"/>
        <v>3.2000000000000001E-2</v>
      </c>
      <c r="M33" s="8">
        <f t="shared" si="36"/>
        <v>0</v>
      </c>
      <c r="N33" s="25">
        <f t="shared" si="37"/>
        <v>3.8399999999999997E-2</v>
      </c>
      <c r="O33" s="7">
        <v>0</v>
      </c>
      <c r="P33" s="25">
        <f t="shared" si="38"/>
        <v>2.8800000000000006E-2</v>
      </c>
      <c r="Q33" s="8">
        <f t="shared" si="39"/>
        <v>0</v>
      </c>
      <c r="R33" s="25">
        <f t="shared" si="40"/>
        <v>3.4560000000000007E-2</v>
      </c>
      <c r="S33" s="7">
        <v>0</v>
      </c>
      <c r="T33" s="25">
        <f t="shared" si="41"/>
        <v>2.5600000000000001E-2</v>
      </c>
      <c r="U33" s="8">
        <f t="shared" si="42"/>
        <v>0</v>
      </c>
      <c r="V33" s="25">
        <f t="shared" si="43"/>
        <v>3.0720000000000001E-2</v>
      </c>
    </row>
    <row r="34" spans="1:22" x14ac:dyDescent="0.25">
      <c r="A34" s="6" t="s">
        <v>5</v>
      </c>
      <c r="B34" s="7" t="s">
        <v>3</v>
      </c>
      <c r="C34" s="7">
        <v>0</v>
      </c>
      <c r="D34" s="33">
        <v>0.05</v>
      </c>
      <c r="E34" s="8">
        <f t="shared" si="30"/>
        <v>0</v>
      </c>
      <c r="F34" s="9">
        <f t="shared" si="31"/>
        <v>0.06</v>
      </c>
      <c r="G34" s="7">
        <v>0</v>
      </c>
      <c r="H34" s="9">
        <f t="shared" si="32"/>
        <v>4.5000000000000005E-2</v>
      </c>
      <c r="I34" s="8">
        <f t="shared" si="33"/>
        <v>0</v>
      </c>
      <c r="J34" s="9">
        <f t="shared" si="34"/>
        <v>5.4000000000000006E-2</v>
      </c>
      <c r="K34" s="7">
        <v>0</v>
      </c>
      <c r="L34" s="9">
        <f t="shared" si="35"/>
        <v>4.0000000000000008E-2</v>
      </c>
      <c r="M34" s="8">
        <f t="shared" si="36"/>
        <v>0</v>
      </c>
      <c r="N34" s="9">
        <f t="shared" si="37"/>
        <v>4.8000000000000008E-2</v>
      </c>
      <c r="O34" s="7">
        <v>0</v>
      </c>
      <c r="P34" s="9">
        <f>H34*90%</f>
        <v>4.0500000000000008E-2</v>
      </c>
      <c r="Q34" s="8">
        <f t="shared" si="39"/>
        <v>0</v>
      </c>
      <c r="R34" s="9">
        <f t="shared" si="40"/>
        <v>4.8600000000000011E-2</v>
      </c>
      <c r="S34" s="7">
        <v>0</v>
      </c>
      <c r="T34" s="9">
        <f>L34*90%</f>
        <v>3.6000000000000011E-2</v>
      </c>
      <c r="U34" s="8">
        <f t="shared" si="42"/>
        <v>0</v>
      </c>
      <c r="V34" s="9">
        <f t="shared" si="43"/>
        <v>4.3200000000000009E-2</v>
      </c>
    </row>
    <row r="35" spans="1:22" x14ac:dyDescent="0.25">
      <c r="A35" s="6" t="s">
        <v>7</v>
      </c>
      <c r="B35" s="7" t="s">
        <v>3</v>
      </c>
      <c r="C35" s="7">
        <v>1000</v>
      </c>
      <c r="D35" s="33">
        <v>0.5</v>
      </c>
      <c r="E35" s="8">
        <f t="shared" si="30"/>
        <v>500</v>
      </c>
      <c r="F35" s="9">
        <f t="shared" si="31"/>
        <v>0.6</v>
      </c>
      <c r="G35" s="7">
        <v>5000</v>
      </c>
      <c r="H35" s="9">
        <f>D35*97%</f>
        <v>0.48499999999999999</v>
      </c>
      <c r="I35" s="8">
        <f t="shared" si="33"/>
        <v>2425</v>
      </c>
      <c r="J35" s="9">
        <f t="shared" si="34"/>
        <v>0.58199999999999996</v>
      </c>
      <c r="K35" s="7">
        <v>10000</v>
      </c>
      <c r="L35" s="9">
        <f>D35*94%</f>
        <v>0.47</v>
      </c>
      <c r="M35" s="8">
        <f t="shared" si="36"/>
        <v>4700</v>
      </c>
      <c r="N35" s="9">
        <f t="shared" si="37"/>
        <v>0.56399999999999995</v>
      </c>
      <c r="O35" s="7">
        <v>10000</v>
      </c>
      <c r="P35" s="9">
        <f t="shared" ref="P35:P50" si="44">H35*90%</f>
        <v>0.4365</v>
      </c>
      <c r="Q35" s="8">
        <f t="shared" si="39"/>
        <v>4365</v>
      </c>
      <c r="R35" s="9">
        <f t="shared" si="40"/>
        <v>0.52379999999999993</v>
      </c>
      <c r="S35" s="7">
        <v>10000</v>
      </c>
      <c r="T35" s="9">
        <f t="shared" ref="T35:T50" si="45">L35*90%</f>
        <v>0.42299999999999999</v>
      </c>
      <c r="U35" s="8">
        <f t="shared" si="42"/>
        <v>4230</v>
      </c>
      <c r="V35" s="9">
        <f t="shared" si="43"/>
        <v>0.50759999999999994</v>
      </c>
    </row>
    <row r="36" spans="1:22" x14ac:dyDescent="0.25">
      <c r="A36" s="6" t="s">
        <v>9</v>
      </c>
      <c r="B36" s="7" t="s">
        <v>3</v>
      </c>
      <c r="C36" s="7">
        <v>0</v>
      </c>
      <c r="D36" s="33">
        <v>0.45</v>
      </c>
      <c r="E36" s="8">
        <f t="shared" si="30"/>
        <v>0</v>
      </c>
      <c r="F36" s="9">
        <f t="shared" si="31"/>
        <v>0.54</v>
      </c>
      <c r="G36" s="7">
        <v>0</v>
      </c>
      <c r="H36" s="9">
        <f t="shared" ref="H36:H50" si="46">D36*97%</f>
        <v>0.4365</v>
      </c>
      <c r="I36" s="8">
        <f t="shared" si="33"/>
        <v>0</v>
      </c>
      <c r="J36" s="9">
        <f t="shared" si="34"/>
        <v>0.52379999999999993</v>
      </c>
      <c r="K36" s="7">
        <v>20000</v>
      </c>
      <c r="L36" s="9">
        <f t="shared" ref="L36:L50" si="47">D36*94%</f>
        <v>0.42299999999999999</v>
      </c>
      <c r="M36" s="8">
        <f t="shared" si="36"/>
        <v>8460</v>
      </c>
      <c r="N36" s="9">
        <f t="shared" si="37"/>
        <v>0.50759999999999994</v>
      </c>
      <c r="O36" s="7">
        <v>50000</v>
      </c>
      <c r="P36" s="9">
        <f t="shared" si="44"/>
        <v>0.39285000000000003</v>
      </c>
      <c r="Q36" s="8">
        <f t="shared" si="39"/>
        <v>19642.5</v>
      </c>
      <c r="R36" s="9">
        <f t="shared" si="40"/>
        <v>0.47142000000000001</v>
      </c>
      <c r="S36" s="7">
        <v>50000</v>
      </c>
      <c r="T36" s="9">
        <f t="shared" si="45"/>
        <v>0.38069999999999998</v>
      </c>
      <c r="U36" s="8">
        <f t="shared" si="42"/>
        <v>19035</v>
      </c>
      <c r="V36" s="9">
        <f t="shared" si="43"/>
        <v>0.45683999999999997</v>
      </c>
    </row>
    <row r="37" spans="1:22" x14ac:dyDescent="0.25">
      <c r="A37" s="6" t="s">
        <v>8</v>
      </c>
      <c r="B37" s="7" t="s">
        <v>3</v>
      </c>
      <c r="C37" s="7">
        <v>0</v>
      </c>
      <c r="D37" s="33">
        <v>0.4</v>
      </c>
      <c r="E37" s="8">
        <f t="shared" si="30"/>
        <v>0</v>
      </c>
      <c r="F37" s="9">
        <f t="shared" si="31"/>
        <v>0.48</v>
      </c>
      <c r="G37" s="7">
        <v>0</v>
      </c>
      <c r="H37" s="9">
        <f t="shared" si="46"/>
        <v>0.38800000000000001</v>
      </c>
      <c r="I37" s="8">
        <f t="shared" si="33"/>
        <v>0</v>
      </c>
      <c r="J37" s="9">
        <f t="shared" si="34"/>
        <v>0.46560000000000001</v>
      </c>
      <c r="K37" s="7">
        <v>0</v>
      </c>
      <c r="L37" s="9">
        <f t="shared" si="47"/>
        <v>0.376</v>
      </c>
      <c r="M37" s="8">
        <f t="shared" si="36"/>
        <v>0</v>
      </c>
      <c r="N37" s="9">
        <f t="shared" si="37"/>
        <v>0.45119999999999999</v>
      </c>
      <c r="O37" s="7">
        <v>0</v>
      </c>
      <c r="P37" s="9">
        <f t="shared" si="44"/>
        <v>0.34920000000000001</v>
      </c>
      <c r="Q37" s="8">
        <f t="shared" si="39"/>
        <v>0</v>
      </c>
      <c r="R37" s="9">
        <f t="shared" si="40"/>
        <v>0.41904000000000002</v>
      </c>
      <c r="S37" s="7">
        <v>60000</v>
      </c>
      <c r="T37" s="9">
        <f t="shared" si="45"/>
        <v>0.33840000000000003</v>
      </c>
      <c r="U37" s="8">
        <f t="shared" si="42"/>
        <v>20304.000000000004</v>
      </c>
      <c r="V37" s="9">
        <f t="shared" si="43"/>
        <v>0.40608000000000005</v>
      </c>
    </row>
    <row r="38" spans="1:22" x14ac:dyDescent="0.25">
      <c r="A38" s="6" t="s">
        <v>10</v>
      </c>
      <c r="B38" s="7" t="s">
        <v>3</v>
      </c>
      <c r="C38" s="7">
        <v>0</v>
      </c>
      <c r="D38" s="33">
        <v>0.35</v>
      </c>
      <c r="E38" s="8">
        <f t="shared" si="30"/>
        <v>0</v>
      </c>
      <c r="F38" s="9">
        <f t="shared" si="31"/>
        <v>0.42</v>
      </c>
      <c r="G38" s="7">
        <v>0</v>
      </c>
      <c r="H38" s="9">
        <f t="shared" si="46"/>
        <v>0.33949999999999997</v>
      </c>
      <c r="I38" s="8">
        <f t="shared" si="33"/>
        <v>0</v>
      </c>
      <c r="J38" s="9">
        <f t="shared" si="34"/>
        <v>0.40739999999999993</v>
      </c>
      <c r="K38" s="7">
        <v>0</v>
      </c>
      <c r="L38" s="9">
        <f t="shared" si="47"/>
        <v>0.32899999999999996</v>
      </c>
      <c r="M38" s="8">
        <f t="shared" si="36"/>
        <v>0</v>
      </c>
      <c r="N38" s="9">
        <f t="shared" si="37"/>
        <v>0.39479999999999993</v>
      </c>
      <c r="O38" s="7">
        <v>0</v>
      </c>
      <c r="P38" s="9">
        <f t="shared" si="44"/>
        <v>0.30554999999999999</v>
      </c>
      <c r="Q38" s="8">
        <f t="shared" si="39"/>
        <v>0</v>
      </c>
      <c r="R38" s="9">
        <f t="shared" si="40"/>
        <v>0.36665999999999999</v>
      </c>
      <c r="S38" s="7">
        <v>0</v>
      </c>
      <c r="T38" s="9">
        <f t="shared" si="45"/>
        <v>0.29609999999999997</v>
      </c>
      <c r="U38" s="8">
        <f t="shared" si="42"/>
        <v>0</v>
      </c>
      <c r="V38" s="9">
        <f t="shared" si="43"/>
        <v>0.35531999999999997</v>
      </c>
    </row>
    <row r="39" spans="1:22" x14ac:dyDescent="0.25">
      <c r="A39" s="6" t="s">
        <v>11</v>
      </c>
      <c r="B39" s="7" t="s">
        <v>3</v>
      </c>
      <c r="C39" s="7">
        <v>0</v>
      </c>
      <c r="D39" s="33">
        <v>0.32</v>
      </c>
      <c r="E39" s="8">
        <f t="shared" si="30"/>
        <v>0</v>
      </c>
      <c r="F39" s="9">
        <f t="shared" si="31"/>
        <v>0.38400000000000001</v>
      </c>
      <c r="G39" s="7">
        <v>0</v>
      </c>
      <c r="H39" s="9">
        <f t="shared" si="46"/>
        <v>0.31040000000000001</v>
      </c>
      <c r="I39" s="8">
        <f t="shared" si="33"/>
        <v>0</v>
      </c>
      <c r="J39" s="9">
        <f t="shared" si="34"/>
        <v>0.37247999999999998</v>
      </c>
      <c r="K39" s="7">
        <v>0</v>
      </c>
      <c r="L39" s="9">
        <f t="shared" si="47"/>
        <v>0.30080000000000001</v>
      </c>
      <c r="M39" s="8">
        <f t="shared" si="36"/>
        <v>0</v>
      </c>
      <c r="N39" s="9">
        <f t="shared" si="37"/>
        <v>0.36096</v>
      </c>
      <c r="O39" s="7">
        <v>0</v>
      </c>
      <c r="P39" s="9">
        <f t="shared" si="44"/>
        <v>0.27936</v>
      </c>
      <c r="Q39" s="8">
        <f t="shared" si="39"/>
        <v>0</v>
      </c>
      <c r="R39" s="9">
        <f t="shared" si="40"/>
        <v>0.33523199999999997</v>
      </c>
      <c r="S39" s="7">
        <v>0</v>
      </c>
      <c r="T39" s="9">
        <f t="shared" si="45"/>
        <v>0.27072000000000002</v>
      </c>
      <c r="U39" s="8">
        <f t="shared" si="42"/>
        <v>0</v>
      </c>
      <c r="V39" s="9">
        <f t="shared" si="43"/>
        <v>0.32486399999999999</v>
      </c>
    </row>
    <row r="40" spans="1:22" x14ac:dyDescent="0.25">
      <c r="A40" s="6" t="s">
        <v>12</v>
      </c>
      <c r="B40" s="7" t="s">
        <v>3</v>
      </c>
      <c r="C40" s="7">
        <v>0</v>
      </c>
      <c r="D40" s="33">
        <v>0.3</v>
      </c>
      <c r="E40" s="8">
        <f t="shared" si="30"/>
        <v>0</v>
      </c>
      <c r="F40" s="9">
        <f t="shared" si="31"/>
        <v>0.36</v>
      </c>
      <c r="G40" s="7">
        <v>0</v>
      </c>
      <c r="H40" s="9">
        <f t="shared" si="46"/>
        <v>0.29099999999999998</v>
      </c>
      <c r="I40" s="8">
        <f t="shared" si="33"/>
        <v>0</v>
      </c>
      <c r="J40" s="9">
        <f>H40*120%</f>
        <v>0.34919999999999995</v>
      </c>
      <c r="K40" s="7">
        <v>0</v>
      </c>
      <c r="L40" s="9">
        <f t="shared" si="47"/>
        <v>0.28199999999999997</v>
      </c>
      <c r="M40" s="8">
        <f t="shared" si="36"/>
        <v>0</v>
      </c>
      <c r="N40" s="9">
        <f t="shared" si="37"/>
        <v>0.33839999999999998</v>
      </c>
      <c r="O40" s="7">
        <v>0</v>
      </c>
      <c r="P40" s="9">
        <f t="shared" si="44"/>
        <v>0.26189999999999997</v>
      </c>
      <c r="Q40" s="8">
        <f t="shared" si="39"/>
        <v>0</v>
      </c>
      <c r="R40" s="9">
        <f t="shared" si="40"/>
        <v>0.31427999999999995</v>
      </c>
      <c r="S40" s="7">
        <v>0</v>
      </c>
      <c r="T40" s="9">
        <f t="shared" si="45"/>
        <v>0.25379999999999997</v>
      </c>
      <c r="U40" s="8">
        <f t="shared" si="42"/>
        <v>0</v>
      </c>
      <c r="V40" s="9">
        <f t="shared" si="43"/>
        <v>0.30455999999999994</v>
      </c>
    </row>
    <row r="41" spans="1:22" x14ac:dyDescent="0.25">
      <c r="A41" s="6" t="s">
        <v>13</v>
      </c>
      <c r="B41" s="7" t="s">
        <v>3</v>
      </c>
      <c r="C41" s="7">
        <v>0</v>
      </c>
      <c r="D41" s="33">
        <v>0.28000000000000003</v>
      </c>
      <c r="E41" s="8">
        <f t="shared" si="30"/>
        <v>0</v>
      </c>
      <c r="F41" s="9">
        <f t="shared" si="31"/>
        <v>0.33600000000000002</v>
      </c>
      <c r="G41" s="7">
        <v>0</v>
      </c>
      <c r="H41" s="9">
        <f t="shared" si="46"/>
        <v>0.27160000000000001</v>
      </c>
      <c r="I41" s="8">
        <f t="shared" si="33"/>
        <v>0</v>
      </c>
      <c r="J41" s="9">
        <f t="shared" ref="J41:J50" si="48">H41*120%</f>
        <v>0.32591999999999999</v>
      </c>
      <c r="K41" s="7">
        <v>0</v>
      </c>
      <c r="L41" s="9">
        <f t="shared" si="47"/>
        <v>0.26319999999999999</v>
      </c>
      <c r="M41" s="8">
        <f t="shared" si="36"/>
        <v>0</v>
      </c>
      <c r="N41" s="9">
        <f t="shared" si="37"/>
        <v>0.31583999999999995</v>
      </c>
      <c r="O41" s="7">
        <v>0</v>
      </c>
      <c r="P41" s="9">
        <f t="shared" si="44"/>
        <v>0.24444000000000002</v>
      </c>
      <c r="Q41" s="8">
        <f t="shared" si="39"/>
        <v>0</v>
      </c>
      <c r="R41" s="9">
        <f t="shared" si="40"/>
        <v>0.29332800000000003</v>
      </c>
      <c r="S41" s="7">
        <v>0</v>
      </c>
      <c r="T41" s="9">
        <f t="shared" si="45"/>
        <v>0.23688000000000001</v>
      </c>
      <c r="U41" s="8">
        <f t="shared" si="42"/>
        <v>0</v>
      </c>
      <c r="V41" s="9">
        <f t="shared" si="43"/>
        <v>0.28425600000000001</v>
      </c>
    </row>
    <row r="42" spans="1:22" x14ac:dyDescent="0.25">
      <c r="A42" s="6" t="s">
        <v>14</v>
      </c>
      <c r="B42" s="7" t="s">
        <v>3</v>
      </c>
      <c r="C42" s="7">
        <v>0</v>
      </c>
      <c r="D42" s="33">
        <v>0.05</v>
      </c>
      <c r="E42" s="8">
        <f t="shared" si="30"/>
        <v>0</v>
      </c>
      <c r="F42" s="9">
        <f t="shared" si="31"/>
        <v>0.06</v>
      </c>
      <c r="G42" s="7">
        <v>0</v>
      </c>
      <c r="H42" s="9">
        <f t="shared" si="46"/>
        <v>4.8500000000000001E-2</v>
      </c>
      <c r="I42" s="8">
        <f t="shared" si="33"/>
        <v>0</v>
      </c>
      <c r="J42" s="9">
        <f t="shared" si="48"/>
        <v>5.8200000000000002E-2</v>
      </c>
      <c r="K42" s="7">
        <v>0</v>
      </c>
      <c r="L42" s="9">
        <f t="shared" si="47"/>
        <v>4.7E-2</v>
      </c>
      <c r="M42" s="8">
        <f t="shared" si="36"/>
        <v>0</v>
      </c>
      <c r="N42" s="9">
        <f t="shared" si="37"/>
        <v>5.6399999999999999E-2</v>
      </c>
      <c r="O42" s="7">
        <v>0</v>
      </c>
      <c r="P42" s="9">
        <f t="shared" si="44"/>
        <v>4.3650000000000001E-2</v>
      </c>
      <c r="Q42" s="8">
        <f t="shared" si="39"/>
        <v>0</v>
      </c>
      <c r="R42" s="9">
        <f t="shared" si="40"/>
        <v>5.2380000000000003E-2</v>
      </c>
      <c r="S42" s="7">
        <v>0</v>
      </c>
      <c r="T42" s="9">
        <f t="shared" si="45"/>
        <v>4.2300000000000004E-2</v>
      </c>
      <c r="U42" s="8">
        <f t="shared" si="42"/>
        <v>0</v>
      </c>
      <c r="V42" s="9">
        <f t="shared" si="43"/>
        <v>5.0760000000000007E-2</v>
      </c>
    </row>
    <row r="43" spans="1:22" x14ac:dyDescent="0.25">
      <c r="A43" s="6" t="s">
        <v>17</v>
      </c>
      <c r="B43" s="7" t="s">
        <v>3</v>
      </c>
      <c r="C43" s="7">
        <v>0</v>
      </c>
      <c r="D43" s="33">
        <v>4.4999999999999998E-2</v>
      </c>
      <c r="E43" s="8">
        <f t="shared" si="30"/>
        <v>0</v>
      </c>
      <c r="F43" s="9">
        <f t="shared" si="31"/>
        <v>5.3999999999999999E-2</v>
      </c>
      <c r="G43" s="7">
        <v>0</v>
      </c>
      <c r="H43" s="9">
        <f t="shared" si="46"/>
        <v>4.3649999999999994E-2</v>
      </c>
      <c r="I43" s="8">
        <f t="shared" si="33"/>
        <v>0</v>
      </c>
      <c r="J43" s="9">
        <f t="shared" si="48"/>
        <v>5.2379999999999989E-2</v>
      </c>
      <c r="K43" s="7">
        <v>0</v>
      </c>
      <c r="L43" s="9">
        <f t="shared" si="47"/>
        <v>4.2299999999999997E-2</v>
      </c>
      <c r="M43" s="8">
        <f t="shared" si="36"/>
        <v>0</v>
      </c>
      <c r="N43" s="9">
        <f t="shared" si="37"/>
        <v>5.0759999999999993E-2</v>
      </c>
      <c r="O43" s="7">
        <v>0</v>
      </c>
      <c r="P43" s="9">
        <f t="shared" si="44"/>
        <v>3.9284999999999994E-2</v>
      </c>
      <c r="Q43" s="8">
        <f t="shared" si="39"/>
        <v>0</v>
      </c>
      <c r="R43" s="9">
        <f t="shared" si="40"/>
        <v>4.7141999999999989E-2</v>
      </c>
      <c r="S43" s="7">
        <v>0</v>
      </c>
      <c r="T43" s="9">
        <f t="shared" si="45"/>
        <v>3.807E-2</v>
      </c>
      <c r="U43" s="8">
        <f t="shared" si="42"/>
        <v>0</v>
      </c>
      <c r="V43" s="9">
        <f t="shared" si="43"/>
        <v>4.5683999999999995E-2</v>
      </c>
    </row>
    <row r="44" spans="1:22" x14ac:dyDescent="0.25">
      <c r="A44" s="6" t="s">
        <v>18</v>
      </c>
      <c r="B44" s="7" t="s">
        <v>3</v>
      </c>
      <c r="C44" s="7">
        <v>0</v>
      </c>
      <c r="D44" s="33">
        <v>0.04</v>
      </c>
      <c r="E44" s="8">
        <f t="shared" si="30"/>
        <v>0</v>
      </c>
      <c r="F44" s="9">
        <f t="shared" si="31"/>
        <v>4.8000000000000001E-2</v>
      </c>
      <c r="G44" s="7">
        <v>0</v>
      </c>
      <c r="H44" s="9">
        <f t="shared" si="46"/>
        <v>3.8800000000000001E-2</v>
      </c>
      <c r="I44" s="8">
        <f t="shared" si="33"/>
        <v>0</v>
      </c>
      <c r="J44" s="9">
        <f t="shared" si="48"/>
        <v>4.6559999999999997E-2</v>
      </c>
      <c r="K44" s="7">
        <v>0</v>
      </c>
      <c r="L44" s="9">
        <f t="shared" si="47"/>
        <v>3.7600000000000001E-2</v>
      </c>
      <c r="M44" s="8">
        <f t="shared" si="36"/>
        <v>0</v>
      </c>
      <c r="N44" s="9">
        <f t="shared" si="37"/>
        <v>4.512E-2</v>
      </c>
      <c r="O44" s="7">
        <v>0</v>
      </c>
      <c r="P44" s="9">
        <f t="shared" si="44"/>
        <v>3.492E-2</v>
      </c>
      <c r="Q44" s="8">
        <f t="shared" si="39"/>
        <v>0</v>
      </c>
      <c r="R44" s="9">
        <f t="shared" si="40"/>
        <v>4.1903999999999997E-2</v>
      </c>
      <c r="S44" s="7">
        <v>0</v>
      </c>
      <c r="T44" s="9">
        <f t="shared" si="45"/>
        <v>3.3840000000000002E-2</v>
      </c>
      <c r="U44" s="8">
        <f t="shared" si="42"/>
        <v>0</v>
      </c>
      <c r="V44" s="9">
        <f t="shared" si="43"/>
        <v>4.0607999999999998E-2</v>
      </c>
    </row>
    <row r="45" spans="1:22" x14ac:dyDescent="0.25">
      <c r="A45" s="6" t="s">
        <v>19</v>
      </c>
      <c r="B45" s="7" t="s">
        <v>3</v>
      </c>
      <c r="C45" s="7">
        <v>0</v>
      </c>
      <c r="D45" s="33">
        <v>3.5000000000000003E-2</v>
      </c>
      <c r="E45" s="8">
        <f t="shared" si="30"/>
        <v>0</v>
      </c>
      <c r="F45" s="9">
        <f t="shared" si="31"/>
        <v>4.2000000000000003E-2</v>
      </c>
      <c r="G45" s="7">
        <v>0</v>
      </c>
      <c r="H45" s="9">
        <f t="shared" si="46"/>
        <v>3.3950000000000001E-2</v>
      </c>
      <c r="I45" s="8">
        <f t="shared" si="33"/>
        <v>0</v>
      </c>
      <c r="J45" s="9">
        <f t="shared" si="48"/>
        <v>4.0739999999999998E-2</v>
      </c>
      <c r="K45" s="7">
        <v>0</v>
      </c>
      <c r="L45" s="9">
        <f t="shared" si="47"/>
        <v>3.2899999999999999E-2</v>
      </c>
      <c r="M45" s="8">
        <f t="shared" si="36"/>
        <v>0</v>
      </c>
      <c r="N45" s="9">
        <f t="shared" si="37"/>
        <v>3.9479999999999994E-2</v>
      </c>
      <c r="O45" s="7">
        <v>0</v>
      </c>
      <c r="P45" s="9">
        <f t="shared" si="44"/>
        <v>3.0555000000000002E-2</v>
      </c>
      <c r="Q45" s="8">
        <f t="shared" si="39"/>
        <v>0</v>
      </c>
      <c r="R45" s="9">
        <f t="shared" si="40"/>
        <v>3.6666000000000004E-2</v>
      </c>
      <c r="S45" s="7">
        <v>0</v>
      </c>
      <c r="T45" s="9">
        <f t="shared" si="45"/>
        <v>2.9610000000000001E-2</v>
      </c>
      <c r="U45" s="8">
        <f t="shared" si="42"/>
        <v>0</v>
      </c>
      <c r="V45" s="9">
        <f t="shared" si="43"/>
        <v>3.5532000000000001E-2</v>
      </c>
    </row>
    <row r="46" spans="1:22" x14ac:dyDescent="0.25">
      <c r="A46" s="6" t="s">
        <v>20</v>
      </c>
      <c r="B46" s="7" t="s">
        <v>3</v>
      </c>
      <c r="C46" s="7">
        <v>0</v>
      </c>
      <c r="D46" s="33">
        <v>0.03</v>
      </c>
      <c r="E46" s="8">
        <f t="shared" si="30"/>
        <v>0</v>
      </c>
      <c r="F46" s="9">
        <f t="shared" si="31"/>
        <v>3.5999999999999997E-2</v>
      </c>
      <c r="G46" s="7">
        <v>0</v>
      </c>
      <c r="H46" s="9">
        <f t="shared" si="46"/>
        <v>2.9099999999999997E-2</v>
      </c>
      <c r="I46" s="8">
        <f t="shared" si="33"/>
        <v>0</v>
      </c>
      <c r="J46" s="9">
        <f t="shared" si="48"/>
        <v>3.4919999999999993E-2</v>
      </c>
      <c r="K46" s="7">
        <v>0</v>
      </c>
      <c r="L46" s="9">
        <f t="shared" si="47"/>
        <v>2.8199999999999996E-2</v>
      </c>
      <c r="M46" s="8">
        <f t="shared" si="36"/>
        <v>0</v>
      </c>
      <c r="N46" s="9">
        <f t="shared" si="37"/>
        <v>3.3839999999999995E-2</v>
      </c>
      <c r="O46" s="7">
        <v>0</v>
      </c>
      <c r="P46" s="9">
        <f t="shared" si="44"/>
        <v>2.6189999999999998E-2</v>
      </c>
      <c r="Q46" s="8">
        <f t="shared" si="39"/>
        <v>0</v>
      </c>
      <c r="R46" s="9">
        <f t="shared" si="40"/>
        <v>3.1427999999999998E-2</v>
      </c>
      <c r="S46" s="7">
        <v>0</v>
      </c>
      <c r="T46" s="9">
        <f t="shared" si="45"/>
        <v>2.5379999999999996E-2</v>
      </c>
      <c r="U46" s="8">
        <f t="shared" si="42"/>
        <v>0</v>
      </c>
      <c r="V46" s="9">
        <f t="shared" si="43"/>
        <v>3.0455999999999993E-2</v>
      </c>
    </row>
    <row r="47" spans="1:22" x14ac:dyDescent="0.25">
      <c r="A47" s="6" t="s">
        <v>21</v>
      </c>
      <c r="B47" s="7" t="s">
        <v>3</v>
      </c>
      <c r="C47" s="7">
        <v>0</v>
      </c>
      <c r="D47" s="33">
        <v>2.5000000000000001E-2</v>
      </c>
      <c r="E47" s="8">
        <f t="shared" si="30"/>
        <v>0</v>
      </c>
      <c r="F47" s="9">
        <f t="shared" si="31"/>
        <v>0.03</v>
      </c>
      <c r="G47" s="7">
        <v>0</v>
      </c>
      <c r="H47" s="9">
        <f t="shared" si="46"/>
        <v>2.4250000000000001E-2</v>
      </c>
      <c r="I47" s="8">
        <f t="shared" si="33"/>
        <v>0</v>
      </c>
      <c r="J47" s="9">
        <f t="shared" si="48"/>
        <v>2.9100000000000001E-2</v>
      </c>
      <c r="K47" s="7">
        <v>0</v>
      </c>
      <c r="L47" s="9">
        <f t="shared" si="47"/>
        <v>2.35E-2</v>
      </c>
      <c r="M47" s="8">
        <f t="shared" si="36"/>
        <v>0</v>
      </c>
      <c r="N47" s="9">
        <f t="shared" si="37"/>
        <v>2.8199999999999999E-2</v>
      </c>
      <c r="O47" s="7">
        <v>0</v>
      </c>
      <c r="P47" s="9">
        <f t="shared" si="44"/>
        <v>2.1825000000000001E-2</v>
      </c>
      <c r="Q47" s="8">
        <f t="shared" si="39"/>
        <v>0</v>
      </c>
      <c r="R47" s="9">
        <f t="shared" si="40"/>
        <v>2.6190000000000001E-2</v>
      </c>
      <c r="S47" s="7">
        <v>0</v>
      </c>
      <c r="T47" s="9">
        <f t="shared" si="45"/>
        <v>2.1150000000000002E-2</v>
      </c>
      <c r="U47" s="8">
        <f t="shared" si="42"/>
        <v>0</v>
      </c>
      <c r="V47" s="9">
        <f t="shared" si="43"/>
        <v>2.5380000000000003E-2</v>
      </c>
    </row>
    <row r="48" spans="1:22" x14ac:dyDescent="0.25">
      <c r="A48" s="6" t="s">
        <v>22</v>
      </c>
      <c r="B48" s="7" t="s">
        <v>3</v>
      </c>
      <c r="C48" s="7">
        <v>0</v>
      </c>
      <c r="D48" s="33">
        <v>2.1999999999999999E-2</v>
      </c>
      <c r="E48" s="8">
        <f t="shared" si="30"/>
        <v>0</v>
      </c>
      <c r="F48" s="9">
        <f t="shared" si="31"/>
        <v>2.6399999999999996E-2</v>
      </c>
      <c r="G48" s="7">
        <v>0</v>
      </c>
      <c r="H48" s="9">
        <f t="shared" si="46"/>
        <v>2.1339999999999998E-2</v>
      </c>
      <c r="I48" s="8">
        <f t="shared" si="33"/>
        <v>0</v>
      </c>
      <c r="J48" s="9">
        <f t="shared" si="48"/>
        <v>2.5607999999999995E-2</v>
      </c>
      <c r="K48" s="7">
        <v>0</v>
      </c>
      <c r="L48" s="9">
        <f t="shared" si="47"/>
        <v>2.0679999999999997E-2</v>
      </c>
      <c r="M48" s="8">
        <f t="shared" si="36"/>
        <v>0</v>
      </c>
      <c r="N48" s="9">
        <f t="shared" si="37"/>
        <v>2.4815999999999994E-2</v>
      </c>
      <c r="O48" s="7">
        <v>0</v>
      </c>
      <c r="P48" s="9">
        <f t="shared" si="44"/>
        <v>1.9205999999999997E-2</v>
      </c>
      <c r="Q48" s="8">
        <f t="shared" si="39"/>
        <v>0</v>
      </c>
      <c r="R48" s="9">
        <f t="shared" si="40"/>
        <v>2.3047199999999997E-2</v>
      </c>
      <c r="S48" s="7">
        <v>0</v>
      </c>
      <c r="T48" s="9">
        <f t="shared" si="45"/>
        <v>1.8611999999999997E-2</v>
      </c>
      <c r="U48" s="8">
        <f t="shared" si="42"/>
        <v>0</v>
      </c>
      <c r="V48" s="9">
        <f t="shared" si="43"/>
        <v>2.2334399999999994E-2</v>
      </c>
    </row>
    <row r="49" spans="1:22" x14ac:dyDescent="0.25">
      <c r="A49" s="6" t="s">
        <v>23</v>
      </c>
      <c r="B49" s="7" t="s">
        <v>3</v>
      </c>
      <c r="C49" s="7">
        <v>0</v>
      </c>
      <c r="D49" s="33">
        <v>0.02</v>
      </c>
      <c r="E49" s="8">
        <f t="shared" si="30"/>
        <v>0</v>
      </c>
      <c r="F49" s="9">
        <f t="shared" si="31"/>
        <v>2.4E-2</v>
      </c>
      <c r="G49" s="7">
        <v>0</v>
      </c>
      <c r="H49" s="9">
        <f t="shared" si="46"/>
        <v>1.9400000000000001E-2</v>
      </c>
      <c r="I49" s="8">
        <f t="shared" si="33"/>
        <v>0</v>
      </c>
      <c r="J49" s="9">
        <f t="shared" si="48"/>
        <v>2.3279999999999999E-2</v>
      </c>
      <c r="K49" s="7">
        <v>0</v>
      </c>
      <c r="L49" s="9">
        <f t="shared" si="47"/>
        <v>1.8800000000000001E-2</v>
      </c>
      <c r="M49" s="8">
        <f t="shared" si="36"/>
        <v>0</v>
      </c>
      <c r="N49" s="9">
        <f t="shared" si="37"/>
        <v>2.256E-2</v>
      </c>
      <c r="O49" s="7">
        <v>0</v>
      </c>
      <c r="P49" s="9">
        <f t="shared" si="44"/>
        <v>1.746E-2</v>
      </c>
      <c r="Q49" s="8">
        <f t="shared" si="39"/>
        <v>0</v>
      </c>
      <c r="R49" s="9">
        <f t="shared" si="40"/>
        <v>2.0951999999999998E-2</v>
      </c>
      <c r="S49" s="7">
        <v>0</v>
      </c>
      <c r="T49" s="9">
        <f t="shared" si="45"/>
        <v>1.6920000000000001E-2</v>
      </c>
      <c r="U49" s="8">
        <f t="shared" si="42"/>
        <v>0</v>
      </c>
      <c r="V49" s="9">
        <f t="shared" si="43"/>
        <v>2.0303999999999999E-2</v>
      </c>
    </row>
    <row r="50" spans="1:22" x14ac:dyDescent="0.25">
      <c r="A50" s="6" t="s">
        <v>24</v>
      </c>
      <c r="B50" s="7" t="s">
        <v>3</v>
      </c>
      <c r="C50" s="7">
        <v>0</v>
      </c>
      <c r="D50" s="33">
        <v>1.7999999999999999E-2</v>
      </c>
      <c r="E50" s="8">
        <f t="shared" si="30"/>
        <v>0</v>
      </c>
      <c r="F50" s="9">
        <f t="shared" si="31"/>
        <v>2.1599999999999998E-2</v>
      </c>
      <c r="G50" s="7">
        <v>0</v>
      </c>
      <c r="H50" s="9">
        <f t="shared" si="46"/>
        <v>1.746E-2</v>
      </c>
      <c r="I50" s="8">
        <f t="shared" si="33"/>
        <v>0</v>
      </c>
      <c r="J50" s="9">
        <f t="shared" si="48"/>
        <v>2.0951999999999998E-2</v>
      </c>
      <c r="K50" s="7">
        <v>0</v>
      </c>
      <c r="L50" s="9">
        <f t="shared" si="47"/>
        <v>1.6919999999999998E-2</v>
      </c>
      <c r="M50" s="8">
        <f t="shared" si="36"/>
        <v>0</v>
      </c>
      <c r="N50" s="9">
        <f t="shared" si="37"/>
        <v>2.0303999999999996E-2</v>
      </c>
      <c r="O50" s="7">
        <v>0</v>
      </c>
      <c r="P50" s="9">
        <f t="shared" si="44"/>
        <v>1.5713999999999999E-2</v>
      </c>
      <c r="Q50" s="8">
        <f t="shared" si="39"/>
        <v>0</v>
      </c>
      <c r="R50" s="9">
        <f t="shared" si="40"/>
        <v>1.8856799999999996E-2</v>
      </c>
      <c r="S50" s="7">
        <v>0</v>
      </c>
      <c r="T50" s="9">
        <f t="shared" si="45"/>
        <v>1.5227999999999998E-2</v>
      </c>
      <c r="U50" s="8">
        <f t="shared" si="42"/>
        <v>0</v>
      </c>
      <c r="V50" s="9">
        <f t="shared" si="43"/>
        <v>1.8273599999999997E-2</v>
      </c>
    </row>
    <row r="51" spans="1:22" x14ac:dyDescent="0.25">
      <c r="A51" s="2" t="s">
        <v>16</v>
      </c>
      <c r="D51" s="4"/>
      <c r="E51" s="1">
        <f>SUM(E31:E50)*90%</f>
        <v>466.2</v>
      </c>
      <c r="F51" s="4"/>
      <c r="I51" s="1">
        <f>SUM(I31:I50)*90%</f>
        <v>2231.1</v>
      </c>
      <c r="M51" s="1">
        <f>SUM(M31:M50)*90%</f>
        <v>11973.6</v>
      </c>
      <c r="Q51" s="1">
        <f>SUM(Q31:Q50)*90%</f>
        <v>21801.15</v>
      </c>
      <c r="U51" s="1">
        <f>SUM(U31:U50)*90%</f>
        <v>39557.700000000004</v>
      </c>
    </row>
    <row r="53" spans="1:22" x14ac:dyDescent="0.25">
      <c r="A53" s="29"/>
      <c r="B53" s="29"/>
      <c r="C53" s="34" t="s">
        <v>59</v>
      </c>
      <c r="D53" s="34"/>
      <c r="E53" s="34"/>
      <c r="F53" s="34"/>
      <c r="G53" s="35" t="s">
        <v>60</v>
      </c>
      <c r="H53" s="35"/>
      <c r="I53" s="35"/>
      <c r="J53" s="35"/>
      <c r="K53" s="34" t="s">
        <v>62</v>
      </c>
      <c r="L53" s="34"/>
      <c r="M53" s="34"/>
      <c r="N53" s="34"/>
      <c r="O53" s="35" t="s">
        <v>64</v>
      </c>
      <c r="P53" s="35"/>
      <c r="Q53" s="35"/>
      <c r="R53" s="35"/>
      <c r="S53" s="34" t="s">
        <v>63</v>
      </c>
      <c r="T53" s="34"/>
      <c r="U53" s="34"/>
      <c r="V53" s="34"/>
    </row>
    <row r="54" spans="1:22" x14ac:dyDescent="0.25">
      <c r="A54" s="30" t="s">
        <v>0</v>
      </c>
      <c r="B54" s="30" t="s">
        <v>2</v>
      </c>
      <c r="C54" s="30" t="s">
        <v>4</v>
      </c>
      <c r="D54" s="30" t="s">
        <v>6</v>
      </c>
      <c r="E54" s="30" t="s">
        <v>15</v>
      </c>
      <c r="F54" s="30" t="s">
        <v>1</v>
      </c>
      <c r="G54" s="31" t="s">
        <v>4</v>
      </c>
      <c r="H54" s="31" t="s">
        <v>6</v>
      </c>
      <c r="I54" s="31" t="s">
        <v>15</v>
      </c>
      <c r="J54" s="31" t="s">
        <v>1</v>
      </c>
      <c r="K54" s="30" t="s">
        <v>4</v>
      </c>
      <c r="L54" s="30" t="s">
        <v>6</v>
      </c>
      <c r="M54" s="30" t="s">
        <v>15</v>
      </c>
      <c r="N54" s="30" t="s">
        <v>1</v>
      </c>
      <c r="O54" s="31" t="s">
        <v>4</v>
      </c>
      <c r="P54" s="31" t="s">
        <v>6</v>
      </c>
      <c r="Q54" s="31" t="s">
        <v>15</v>
      </c>
      <c r="R54" s="31" t="s">
        <v>1</v>
      </c>
      <c r="S54" s="30" t="s">
        <v>4</v>
      </c>
      <c r="T54" s="30" t="s">
        <v>6</v>
      </c>
      <c r="U54" s="30" t="s">
        <v>15</v>
      </c>
      <c r="V54" s="30" t="s">
        <v>1</v>
      </c>
    </row>
    <row r="55" spans="1:22" x14ac:dyDescent="0.25">
      <c r="A55" s="6" t="s">
        <v>46</v>
      </c>
      <c r="B55" s="24" t="s">
        <v>44</v>
      </c>
      <c r="C55" s="7">
        <v>0</v>
      </c>
      <c r="D55" s="32">
        <v>0.1</v>
      </c>
      <c r="E55" s="8">
        <f t="shared" ref="E55:E76" si="49">C55*D55</f>
        <v>0</v>
      </c>
      <c r="F55" s="25">
        <f t="shared" ref="F55:F76" si="50">D55*120%</f>
        <v>0.12</v>
      </c>
      <c r="G55" s="7">
        <v>0</v>
      </c>
      <c r="H55" s="25">
        <f t="shared" ref="H55:H60" si="51">D55*90%</f>
        <v>9.0000000000000011E-2</v>
      </c>
      <c r="I55" s="8">
        <f t="shared" ref="I55:I76" si="52">G55*H55</f>
        <v>0</v>
      </c>
      <c r="J55" s="25">
        <f t="shared" ref="J55:J65" si="53">H55*120%</f>
        <v>0.10800000000000001</v>
      </c>
      <c r="K55" s="7">
        <v>0</v>
      </c>
      <c r="L55" s="25">
        <f t="shared" ref="L55:L60" si="54">D55*80%</f>
        <v>8.0000000000000016E-2</v>
      </c>
      <c r="M55" s="8">
        <f t="shared" ref="M55:M76" si="55">K55*L55</f>
        <v>0</v>
      </c>
      <c r="N55" s="25">
        <f t="shared" ref="N55:N76" si="56">L55*120%</f>
        <v>9.6000000000000016E-2</v>
      </c>
      <c r="O55" s="7">
        <v>0</v>
      </c>
      <c r="P55" s="25">
        <f t="shared" ref="P55:P59" si="57">H55*80%</f>
        <v>7.2000000000000008E-2</v>
      </c>
      <c r="Q55" s="8">
        <f t="shared" ref="Q55:Q76" si="58">O55*P55</f>
        <v>0</v>
      </c>
      <c r="R55" s="25">
        <f t="shared" ref="R55:R76" si="59">P55*120%</f>
        <v>8.6400000000000005E-2</v>
      </c>
      <c r="S55" s="7">
        <v>0</v>
      </c>
      <c r="T55" s="25">
        <f t="shared" ref="T55:T59" si="60">L55*80%</f>
        <v>6.4000000000000015E-2</v>
      </c>
      <c r="U55" s="8">
        <f t="shared" ref="U55:U76" si="61">S55*T55</f>
        <v>0</v>
      </c>
      <c r="V55" s="25">
        <f t="shared" ref="V55:V76" si="62">T55*120%</f>
        <v>7.6800000000000021E-2</v>
      </c>
    </row>
    <row r="56" spans="1:22" x14ac:dyDescent="0.25">
      <c r="A56" s="6" t="s">
        <v>47</v>
      </c>
      <c r="B56" s="24" t="s">
        <v>44</v>
      </c>
      <c r="C56" s="7">
        <v>0</v>
      </c>
      <c r="D56" s="32">
        <v>0.04</v>
      </c>
      <c r="E56" s="8">
        <f t="shared" si="49"/>
        <v>0</v>
      </c>
      <c r="F56" s="25">
        <f t="shared" si="50"/>
        <v>4.8000000000000001E-2</v>
      </c>
      <c r="G56" s="7">
        <v>0</v>
      </c>
      <c r="H56" s="25">
        <f t="shared" si="51"/>
        <v>3.6000000000000004E-2</v>
      </c>
      <c r="I56" s="8">
        <f t="shared" si="52"/>
        <v>0</v>
      </c>
      <c r="J56" s="25">
        <f t="shared" si="53"/>
        <v>4.3200000000000002E-2</v>
      </c>
      <c r="K56" s="7">
        <v>0</v>
      </c>
      <c r="L56" s="25">
        <f t="shared" si="54"/>
        <v>3.2000000000000001E-2</v>
      </c>
      <c r="M56" s="8">
        <f t="shared" si="55"/>
        <v>0</v>
      </c>
      <c r="N56" s="25">
        <f t="shared" si="56"/>
        <v>3.8399999999999997E-2</v>
      </c>
      <c r="O56" s="7">
        <v>0</v>
      </c>
      <c r="P56" s="25">
        <f t="shared" si="57"/>
        <v>2.8800000000000006E-2</v>
      </c>
      <c r="Q56" s="8">
        <f t="shared" si="58"/>
        <v>0</v>
      </c>
      <c r="R56" s="25">
        <f t="shared" si="59"/>
        <v>3.4560000000000007E-2</v>
      </c>
      <c r="S56" s="7">
        <v>0</v>
      </c>
      <c r="T56" s="25">
        <f t="shared" si="60"/>
        <v>2.5600000000000001E-2</v>
      </c>
      <c r="U56" s="8">
        <f t="shared" si="61"/>
        <v>0</v>
      </c>
      <c r="V56" s="25">
        <f t="shared" si="62"/>
        <v>3.0720000000000001E-2</v>
      </c>
    </row>
    <row r="57" spans="1:22" x14ac:dyDescent="0.25">
      <c r="A57" s="6" t="s">
        <v>49</v>
      </c>
      <c r="B57" s="23" t="s">
        <v>44</v>
      </c>
      <c r="C57" s="7">
        <v>0</v>
      </c>
      <c r="D57" s="32">
        <v>1.4999999999999999E-2</v>
      </c>
      <c r="E57" s="8">
        <f t="shared" si="49"/>
        <v>0</v>
      </c>
      <c r="F57" s="25">
        <f t="shared" si="50"/>
        <v>1.7999999999999999E-2</v>
      </c>
      <c r="G57" s="7">
        <v>0</v>
      </c>
      <c r="H57" s="25">
        <f t="shared" si="51"/>
        <v>1.35E-2</v>
      </c>
      <c r="I57" s="8">
        <f t="shared" si="52"/>
        <v>0</v>
      </c>
      <c r="J57" s="25">
        <f t="shared" si="53"/>
        <v>1.6199999999999999E-2</v>
      </c>
      <c r="K57" s="7">
        <v>0</v>
      </c>
      <c r="L57" s="25">
        <f t="shared" si="54"/>
        <v>1.2E-2</v>
      </c>
      <c r="M57" s="8">
        <f t="shared" si="55"/>
        <v>0</v>
      </c>
      <c r="N57" s="25">
        <f t="shared" si="56"/>
        <v>1.44E-2</v>
      </c>
      <c r="O57" s="7">
        <v>0</v>
      </c>
      <c r="P57" s="25">
        <f t="shared" si="57"/>
        <v>1.0800000000000001E-2</v>
      </c>
      <c r="Q57" s="8">
        <f t="shared" si="58"/>
        <v>0</v>
      </c>
      <c r="R57" s="25">
        <f t="shared" si="59"/>
        <v>1.2960000000000001E-2</v>
      </c>
      <c r="S57" s="7">
        <v>0</v>
      </c>
      <c r="T57" s="25">
        <f t="shared" si="60"/>
        <v>9.6000000000000009E-3</v>
      </c>
      <c r="U57" s="8">
        <f t="shared" si="61"/>
        <v>0</v>
      </c>
      <c r="V57" s="25">
        <f t="shared" si="62"/>
        <v>1.1520000000000001E-2</v>
      </c>
    </row>
    <row r="58" spans="1:22" x14ac:dyDescent="0.25">
      <c r="A58" s="6" t="s">
        <v>45</v>
      </c>
      <c r="B58" s="7" t="s">
        <v>44</v>
      </c>
      <c r="C58" s="7">
        <v>0</v>
      </c>
      <c r="D58" s="32">
        <v>0.01</v>
      </c>
      <c r="E58" s="8">
        <f t="shared" si="49"/>
        <v>0</v>
      </c>
      <c r="F58" s="25">
        <f t="shared" si="50"/>
        <v>1.2E-2</v>
      </c>
      <c r="G58" s="7">
        <v>0</v>
      </c>
      <c r="H58" s="25">
        <f t="shared" si="51"/>
        <v>9.0000000000000011E-3</v>
      </c>
      <c r="I58" s="8">
        <f t="shared" si="52"/>
        <v>0</v>
      </c>
      <c r="J58" s="25">
        <f t="shared" si="53"/>
        <v>1.0800000000000001E-2</v>
      </c>
      <c r="K58" s="7">
        <f>300*60</f>
        <v>18000</v>
      </c>
      <c r="L58" s="25">
        <f t="shared" si="54"/>
        <v>8.0000000000000002E-3</v>
      </c>
      <c r="M58" s="8">
        <f t="shared" si="55"/>
        <v>144</v>
      </c>
      <c r="N58" s="25">
        <f t="shared" si="56"/>
        <v>9.5999999999999992E-3</v>
      </c>
      <c r="O58" s="7">
        <f>500*60</f>
        <v>30000</v>
      </c>
      <c r="P58" s="25">
        <f t="shared" si="57"/>
        <v>7.2000000000000015E-3</v>
      </c>
      <c r="Q58" s="8">
        <f t="shared" si="58"/>
        <v>216.00000000000006</v>
      </c>
      <c r="R58" s="25">
        <f t="shared" si="59"/>
        <v>8.6400000000000018E-3</v>
      </c>
      <c r="S58" s="7">
        <f>500*60</f>
        <v>30000</v>
      </c>
      <c r="T58" s="25">
        <f t="shared" si="60"/>
        <v>6.4000000000000003E-3</v>
      </c>
      <c r="U58" s="8">
        <f t="shared" si="61"/>
        <v>192</v>
      </c>
      <c r="V58" s="25">
        <f t="shared" si="62"/>
        <v>7.6800000000000002E-3</v>
      </c>
    </row>
    <row r="59" spans="1:22" x14ac:dyDescent="0.25">
      <c r="A59" s="6" t="s">
        <v>50</v>
      </c>
      <c r="B59" s="7" t="s">
        <v>44</v>
      </c>
      <c r="C59" s="7">
        <v>0</v>
      </c>
      <c r="D59" s="32">
        <v>0.04</v>
      </c>
      <c r="E59" s="8">
        <f t="shared" si="49"/>
        <v>0</v>
      </c>
      <c r="F59" s="25">
        <f t="shared" si="50"/>
        <v>4.8000000000000001E-2</v>
      </c>
      <c r="G59" s="7">
        <v>0</v>
      </c>
      <c r="H59" s="25">
        <f t="shared" si="51"/>
        <v>3.6000000000000004E-2</v>
      </c>
      <c r="I59" s="8">
        <f t="shared" si="52"/>
        <v>0</v>
      </c>
      <c r="J59" s="25">
        <f t="shared" si="53"/>
        <v>4.3200000000000002E-2</v>
      </c>
      <c r="K59" s="7">
        <v>0</v>
      </c>
      <c r="L59" s="25">
        <f t="shared" si="54"/>
        <v>3.2000000000000001E-2</v>
      </c>
      <c r="M59" s="8">
        <f t="shared" si="55"/>
        <v>0</v>
      </c>
      <c r="N59" s="25">
        <f t="shared" si="56"/>
        <v>3.8399999999999997E-2</v>
      </c>
      <c r="O59" s="7">
        <v>0</v>
      </c>
      <c r="P59" s="25">
        <f t="shared" si="57"/>
        <v>2.8800000000000006E-2</v>
      </c>
      <c r="Q59" s="8">
        <f t="shared" si="58"/>
        <v>0</v>
      </c>
      <c r="R59" s="25">
        <f t="shared" si="59"/>
        <v>3.4560000000000007E-2</v>
      </c>
      <c r="S59" s="7">
        <v>0</v>
      </c>
      <c r="T59" s="25">
        <f t="shared" si="60"/>
        <v>2.5600000000000001E-2</v>
      </c>
      <c r="U59" s="8">
        <f t="shared" si="61"/>
        <v>0</v>
      </c>
      <c r="V59" s="25">
        <f t="shared" si="62"/>
        <v>3.0720000000000001E-2</v>
      </c>
    </row>
    <row r="60" spans="1:22" x14ac:dyDescent="0.25">
      <c r="A60" s="6" t="s">
        <v>5</v>
      </c>
      <c r="B60" s="7" t="s">
        <v>3</v>
      </c>
      <c r="C60" s="7">
        <v>0</v>
      </c>
      <c r="D60" s="33">
        <v>0.05</v>
      </c>
      <c r="E60" s="8">
        <f t="shared" si="49"/>
        <v>0</v>
      </c>
      <c r="F60" s="9">
        <f t="shared" si="50"/>
        <v>0.06</v>
      </c>
      <c r="G60" s="7">
        <v>0</v>
      </c>
      <c r="H60" s="9">
        <f t="shared" si="51"/>
        <v>4.5000000000000005E-2</v>
      </c>
      <c r="I60" s="8">
        <f t="shared" si="52"/>
        <v>0</v>
      </c>
      <c r="J60" s="9">
        <f t="shared" si="53"/>
        <v>5.4000000000000006E-2</v>
      </c>
      <c r="K60" s="7">
        <v>0</v>
      </c>
      <c r="L60" s="9">
        <f t="shared" si="54"/>
        <v>4.0000000000000008E-2</v>
      </c>
      <c r="M60" s="8">
        <f t="shared" si="55"/>
        <v>0</v>
      </c>
      <c r="N60" s="9">
        <f t="shared" si="56"/>
        <v>4.8000000000000008E-2</v>
      </c>
      <c r="O60" s="7">
        <v>0</v>
      </c>
      <c r="P60" s="9">
        <f>H60*90%</f>
        <v>4.0500000000000008E-2</v>
      </c>
      <c r="Q60" s="8">
        <f t="shared" si="58"/>
        <v>0</v>
      </c>
      <c r="R60" s="9">
        <f t="shared" si="59"/>
        <v>4.8600000000000011E-2</v>
      </c>
      <c r="S60" s="7">
        <v>0</v>
      </c>
      <c r="T60" s="9">
        <f>L60*90%</f>
        <v>3.6000000000000011E-2</v>
      </c>
      <c r="U60" s="8">
        <f t="shared" si="61"/>
        <v>0</v>
      </c>
      <c r="V60" s="9">
        <f t="shared" si="62"/>
        <v>4.3200000000000009E-2</v>
      </c>
    </row>
    <row r="61" spans="1:22" x14ac:dyDescent="0.25">
      <c r="A61" s="6" t="s">
        <v>7</v>
      </c>
      <c r="B61" s="7" t="s">
        <v>3</v>
      </c>
      <c r="C61" s="7">
        <v>1000</v>
      </c>
      <c r="D61" s="33">
        <v>0.5</v>
      </c>
      <c r="E61" s="8">
        <f t="shared" si="49"/>
        <v>500</v>
      </c>
      <c r="F61" s="9">
        <f t="shared" si="50"/>
        <v>0.6</v>
      </c>
      <c r="G61" s="7">
        <v>5000</v>
      </c>
      <c r="H61" s="9">
        <f>D61*97%</f>
        <v>0.48499999999999999</v>
      </c>
      <c r="I61" s="8">
        <f t="shared" si="52"/>
        <v>2425</v>
      </c>
      <c r="J61" s="9">
        <f t="shared" si="53"/>
        <v>0.58199999999999996</v>
      </c>
      <c r="K61" s="7">
        <v>10000</v>
      </c>
      <c r="L61" s="9">
        <f>D61*94%</f>
        <v>0.47</v>
      </c>
      <c r="M61" s="8">
        <f t="shared" si="55"/>
        <v>4700</v>
      </c>
      <c r="N61" s="9">
        <f t="shared" si="56"/>
        <v>0.56399999999999995</v>
      </c>
      <c r="O61" s="7">
        <v>10000</v>
      </c>
      <c r="P61" s="9">
        <f t="shared" ref="P61:P76" si="63">H61*90%</f>
        <v>0.4365</v>
      </c>
      <c r="Q61" s="8">
        <f t="shared" si="58"/>
        <v>4365</v>
      </c>
      <c r="R61" s="9">
        <f t="shared" si="59"/>
        <v>0.52379999999999993</v>
      </c>
      <c r="S61" s="7">
        <v>10000</v>
      </c>
      <c r="T61" s="9">
        <f t="shared" ref="T61:T76" si="64">L61*90%</f>
        <v>0.42299999999999999</v>
      </c>
      <c r="U61" s="8">
        <f t="shared" si="61"/>
        <v>4230</v>
      </c>
      <c r="V61" s="9">
        <f t="shared" si="62"/>
        <v>0.50759999999999994</v>
      </c>
    </row>
    <row r="62" spans="1:22" x14ac:dyDescent="0.25">
      <c r="A62" s="6" t="s">
        <v>9</v>
      </c>
      <c r="B62" s="7" t="s">
        <v>3</v>
      </c>
      <c r="C62" s="7">
        <v>0</v>
      </c>
      <c r="D62" s="33">
        <v>0.45</v>
      </c>
      <c r="E62" s="8">
        <f t="shared" si="49"/>
        <v>0</v>
      </c>
      <c r="F62" s="9">
        <f t="shared" si="50"/>
        <v>0.54</v>
      </c>
      <c r="G62" s="7">
        <v>0</v>
      </c>
      <c r="H62" s="9">
        <f t="shared" ref="H62:H76" si="65">D62*97%</f>
        <v>0.4365</v>
      </c>
      <c r="I62" s="8">
        <f t="shared" si="52"/>
        <v>0</v>
      </c>
      <c r="J62" s="9">
        <f t="shared" si="53"/>
        <v>0.52379999999999993</v>
      </c>
      <c r="K62" s="7">
        <v>20000</v>
      </c>
      <c r="L62" s="9">
        <f t="shared" ref="L62:L76" si="66">D62*94%</f>
        <v>0.42299999999999999</v>
      </c>
      <c r="M62" s="8">
        <f t="shared" si="55"/>
        <v>8460</v>
      </c>
      <c r="N62" s="9">
        <f t="shared" si="56"/>
        <v>0.50759999999999994</v>
      </c>
      <c r="O62" s="7">
        <v>20000</v>
      </c>
      <c r="P62" s="9">
        <f t="shared" si="63"/>
        <v>0.39285000000000003</v>
      </c>
      <c r="Q62" s="8">
        <f t="shared" si="58"/>
        <v>7857.0000000000009</v>
      </c>
      <c r="R62" s="9">
        <f t="shared" si="59"/>
        <v>0.47142000000000001</v>
      </c>
      <c r="S62" s="7">
        <v>20000</v>
      </c>
      <c r="T62" s="9">
        <f t="shared" si="64"/>
        <v>0.38069999999999998</v>
      </c>
      <c r="U62" s="8">
        <f t="shared" si="61"/>
        <v>7614</v>
      </c>
      <c r="V62" s="9">
        <f t="shared" si="62"/>
        <v>0.45683999999999997</v>
      </c>
    </row>
    <row r="63" spans="1:22" x14ac:dyDescent="0.25">
      <c r="A63" s="6" t="s">
        <v>8</v>
      </c>
      <c r="B63" s="7" t="s">
        <v>3</v>
      </c>
      <c r="C63" s="7">
        <v>0</v>
      </c>
      <c r="D63" s="33">
        <v>0.4</v>
      </c>
      <c r="E63" s="8">
        <f t="shared" si="49"/>
        <v>0</v>
      </c>
      <c r="F63" s="9">
        <f t="shared" si="50"/>
        <v>0.48</v>
      </c>
      <c r="G63" s="7">
        <v>0</v>
      </c>
      <c r="H63" s="9">
        <f t="shared" si="65"/>
        <v>0.38800000000000001</v>
      </c>
      <c r="I63" s="8">
        <f t="shared" si="52"/>
        <v>0</v>
      </c>
      <c r="J63" s="9">
        <f t="shared" si="53"/>
        <v>0.46560000000000001</v>
      </c>
      <c r="K63" s="7">
        <v>0</v>
      </c>
      <c r="L63" s="9">
        <f t="shared" si="66"/>
        <v>0.376</v>
      </c>
      <c r="M63" s="8">
        <f t="shared" si="55"/>
        <v>0</v>
      </c>
      <c r="N63" s="9">
        <f t="shared" si="56"/>
        <v>0.45119999999999999</v>
      </c>
      <c r="O63" s="7">
        <v>30000</v>
      </c>
      <c r="P63" s="9">
        <f t="shared" si="63"/>
        <v>0.34920000000000001</v>
      </c>
      <c r="Q63" s="8">
        <f t="shared" si="58"/>
        <v>10476</v>
      </c>
      <c r="R63" s="9">
        <f t="shared" si="59"/>
        <v>0.41904000000000002</v>
      </c>
      <c r="S63" s="7">
        <v>30000</v>
      </c>
      <c r="T63" s="9">
        <f t="shared" si="64"/>
        <v>0.33840000000000003</v>
      </c>
      <c r="U63" s="8">
        <f t="shared" si="61"/>
        <v>10152.000000000002</v>
      </c>
      <c r="V63" s="9">
        <f t="shared" si="62"/>
        <v>0.40608000000000005</v>
      </c>
    </row>
    <row r="64" spans="1:22" x14ac:dyDescent="0.25">
      <c r="A64" s="6" t="s">
        <v>10</v>
      </c>
      <c r="B64" s="7" t="s">
        <v>3</v>
      </c>
      <c r="C64" s="7">
        <v>0</v>
      </c>
      <c r="D64" s="33">
        <v>0.35</v>
      </c>
      <c r="E64" s="8">
        <f t="shared" si="49"/>
        <v>0</v>
      </c>
      <c r="F64" s="9">
        <f t="shared" si="50"/>
        <v>0.42</v>
      </c>
      <c r="G64" s="7">
        <v>0</v>
      </c>
      <c r="H64" s="9">
        <f t="shared" si="65"/>
        <v>0.33949999999999997</v>
      </c>
      <c r="I64" s="8">
        <f t="shared" si="52"/>
        <v>0</v>
      </c>
      <c r="J64" s="9">
        <f t="shared" si="53"/>
        <v>0.40739999999999993</v>
      </c>
      <c r="K64" s="7">
        <v>0</v>
      </c>
      <c r="L64" s="9">
        <f t="shared" si="66"/>
        <v>0.32899999999999996</v>
      </c>
      <c r="M64" s="8">
        <f t="shared" si="55"/>
        <v>0</v>
      </c>
      <c r="N64" s="9">
        <f t="shared" si="56"/>
        <v>0.39479999999999993</v>
      </c>
      <c r="O64" s="7">
        <v>0</v>
      </c>
      <c r="P64" s="9">
        <f t="shared" si="63"/>
        <v>0.30554999999999999</v>
      </c>
      <c r="Q64" s="8">
        <f t="shared" si="58"/>
        <v>0</v>
      </c>
      <c r="R64" s="9">
        <f t="shared" si="59"/>
        <v>0.36665999999999999</v>
      </c>
      <c r="S64" s="7">
        <v>0</v>
      </c>
      <c r="T64" s="9">
        <f t="shared" si="64"/>
        <v>0.29609999999999997</v>
      </c>
      <c r="U64" s="8">
        <f t="shared" si="61"/>
        <v>0</v>
      </c>
      <c r="V64" s="9">
        <f t="shared" si="62"/>
        <v>0.35531999999999997</v>
      </c>
    </row>
    <row r="65" spans="1:22" x14ac:dyDescent="0.25">
      <c r="A65" s="6" t="s">
        <v>11</v>
      </c>
      <c r="B65" s="7" t="s">
        <v>3</v>
      </c>
      <c r="C65" s="7">
        <v>0</v>
      </c>
      <c r="D65" s="33">
        <v>0.32</v>
      </c>
      <c r="E65" s="8">
        <f t="shared" si="49"/>
        <v>0</v>
      </c>
      <c r="F65" s="9">
        <f t="shared" si="50"/>
        <v>0.38400000000000001</v>
      </c>
      <c r="G65" s="7">
        <v>0</v>
      </c>
      <c r="H65" s="9">
        <f t="shared" si="65"/>
        <v>0.31040000000000001</v>
      </c>
      <c r="I65" s="8">
        <f t="shared" si="52"/>
        <v>0</v>
      </c>
      <c r="J65" s="9">
        <f t="shared" si="53"/>
        <v>0.37247999999999998</v>
      </c>
      <c r="K65" s="7">
        <v>0</v>
      </c>
      <c r="L65" s="9">
        <f t="shared" si="66"/>
        <v>0.30080000000000001</v>
      </c>
      <c r="M65" s="8">
        <f t="shared" si="55"/>
        <v>0</v>
      </c>
      <c r="N65" s="9">
        <f t="shared" si="56"/>
        <v>0.36096</v>
      </c>
      <c r="O65" s="7">
        <v>0</v>
      </c>
      <c r="P65" s="9">
        <f t="shared" si="63"/>
        <v>0.27936</v>
      </c>
      <c r="Q65" s="8">
        <f t="shared" si="58"/>
        <v>0</v>
      </c>
      <c r="R65" s="9">
        <f t="shared" si="59"/>
        <v>0.33523199999999997</v>
      </c>
      <c r="S65" s="7">
        <v>0</v>
      </c>
      <c r="T65" s="9">
        <f t="shared" si="64"/>
        <v>0.27072000000000002</v>
      </c>
      <c r="U65" s="8">
        <f t="shared" si="61"/>
        <v>0</v>
      </c>
      <c r="V65" s="9">
        <f t="shared" si="62"/>
        <v>0.32486399999999999</v>
      </c>
    </row>
    <row r="66" spans="1:22" x14ac:dyDescent="0.25">
      <c r="A66" s="6" t="s">
        <v>12</v>
      </c>
      <c r="B66" s="7" t="s">
        <v>3</v>
      </c>
      <c r="C66" s="7">
        <v>0</v>
      </c>
      <c r="D66" s="33">
        <v>0.3</v>
      </c>
      <c r="E66" s="8">
        <f t="shared" si="49"/>
        <v>0</v>
      </c>
      <c r="F66" s="9">
        <f t="shared" si="50"/>
        <v>0.36</v>
      </c>
      <c r="G66" s="7">
        <v>0</v>
      </c>
      <c r="H66" s="9">
        <f t="shared" si="65"/>
        <v>0.29099999999999998</v>
      </c>
      <c r="I66" s="8">
        <f t="shared" si="52"/>
        <v>0</v>
      </c>
      <c r="J66" s="9">
        <f>H66*120%</f>
        <v>0.34919999999999995</v>
      </c>
      <c r="K66" s="7">
        <v>0</v>
      </c>
      <c r="L66" s="9">
        <f t="shared" si="66"/>
        <v>0.28199999999999997</v>
      </c>
      <c r="M66" s="8">
        <f t="shared" si="55"/>
        <v>0</v>
      </c>
      <c r="N66" s="9">
        <f t="shared" si="56"/>
        <v>0.33839999999999998</v>
      </c>
      <c r="O66" s="7">
        <v>0</v>
      </c>
      <c r="P66" s="9">
        <f t="shared" si="63"/>
        <v>0.26189999999999997</v>
      </c>
      <c r="Q66" s="8">
        <f t="shared" si="58"/>
        <v>0</v>
      </c>
      <c r="R66" s="9">
        <f t="shared" si="59"/>
        <v>0.31427999999999995</v>
      </c>
      <c r="S66" s="7">
        <v>0</v>
      </c>
      <c r="T66" s="9">
        <f t="shared" si="64"/>
        <v>0.25379999999999997</v>
      </c>
      <c r="U66" s="8">
        <f t="shared" si="61"/>
        <v>0</v>
      </c>
      <c r="V66" s="9">
        <f t="shared" si="62"/>
        <v>0.30455999999999994</v>
      </c>
    </row>
    <row r="67" spans="1:22" x14ac:dyDescent="0.25">
      <c r="A67" s="6" t="s">
        <v>13</v>
      </c>
      <c r="B67" s="7" t="s">
        <v>3</v>
      </c>
      <c r="C67" s="7">
        <v>0</v>
      </c>
      <c r="D67" s="33">
        <v>0.28000000000000003</v>
      </c>
      <c r="E67" s="8">
        <f t="shared" si="49"/>
        <v>0</v>
      </c>
      <c r="F67" s="9">
        <f t="shared" si="50"/>
        <v>0.33600000000000002</v>
      </c>
      <c r="G67" s="7">
        <v>0</v>
      </c>
      <c r="H67" s="9">
        <f t="shared" si="65"/>
        <v>0.27160000000000001</v>
      </c>
      <c r="I67" s="8">
        <f t="shared" si="52"/>
        <v>0</v>
      </c>
      <c r="J67" s="9">
        <f t="shared" ref="J67:J76" si="67">H67*120%</f>
        <v>0.32591999999999999</v>
      </c>
      <c r="K67" s="7">
        <v>0</v>
      </c>
      <c r="L67" s="9">
        <f t="shared" si="66"/>
        <v>0.26319999999999999</v>
      </c>
      <c r="M67" s="8">
        <f t="shared" si="55"/>
        <v>0</v>
      </c>
      <c r="N67" s="9">
        <f t="shared" si="56"/>
        <v>0.31583999999999995</v>
      </c>
      <c r="O67" s="7">
        <v>0</v>
      </c>
      <c r="P67" s="9">
        <f t="shared" si="63"/>
        <v>0.24444000000000002</v>
      </c>
      <c r="Q67" s="8">
        <f t="shared" si="58"/>
        <v>0</v>
      </c>
      <c r="R67" s="9">
        <f t="shared" si="59"/>
        <v>0.29332800000000003</v>
      </c>
      <c r="S67" s="7">
        <v>0</v>
      </c>
      <c r="T67" s="9">
        <f t="shared" si="64"/>
        <v>0.23688000000000001</v>
      </c>
      <c r="U67" s="8">
        <f t="shared" si="61"/>
        <v>0</v>
      </c>
      <c r="V67" s="9">
        <f t="shared" si="62"/>
        <v>0.28425600000000001</v>
      </c>
    </row>
    <row r="68" spans="1:22" x14ac:dyDescent="0.25">
      <c r="A68" s="6" t="s">
        <v>14</v>
      </c>
      <c r="B68" s="7" t="s">
        <v>3</v>
      </c>
      <c r="C68" s="7">
        <v>0</v>
      </c>
      <c r="D68" s="33">
        <v>0.05</v>
      </c>
      <c r="E68" s="8">
        <f t="shared" si="49"/>
        <v>0</v>
      </c>
      <c r="F68" s="9">
        <f t="shared" si="50"/>
        <v>0.06</v>
      </c>
      <c r="G68" s="7">
        <v>0</v>
      </c>
      <c r="H68" s="9">
        <f t="shared" si="65"/>
        <v>4.8500000000000001E-2</v>
      </c>
      <c r="I68" s="8">
        <f t="shared" si="52"/>
        <v>0</v>
      </c>
      <c r="J68" s="9">
        <f t="shared" si="67"/>
        <v>5.8200000000000002E-2</v>
      </c>
      <c r="K68" s="7">
        <v>0</v>
      </c>
      <c r="L68" s="9">
        <f t="shared" si="66"/>
        <v>4.7E-2</v>
      </c>
      <c r="M68" s="8">
        <f t="shared" si="55"/>
        <v>0</v>
      </c>
      <c r="N68" s="9">
        <f t="shared" si="56"/>
        <v>5.6399999999999999E-2</v>
      </c>
      <c r="O68" s="7">
        <v>0</v>
      </c>
      <c r="P68" s="9">
        <f t="shared" si="63"/>
        <v>4.3650000000000001E-2</v>
      </c>
      <c r="Q68" s="8">
        <f t="shared" si="58"/>
        <v>0</v>
      </c>
      <c r="R68" s="9">
        <f t="shared" si="59"/>
        <v>5.2380000000000003E-2</v>
      </c>
      <c r="S68" s="7">
        <v>0</v>
      </c>
      <c r="T68" s="9">
        <f t="shared" si="64"/>
        <v>4.2300000000000004E-2</v>
      </c>
      <c r="U68" s="8">
        <f t="shared" si="61"/>
        <v>0</v>
      </c>
      <c r="V68" s="9">
        <f t="shared" si="62"/>
        <v>5.0760000000000007E-2</v>
      </c>
    </row>
    <row r="69" spans="1:22" x14ac:dyDescent="0.25">
      <c r="A69" s="6" t="s">
        <v>17</v>
      </c>
      <c r="B69" s="7" t="s">
        <v>3</v>
      </c>
      <c r="C69" s="7">
        <v>0</v>
      </c>
      <c r="D69" s="33">
        <v>4.4999999999999998E-2</v>
      </c>
      <c r="E69" s="8">
        <f t="shared" si="49"/>
        <v>0</v>
      </c>
      <c r="F69" s="9">
        <f t="shared" si="50"/>
        <v>5.3999999999999999E-2</v>
      </c>
      <c r="G69" s="7">
        <v>0</v>
      </c>
      <c r="H69" s="9">
        <f t="shared" si="65"/>
        <v>4.3649999999999994E-2</v>
      </c>
      <c r="I69" s="8">
        <f t="shared" si="52"/>
        <v>0</v>
      </c>
      <c r="J69" s="9">
        <f t="shared" si="67"/>
        <v>5.2379999999999989E-2</v>
      </c>
      <c r="K69" s="7">
        <v>0</v>
      </c>
      <c r="L69" s="9">
        <f t="shared" si="66"/>
        <v>4.2299999999999997E-2</v>
      </c>
      <c r="M69" s="8">
        <f t="shared" si="55"/>
        <v>0</v>
      </c>
      <c r="N69" s="9">
        <f t="shared" si="56"/>
        <v>5.0759999999999993E-2</v>
      </c>
      <c r="O69" s="7">
        <v>0</v>
      </c>
      <c r="P69" s="9">
        <f t="shared" si="63"/>
        <v>3.9284999999999994E-2</v>
      </c>
      <c r="Q69" s="8">
        <f t="shared" si="58"/>
        <v>0</v>
      </c>
      <c r="R69" s="9">
        <f t="shared" si="59"/>
        <v>4.7141999999999989E-2</v>
      </c>
      <c r="S69" s="7">
        <v>0</v>
      </c>
      <c r="T69" s="9">
        <f t="shared" si="64"/>
        <v>3.807E-2</v>
      </c>
      <c r="U69" s="8">
        <f t="shared" si="61"/>
        <v>0</v>
      </c>
      <c r="V69" s="9">
        <f t="shared" si="62"/>
        <v>4.5683999999999995E-2</v>
      </c>
    </row>
    <row r="70" spans="1:22" x14ac:dyDescent="0.25">
      <c r="A70" s="6" t="s">
        <v>18</v>
      </c>
      <c r="B70" s="7" t="s">
        <v>3</v>
      </c>
      <c r="C70" s="7">
        <v>0</v>
      </c>
      <c r="D70" s="33">
        <v>0.04</v>
      </c>
      <c r="E70" s="8">
        <f t="shared" si="49"/>
        <v>0</v>
      </c>
      <c r="F70" s="9">
        <f t="shared" si="50"/>
        <v>4.8000000000000001E-2</v>
      </c>
      <c r="G70" s="7">
        <v>0</v>
      </c>
      <c r="H70" s="9">
        <f t="shared" si="65"/>
        <v>3.8800000000000001E-2</v>
      </c>
      <c r="I70" s="8">
        <f t="shared" si="52"/>
        <v>0</v>
      </c>
      <c r="J70" s="9">
        <f t="shared" si="67"/>
        <v>4.6559999999999997E-2</v>
      </c>
      <c r="K70" s="7">
        <v>0</v>
      </c>
      <c r="L70" s="9">
        <f t="shared" si="66"/>
        <v>3.7600000000000001E-2</v>
      </c>
      <c r="M70" s="8">
        <f t="shared" si="55"/>
        <v>0</v>
      </c>
      <c r="N70" s="9">
        <f t="shared" si="56"/>
        <v>4.512E-2</v>
      </c>
      <c r="O70" s="7">
        <v>0</v>
      </c>
      <c r="P70" s="9">
        <f t="shared" si="63"/>
        <v>3.492E-2</v>
      </c>
      <c r="Q70" s="8">
        <f t="shared" si="58"/>
        <v>0</v>
      </c>
      <c r="R70" s="9">
        <f t="shared" si="59"/>
        <v>4.1903999999999997E-2</v>
      </c>
      <c r="S70" s="7">
        <v>0</v>
      </c>
      <c r="T70" s="9">
        <f t="shared" si="64"/>
        <v>3.3840000000000002E-2</v>
      </c>
      <c r="U70" s="8">
        <f t="shared" si="61"/>
        <v>0</v>
      </c>
      <c r="V70" s="9">
        <f t="shared" si="62"/>
        <v>4.0607999999999998E-2</v>
      </c>
    </row>
    <row r="71" spans="1:22" x14ac:dyDescent="0.25">
      <c r="A71" s="6" t="s">
        <v>19</v>
      </c>
      <c r="B71" s="7" t="s">
        <v>3</v>
      </c>
      <c r="C71" s="7">
        <v>0</v>
      </c>
      <c r="D71" s="33">
        <v>3.5000000000000003E-2</v>
      </c>
      <c r="E71" s="8">
        <f t="shared" si="49"/>
        <v>0</v>
      </c>
      <c r="F71" s="9">
        <f t="shared" si="50"/>
        <v>4.2000000000000003E-2</v>
      </c>
      <c r="G71" s="7">
        <v>0</v>
      </c>
      <c r="H71" s="9">
        <f t="shared" si="65"/>
        <v>3.3950000000000001E-2</v>
      </c>
      <c r="I71" s="8">
        <f t="shared" si="52"/>
        <v>0</v>
      </c>
      <c r="J71" s="9">
        <f t="shared" si="67"/>
        <v>4.0739999999999998E-2</v>
      </c>
      <c r="K71" s="7">
        <v>0</v>
      </c>
      <c r="L71" s="9">
        <f t="shared" si="66"/>
        <v>3.2899999999999999E-2</v>
      </c>
      <c r="M71" s="8">
        <f t="shared" si="55"/>
        <v>0</v>
      </c>
      <c r="N71" s="9">
        <f t="shared" si="56"/>
        <v>3.9479999999999994E-2</v>
      </c>
      <c r="O71" s="7">
        <v>0</v>
      </c>
      <c r="P71" s="9">
        <f t="shared" si="63"/>
        <v>3.0555000000000002E-2</v>
      </c>
      <c r="Q71" s="8">
        <f t="shared" si="58"/>
        <v>0</v>
      </c>
      <c r="R71" s="9">
        <f t="shared" si="59"/>
        <v>3.6666000000000004E-2</v>
      </c>
      <c r="S71" s="7">
        <v>0</v>
      </c>
      <c r="T71" s="9">
        <f t="shared" si="64"/>
        <v>2.9610000000000001E-2</v>
      </c>
      <c r="U71" s="8">
        <f t="shared" si="61"/>
        <v>0</v>
      </c>
      <c r="V71" s="9">
        <f t="shared" si="62"/>
        <v>3.5532000000000001E-2</v>
      </c>
    </row>
    <row r="72" spans="1:22" x14ac:dyDescent="0.25">
      <c r="A72" s="6" t="s">
        <v>20</v>
      </c>
      <c r="B72" s="7" t="s">
        <v>3</v>
      </c>
      <c r="C72" s="7">
        <v>0</v>
      </c>
      <c r="D72" s="33">
        <v>0.03</v>
      </c>
      <c r="E72" s="8">
        <f t="shared" si="49"/>
        <v>0</v>
      </c>
      <c r="F72" s="9">
        <f t="shared" si="50"/>
        <v>3.5999999999999997E-2</v>
      </c>
      <c r="G72" s="7">
        <v>0</v>
      </c>
      <c r="H72" s="9">
        <f t="shared" si="65"/>
        <v>2.9099999999999997E-2</v>
      </c>
      <c r="I72" s="8">
        <f t="shared" si="52"/>
        <v>0</v>
      </c>
      <c r="J72" s="9">
        <f t="shared" si="67"/>
        <v>3.4919999999999993E-2</v>
      </c>
      <c r="K72" s="7">
        <v>0</v>
      </c>
      <c r="L72" s="9">
        <f t="shared" si="66"/>
        <v>2.8199999999999996E-2</v>
      </c>
      <c r="M72" s="8">
        <f t="shared" si="55"/>
        <v>0</v>
      </c>
      <c r="N72" s="9">
        <f t="shared" si="56"/>
        <v>3.3839999999999995E-2</v>
      </c>
      <c r="O72" s="7">
        <v>0</v>
      </c>
      <c r="P72" s="9">
        <f t="shared" si="63"/>
        <v>2.6189999999999998E-2</v>
      </c>
      <c r="Q72" s="8">
        <f t="shared" si="58"/>
        <v>0</v>
      </c>
      <c r="R72" s="9">
        <f t="shared" si="59"/>
        <v>3.1427999999999998E-2</v>
      </c>
      <c r="S72" s="7">
        <v>0</v>
      </c>
      <c r="T72" s="9">
        <f t="shared" si="64"/>
        <v>2.5379999999999996E-2</v>
      </c>
      <c r="U72" s="8">
        <f t="shared" si="61"/>
        <v>0</v>
      </c>
      <c r="V72" s="9">
        <f t="shared" si="62"/>
        <v>3.0455999999999993E-2</v>
      </c>
    </row>
    <row r="73" spans="1:22" x14ac:dyDescent="0.25">
      <c r="A73" s="6" t="s">
        <v>21</v>
      </c>
      <c r="B73" s="7" t="s">
        <v>3</v>
      </c>
      <c r="C73" s="7">
        <v>0</v>
      </c>
      <c r="D73" s="33">
        <v>2.5000000000000001E-2</v>
      </c>
      <c r="E73" s="8">
        <f t="shared" si="49"/>
        <v>0</v>
      </c>
      <c r="F73" s="9">
        <f t="shared" si="50"/>
        <v>0.03</v>
      </c>
      <c r="G73" s="7">
        <v>0</v>
      </c>
      <c r="H73" s="9">
        <f t="shared" si="65"/>
        <v>2.4250000000000001E-2</v>
      </c>
      <c r="I73" s="8">
        <f t="shared" si="52"/>
        <v>0</v>
      </c>
      <c r="J73" s="9">
        <f t="shared" si="67"/>
        <v>2.9100000000000001E-2</v>
      </c>
      <c r="K73" s="7">
        <v>0</v>
      </c>
      <c r="L73" s="9">
        <f t="shared" si="66"/>
        <v>2.35E-2</v>
      </c>
      <c r="M73" s="8">
        <f t="shared" si="55"/>
        <v>0</v>
      </c>
      <c r="N73" s="9">
        <f t="shared" si="56"/>
        <v>2.8199999999999999E-2</v>
      </c>
      <c r="O73" s="7">
        <v>0</v>
      </c>
      <c r="P73" s="9">
        <f t="shared" si="63"/>
        <v>2.1825000000000001E-2</v>
      </c>
      <c r="Q73" s="8">
        <f t="shared" si="58"/>
        <v>0</v>
      </c>
      <c r="R73" s="9">
        <f t="shared" si="59"/>
        <v>2.6190000000000001E-2</v>
      </c>
      <c r="S73" s="7">
        <v>0</v>
      </c>
      <c r="T73" s="9">
        <f t="shared" si="64"/>
        <v>2.1150000000000002E-2</v>
      </c>
      <c r="U73" s="8">
        <f t="shared" si="61"/>
        <v>0</v>
      </c>
      <c r="V73" s="9">
        <f t="shared" si="62"/>
        <v>2.5380000000000003E-2</v>
      </c>
    </row>
    <row r="74" spans="1:22" x14ac:dyDescent="0.25">
      <c r="A74" s="6" t="s">
        <v>22</v>
      </c>
      <c r="B74" s="7" t="s">
        <v>3</v>
      </c>
      <c r="C74" s="7">
        <v>0</v>
      </c>
      <c r="D74" s="33">
        <v>2.1999999999999999E-2</v>
      </c>
      <c r="E74" s="8">
        <f t="shared" si="49"/>
        <v>0</v>
      </c>
      <c r="F74" s="9">
        <f t="shared" si="50"/>
        <v>2.6399999999999996E-2</v>
      </c>
      <c r="G74" s="7">
        <v>0</v>
      </c>
      <c r="H74" s="9">
        <f t="shared" si="65"/>
        <v>2.1339999999999998E-2</v>
      </c>
      <c r="I74" s="8">
        <f t="shared" si="52"/>
        <v>0</v>
      </c>
      <c r="J74" s="9">
        <f t="shared" si="67"/>
        <v>2.5607999999999995E-2</v>
      </c>
      <c r="K74" s="7">
        <v>0</v>
      </c>
      <c r="L74" s="9">
        <f t="shared" si="66"/>
        <v>2.0679999999999997E-2</v>
      </c>
      <c r="M74" s="8">
        <f t="shared" si="55"/>
        <v>0</v>
      </c>
      <c r="N74" s="9">
        <f t="shared" si="56"/>
        <v>2.4815999999999994E-2</v>
      </c>
      <c r="O74" s="7">
        <v>0</v>
      </c>
      <c r="P74" s="9">
        <f t="shared" si="63"/>
        <v>1.9205999999999997E-2</v>
      </c>
      <c r="Q74" s="8">
        <f t="shared" si="58"/>
        <v>0</v>
      </c>
      <c r="R74" s="9">
        <f t="shared" si="59"/>
        <v>2.3047199999999997E-2</v>
      </c>
      <c r="S74" s="7">
        <v>0</v>
      </c>
      <c r="T74" s="9">
        <f t="shared" si="64"/>
        <v>1.8611999999999997E-2</v>
      </c>
      <c r="U74" s="8">
        <f t="shared" si="61"/>
        <v>0</v>
      </c>
      <c r="V74" s="9">
        <f t="shared" si="62"/>
        <v>2.2334399999999994E-2</v>
      </c>
    </row>
    <row r="75" spans="1:22" x14ac:dyDescent="0.25">
      <c r="A75" s="6" t="s">
        <v>23</v>
      </c>
      <c r="B75" s="7" t="s">
        <v>3</v>
      </c>
      <c r="C75" s="7">
        <v>0</v>
      </c>
      <c r="D75" s="33">
        <v>0.02</v>
      </c>
      <c r="E75" s="8">
        <f t="shared" si="49"/>
        <v>0</v>
      </c>
      <c r="F75" s="9">
        <f t="shared" si="50"/>
        <v>2.4E-2</v>
      </c>
      <c r="G75" s="7">
        <v>0</v>
      </c>
      <c r="H75" s="9">
        <f t="shared" si="65"/>
        <v>1.9400000000000001E-2</v>
      </c>
      <c r="I75" s="8">
        <f t="shared" si="52"/>
        <v>0</v>
      </c>
      <c r="J75" s="9">
        <f t="shared" si="67"/>
        <v>2.3279999999999999E-2</v>
      </c>
      <c r="K75" s="7">
        <v>0</v>
      </c>
      <c r="L75" s="9">
        <f t="shared" si="66"/>
        <v>1.8800000000000001E-2</v>
      </c>
      <c r="M75" s="8">
        <f t="shared" si="55"/>
        <v>0</v>
      </c>
      <c r="N75" s="9">
        <f t="shared" si="56"/>
        <v>2.256E-2</v>
      </c>
      <c r="O75" s="7">
        <v>0</v>
      </c>
      <c r="P75" s="9">
        <f t="shared" si="63"/>
        <v>1.746E-2</v>
      </c>
      <c r="Q75" s="8">
        <f t="shared" si="58"/>
        <v>0</v>
      </c>
      <c r="R75" s="9">
        <f t="shared" si="59"/>
        <v>2.0951999999999998E-2</v>
      </c>
      <c r="S75" s="7">
        <v>0</v>
      </c>
      <c r="T75" s="9">
        <f t="shared" si="64"/>
        <v>1.6920000000000001E-2</v>
      </c>
      <c r="U75" s="8">
        <f t="shared" si="61"/>
        <v>0</v>
      </c>
      <c r="V75" s="9">
        <f t="shared" si="62"/>
        <v>2.0303999999999999E-2</v>
      </c>
    </row>
    <row r="76" spans="1:22" x14ac:dyDescent="0.25">
      <c r="A76" s="6" t="s">
        <v>24</v>
      </c>
      <c r="B76" s="7" t="s">
        <v>3</v>
      </c>
      <c r="C76" s="7">
        <v>0</v>
      </c>
      <c r="D76" s="33">
        <v>1.7999999999999999E-2</v>
      </c>
      <c r="E76" s="8">
        <f t="shared" si="49"/>
        <v>0</v>
      </c>
      <c r="F76" s="9">
        <f t="shared" si="50"/>
        <v>2.1599999999999998E-2</v>
      </c>
      <c r="G76" s="7">
        <v>0</v>
      </c>
      <c r="H76" s="9">
        <f t="shared" si="65"/>
        <v>1.746E-2</v>
      </c>
      <c r="I76" s="8">
        <f t="shared" si="52"/>
        <v>0</v>
      </c>
      <c r="J76" s="9">
        <f t="shared" si="67"/>
        <v>2.0951999999999998E-2</v>
      </c>
      <c r="K76" s="7">
        <v>0</v>
      </c>
      <c r="L76" s="9">
        <f t="shared" si="66"/>
        <v>1.6919999999999998E-2</v>
      </c>
      <c r="M76" s="8">
        <f t="shared" si="55"/>
        <v>0</v>
      </c>
      <c r="N76" s="9">
        <f t="shared" si="56"/>
        <v>2.0303999999999996E-2</v>
      </c>
      <c r="O76" s="7">
        <v>0</v>
      </c>
      <c r="P76" s="9">
        <f t="shared" si="63"/>
        <v>1.5713999999999999E-2</v>
      </c>
      <c r="Q76" s="8">
        <f t="shared" si="58"/>
        <v>0</v>
      </c>
      <c r="R76" s="9">
        <f t="shared" si="59"/>
        <v>1.8856799999999996E-2</v>
      </c>
      <c r="S76" s="7">
        <v>0</v>
      </c>
      <c r="T76" s="9">
        <f t="shared" si="64"/>
        <v>1.5227999999999998E-2</v>
      </c>
      <c r="U76" s="8">
        <f t="shared" si="61"/>
        <v>0</v>
      </c>
      <c r="V76" s="9">
        <f t="shared" si="62"/>
        <v>1.8273599999999997E-2</v>
      </c>
    </row>
    <row r="77" spans="1:22" x14ac:dyDescent="0.25">
      <c r="A77" s="2" t="s">
        <v>16</v>
      </c>
      <c r="D77" s="4"/>
      <c r="E77" s="1">
        <f>SUM(E57:E76)*90%</f>
        <v>450</v>
      </c>
      <c r="F77" s="4"/>
      <c r="I77" s="1">
        <f>SUM(I57:I76)*90%</f>
        <v>2182.5</v>
      </c>
      <c r="M77" s="1">
        <f>SUM(M57:M76)*90%</f>
        <v>11973.6</v>
      </c>
      <c r="Q77" s="1">
        <f>SUM(Q57:Q76)*90%</f>
        <v>20622.600000000002</v>
      </c>
      <c r="U77" s="1">
        <f>SUM(U57:U76)*90%</f>
        <v>19969.2</v>
      </c>
    </row>
    <row r="80" spans="1:22" x14ac:dyDescent="0.25">
      <c r="A80" s="49" t="s">
        <v>0</v>
      </c>
      <c r="B80" s="50" t="s">
        <v>69</v>
      </c>
      <c r="C80" s="50"/>
      <c r="D80" s="50"/>
      <c r="E80" s="50" t="s">
        <v>70</v>
      </c>
      <c r="F80" s="50"/>
      <c r="G80" s="50"/>
      <c r="H80" s="50" t="s">
        <v>74</v>
      </c>
      <c r="I80" s="50"/>
      <c r="J80" s="50"/>
    </row>
    <row r="81" spans="1:10" x14ac:dyDescent="0.25">
      <c r="A81" s="48" t="s">
        <v>67</v>
      </c>
      <c r="B81" s="57" t="s">
        <v>71</v>
      </c>
      <c r="C81" s="58"/>
      <c r="D81" s="59"/>
      <c r="E81" s="51"/>
      <c r="F81" s="52"/>
      <c r="G81" s="53"/>
      <c r="H81" s="51"/>
      <c r="I81" s="52"/>
      <c r="J81" s="53"/>
    </row>
    <row r="82" spans="1:10" x14ac:dyDescent="0.25">
      <c r="A82" s="48" t="s">
        <v>68</v>
      </c>
      <c r="B82" s="60"/>
      <c r="C82" s="61"/>
      <c r="D82" s="62"/>
      <c r="E82" s="54"/>
      <c r="F82" s="55"/>
      <c r="G82" s="56"/>
      <c r="H82" s="54"/>
      <c r="I82" s="55"/>
      <c r="J82" s="56"/>
    </row>
    <row r="83" spans="1:10" x14ac:dyDescent="0.25">
      <c r="A83" s="48" t="s">
        <v>72</v>
      </c>
      <c r="B83" s="57"/>
      <c r="C83" s="58"/>
      <c r="D83" s="59"/>
      <c r="E83" s="57" t="s">
        <v>71</v>
      </c>
      <c r="F83" s="58"/>
      <c r="G83" s="59"/>
      <c r="H83" s="57"/>
      <c r="I83" s="58"/>
      <c r="J83" s="59"/>
    </row>
    <row r="84" spans="1:10" x14ac:dyDescent="0.25">
      <c r="A84" s="48" t="s">
        <v>73</v>
      </c>
      <c r="B84" s="60"/>
      <c r="C84" s="61"/>
      <c r="D84" s="62"/>
      <c r="E84" s="60"/>
      <c r="F84" s="61"/>
      <c r="G84" s="62"/>
      <c r="H84" s="60"/>
      <c r="I84" s="61"/>
      <c r="J84" s="62"/>
    </row>
    <row r="85" spans="1:10" x14ac:dyDescent="0.25">
      <c r="A85" s="63" t="s">
        <v>75</v>
      </c>
      <c r="B85" s="57"/>
      <c r="C85" s="58"/>
      <c r="D85" s="59"/>
      <c r="E85" s="57"/>
      <c r="F85" s="58"/>
      <c r="G85" s="59"/>
      <c r="H85" s="57" t="s">
        <v>71</v>
      </c>
      <c r="I85" s="58"/>
      <c r="J85" s="59"/>
    </row>
    <row r="86" spans="1:10" x14ac:dyDescent="0.25">
      <c r="A86" s="48" t="s">
        <v>76</v>
      </c>
      <c r="B86" s="60"/>
      <c r="C86" s="61"/>
      <c r="D86" s="62"/>
      <c r="E86" s="60"/>
      <c r="F86" s="61"/>
      <c r="G86" s="62"/>
      <c r="H86" s="60"/>
      <c r="I86" s="61"/>
      <c r="J86" s="62"/>
    </row>
  </sheetData>
  <mergeCells count="26">
    <mergeCell ref="B85:D86"/>
    <mergeCell ref="E85:G86"/>
    <mergeCell ref="H85:J86"/>
    <mergeCell ref="B83:D84"/>
    <mergeCell ref="E81:G82"/>
    <mergeCell ref="E83:G84"/>
    <mergeCell ref="H80:J80"/>
    <mergeCell ref="H81:J82"/>
    <mergeCell ref="H83:J84"/>
    <mergeCell ref="B80:D80"/>
    <mergeCell ref="E80:G80"/>
    <mergeCell ref="B81:D82"/>
    <mergeCell ref="S27:V27"/>
    <mergeCell ref="C1:F1"/>
    <mergeCell ref="G1:J1"/>
    <mergeCell ref="K1:N1"/>
    <mergeCell ref="O1:R1"/>
    <mergeCell ref="C27:F27"/>
    <mergeCell ref="G27:J27"/>
    <mergeCell ref="K27:N27"/>
    <mergeCell ref="O27:R27"/>
    <mergeCell ref="C53:F53"/>
    <mergeCell ref="G53:J53"/>
    <mergeCell ref="K53:N53"/>
    <mergeCell ref="O53:R53"/>
    <mergeCell ref="S53:V5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A1:B17"/>
    </sheetView>
  </sheetViews>
  <sheetFormatPr defaultRowHeight="15" x14ac:dyDescent="0.25"/>
  <cols>
    <col min="1" max="1" width="15.85546875" customWidth="1"/>
    <col min="2" max="2" width="34.28515625" bestFit="1" customWidth="1"/>
  </cols>
  <sheetData>
    <row r="1" spans="1:2" x14ac:dyDescent="0.25">
      <c r="A1" s="43" t="s">
        <v>65</v>
      </c>
      <c r="B1" s="41" t="s">
        <v>53</v>
      </c>
    </row>
    <row r="2" spans="1:2" x14ac:dyDescent="0.25">
      <c r="A2" s="43"/>
      <c r="B2" s="42" t="s">
        <v>52</v>
      </c>
    </row>
    <row r="3" spans="1:2" x14ac:dyDescent="0.25">
      <c r="A3" s="43"/>
      <c r="B3" s="41" t="s">
        <v>51</v>
      </c>
    </row>
    <row r="4" spans="1:2" x14ac:dyDescent="0.25">
      <c r="A4" s="43"/>
      <c r="B4" s="42" t="s">
        <v>54</v>
      </c>
    </row>
    <row r="5" spans="1:2" x14ac:dyDescent="0.25">
      <c r="A5" s="43" t="s">
        <v>38</v>
      </c>
      <c r="B5" s="44" t="s">
        <v>55</v>
      </c>
    </row>
    <row r="6" spans="1:2" x14ac:dyDescent="0.25">
      <c r="A6" s="43"/>
      <c r="B6" s="45" t="s">
        <v>56</v>
      </c>
    </row>
    <row r="7" spans="1:2" x14ac:dyDescent="0.25">
      <c r="A7" s="43"/>
      <c r="B7" s="44" t="s">
        <v>57</v>
      </c>
    </row>
    <row r="8" spans="1:2" x14ac:dyDescent="0.25">
      <c r="A8" s="43"/>
      <c r="B8" s="45" t="s">
        <v>58</v>
      </c>
    </row>
    <row r="9" spans="1:2" x14ac:dyDescent="0.25">
      <c r="A9" s="43"/>
      <c r="B9" s="45" t="s">
        <v>61</v>
      </c>
    </row>
    <row r="10" spans="1:2" x14ac:dyDescent="0.25">
      <c r="A10" s="43" t="s">
        <v>66</v>
      </c>
      <c r="B10" s="46" t="s">
        <v>59</v>
      </c>
    </row>
    <row r="11" spans="1:2" x14ac:dyDescent="0.25">
      <c r="A11" s="43"/>
      <c r="B11" s="47" t="s">
        <v>60</v>
      </c>
    </row>
    <row r="12" spans="1:2" x14ac:dyDescent="0.25">
      <c r="A12" s="43"/>
      <c r="B12" s="46" t="s">
        <v>62</v>
      </c>
    </row>
    <row r="13" spans="1:2" x14ac:dyDescent="0.25">
      <c r="A13" s="43"/>
      <c r="B13" s="47" t="s">
        <v>64</v>
      </c>
    </row>
    <row r="14" spans="1:2" x14ac:dyDescent="0.25">
      <c r="A14" s="43"/>
      <c r="B14" s="46" t="s">
        <v>63</v>
      </c>
    </row>
    <row r="15" spans="1:2" x14ac:dyDescent="0.25">
      <c r="A15" s="64" t="s">
        <v>77</v>
      </c>
      <c r="B15" s="45" t="s">
        <v>69</v>
      </c>
    </row>
    <row r="16" spans="1:2" x14ac:dyDescent="0.25">
      <c r="A16" s="64"/>
      <c r="B16" s="45" t="s">
        <v>70</v>
      </c>
    </row>
    <row r="17" spans="1:2" x14ac:dyDescent="0.25">
      <c r="A17" s="64"/>
      <c r="B17" s="45" t="s">
        <v>74</v>
      </c>
    </row>
  </sheetData>
  <mergeCells count="4">
    <mergeCell ref="A5:A9"/>
    <mergeCell ref="A10:A14"/>
    <mergeCell ref="A15:A17"/>
    <mergeCell ref="A1:A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0" sqref="C20"/>
    </sheetView>
  </sheetViews>
  <sheetFormatPr defaultRowHeight="15" x14ac:dyDescent="0.25"/>
  <cols>
    <col min="1" max="1" width="35.28515625" bestFit="1" customWidth="1"/>
    <col min="2" max="2" width="11.85546875" customWidth="1"/>
    <col min="3" max="3" width="13.7109375" customWidth="1"/>
    <col min="4" max="4" width="14" customWidth="1"/>
    <col min="5" max="7" width="10.85546875" customWidth="1"/>
    <col min="8" max="9" width="11.85546875" customWidth="1"/>
  </cols>
  <sheetData>
    <row r="1" spans="1:9" x14ac:dyDescent="0.25">
      <c r="A1" t="s">
        <v>27</v>
      </c>
      <c r="B1" s="3">
        <v>3.7</v>
      </c>
    </row>
    <row r="2" spans="1:9" x14ac:dyDescent="0.25">
      <c r="A2" t="s">
        <v>28</v>
      </c>
      <c r="B2" s="15">
        <v>6.3799999999999996E-2</v>
      </c>
    </row>
    <row r="3" spans="1:9" x14ac:dyDescent="0.25">
      <c r="A3" t="s">
        <v>36</v>
      </c>
      <c r="B3">
        <v>0.71350000000000002</v>
      </c>
    </row>
    <row r="4" spans="1:9" x14ac:dyDescent="0.25">
      <c r="B4" s="40" t="s">
        <v>26</v>
      </c>
      <c r="C4" s="40"/>
      <c r="D4" s="40" t="s">
        <v>31</v>
      </c>
      <c r="E4" s="40"/>
      <c r="F4" s="40"/>
      <c r="G4" s="40"/>
      <c r="H4" s="40" t="s">
        <v>34</v>
      </c>
      <c r="I4" s="40"/>
    </row>
    <row r="5" spans="1:9" x14ac:dyDescent="0.25">
      <c r="B5" s="16"/>
      <c r="C5" s="16"/>
      <c r="D5" s="40" t="s">
        <v>37</v>
      </c>
      <c r="E5" s="40"/>
      <c r="F5" s="40" t="s">
        <v>38</v>
      </c>
      <c r="G5" s="40"/>
      <c r="H5" s="16"/>
      <c r="I5" s="16"/>
    </row>
    <row r="6" spans="1:9" x14ac:dyDescent="0.25">
      <c r="B6" s="17" t="s">
        <v>30</v>
      </c>
      <c r="C6" s="17" t="s">
        <v>33</v>
      </c>
      <c r="D6" s="17" t="s">
        <v>29</v>
      </c>
      <c r="E6" s="17" t="s">
        <v>32</v>
      </c>
      <c r="F6" s="17" t="s">
        <v>29</v>
      </c>
      <c r="G6" s="17" t="s">
        <v>32</v>
      </c>
      <c r="H6" s="17" t="s">
        <v>29</v>
      </c>
      <c r="I6" s="17" t="s">
        <v>32</v>
      </c>
    </row>
    <row r="7" spans="1:9" x14ac:dyDescent="0.25">
      <c r="A7" t="s">
        <v>39</v>
      </c>
      <c r="B7" s="19">
        <f>0.015</f>
        <v>1.4999999999999999E-2</v>
      </c>
      <c r="C7" s="20">
        <f>(B7*$B$1)*(1+$B$2)</f>
        <v>5.9040900000000007E-2</v>
      </c>
      <c r="F7" s="18"/>
      <c r="H7" s="14"/>
      <c r="I7" s="1"/>
    </row>
    <row r="8" spans="1:9" x14ac:dyDescent="0.25">
      <c r="A8" t="s">
        <v>40</v>
      </c>
      <c r="B8" s="19">
        <f>0.03</f>
        <v>0.03</v>
      </c>
      <c r="C8" s="20">
        <f t="shared" ref="C8:C9" si="0">(B8*$B$1)*(1+$B$2)</f>
        <v>0.11808180000000001</v>
      </c>
      <c r="D8" s="20">
        <f>(3200/10000)</f>
        <v>0.32</v>
      </c>
      <c r="E8" s="21">
        <f>D8*$B$1</f>
        <v>1.1840000000000002</v>
      </c>
      <c r="F8" s="22">
        <f>3000/72000</f>
        <v>4.1666666666666664E-2</v>
      </c>
      <c r="G8" s="21">
        <f>F8*$B$1</f>
        <v>0.15416666666666667</v>
      </c>
      <c r="H8" s="20">
        <f>1500/720/60</f>
        <v>3.4722222222222224E-2</v>
      </c>
      <c r="I8" s="20">
        <f>(H8*$B$1)/$B$3</f>
        <v>0.18005917620493656</v>
      </c>
    </row>
    <row r="9" spans="1:9" x14ac:dyDescent="0.25">
      <c r="A9" t="s">
        <v>25</v>
      </c>
      <c r="B9" s="19">
        <f>0.0045</f>
        <v>4.4999999999999997E-3</v>
      </c>
      <c r="C9" s="20">
        <f t="shared" si="0"/>
        <v>1.7712269999999999E-2</v>
      </c>
      <c r="F9" s="18"/>
      <c r="H9" s="14"/>
      <c r="I9" s="1"/>
    </row>
    <row r="12" spans="1:9" x14ac:dyDescent="0.25">
      <c r="A12" t="s">
        <v>35</v>
      </c>
      <c r="H12" s="14">
        <f>500/2/720</f>
        <v>0.34722222222222221</v>
      </c>
      <c r="I12" s="20">
        <f>(H12*$B$1)/$B$3</f>
        <v>1.8005917620493654</v>
      </c>
    </row>
    <row r="18" spans="1:9" x14ac:dyDescent="0.25">
      <c r="C18" s="21"/>
    </row>
    <row r="19" spans="1:9" x14ac:dyDescent="0.25">
      <c r="A19" t="s">
        <v>41</v>
      </c>
      <c r="C19" s="20">
        <f>(C8*2)+(C7*3)</f>
        <v>0.41328630000000005</v>
      </c>
      <c r="E19" s="20"/>
      <c r="G19" s="20">
        <f>G8*5</f>
        <v>0.77083333333333337</v>
      </c>
      <c r="I19" s="20">
        <f>I8*5</f>
        <v>0.90029588102468283</v>
      </c>
    </row>
    <row r="20" spans="1:9" x14ac:dyDescent="0.25">
      <c r="A20" t="s">
        <v>48</v>
      </c>
      <c r="C20" s="20">
        <f>C8+(2*C7)</f>
        <v>0.23616360000000003</v>
      </c>
      <c r="E20" s="20"/>
      <c r="G20" s="20">
        <f>G8*3</f>
        <v>0.46250000000000002</v>
      </c>
      <c r="I20" s="20">
        <f>I8*3</f>
        <v>0.54017752861480961</v>
      </c>
    </row>
    <row r="22" spans="1:9" x14ac:dyDescent="0.25">
      <c r="A22" t="s">
        <v>42</v>
      </c>
      <c r="C22" s="1">
        <f>C19*60</f>
        <v>24.797178000000002</v>
      </c>
      <c r="G22" s="1">
        <f>G19*60</f>
        <v>46.25</v>
      </c>
      <c r="I22" s="1">
        <f>I19*60</f>
        <v>54.017752861480972</v>
      </c>
    </row>
    <row r="23" spans="1:9" x14ac:dyDescent="0.25">
      <c r="A23" t="s">
        <v>43</v>
      </c>
      <c r="C23" s="1">
        <f>C20*60</f>
        <v>14.169816000000001</v>
      </c>
      <c r="G23" s="1">
        <f>G20*60</f>
        <v>27.75</v>
      </c>
      <c r="I23" s="1">
        <f>I20*60</f>
        <v>32.41065171688858</v>
      </c>
    </row>
  </sheetData>
  <mergeCells count="5">
    <mergeCell ref="B4:C4"/>
    <mergeCell ref="H4:I4"/>
    <mergeCell ref="D4:G4"/>
    <mergeCell ref="D5:E5"/>
    <mergeCell ref="F5:G5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>Embratel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LOPES S DE OLIVEIRA RASZTUT</dc:creator>
  <cp:lastModifiedBy>RAFAEL LOPES S DE OLIVEIRA RASZTUT</cp:lastModifiedBy>
  <dcterms:created xsi:type="dcterms:W3CDTF">2016-05-24T17:25:30Z</dcterms:created>
  <dcterms:modified xsi:type="dcterms:W3CDTF">2016-05-27T19:46:43Z</dcterms:modified>
</cp:coreProperties>
</file>