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ch_oracle_compare.csv" sheetId="1" r:id="rId4"/>
  </sheets>
  <definedNames/>
  <calcPr/>
</workbook>
</file>

<file path=xl/sharedStrings.xml><?xml version="1.0" encoding="utf-8"?>
<sst xmlns="http://schemas.openxmlformats.org/spreadsheetml/2006/main" count="1237" uniqueCount="225">
  <si>
    <t>source bibcode (link)</t>
  </si>
  <si>
    <t>classic bibcode (link)</t>
  </si>
  <si>
    <t>curator comment</t>
  </si>
  <si>
    <t>verified bibcode</t>
  </si>
  <si>
    <t>matched bibcode (link)</t>
  </si>
  <si>
    <t>comment</t>
  </si>
  <si>
    <t>label</t>
  </si>
  <si>
    <t>confidence</t>
  </si>
  <si>
    <t>matched scores</t>
  </si>
  <si>
    <t>add</t>
  </si>
  <si>
    <t>2023Quant...7..900W</t>
  </si>
  <si>
    <t>No result from solr with DOI ['10.22331/q-2023-01-19-900']. No matches with Abstract, trying Title. No document was found in solr matching the request.</t>
  </si>
  <si>
    <t>Not Match</t>
  </si>
  <si>
    <t>No result from solr with DOI ['10.22331/q-2023-01-19-898']. No matches with Abstract, trying Title. No document was found in solr matching the request.</t>
  </si>
  <si>
    <t>No result from solr with DOI ['10.1103/PhysRevLett.130.043601']. No matches with Abstract, trying Title. No document was found in solr matching the request.</t>
  </si>
  <si>
    <t>No result from solr with DOI ['10.22331/q-2023-01-19-903']. No matches with Abstract, trying Title. No document was found in solr matching the request.</t>
  </si>
  <si>
    <t>No result from solr with DOI ['10.1088/1367-2630/acb006']. No matches with Abstract, trying Title. No document was found in solr matching the request.</t>
  </si>
  <si>
    <t>No result from solr with DOI ['10.1103/PhysRevC.107.014910']. No matches with Abstract, trying Title. No document was found in solr matching the request.</t>
  </si>
  <si>
    <t>No result from solr with DOI ['10.1088/1755-1315/1136/1/012018']. No matches with Abstract, trying Title. No document was found in solr matching the request.</t>
  </si>
  <si>
    <t>No result from solr with DOI ['10.1088/1367-2630/acb22c']. No matches with Abstract, trying Title. No document was found in solr matching the request.</t>
  </si>
  <si>
    <t>No result from solr with DOI ['10.1103/PhysRevB.107.L041301']. No matches with Abstract, trying Title. No document was found in solr matching the request.</t>
  </si>
  <si>
    <t>No result from solr with DOI ['10.1103/PhysRevA.107.012422']. No matches with Abstract, trying Title. No document was found in solr matching the request.</t>
  </si>
  <si>
    <t>No result from solr with DOI ['10.22331/q-2023-01-19-902']. No matches with Abstract, trying Title. No document was found in solr matching the request.</t>
  </si>
  <si>
    <t>No result from solr with DOI ['10.1103/PhysRevLett.130.041901']. No matches with Abstract, trying Title. No document was found in solr matching the request.</t>
  </si>
  <si>
    <t>No result from solr with DOI ['10.1103/PhysRevA.107.013307']. No matches with Abstract, trying Title. No document was found in solr matching the request.</t>
  </si>
  <si>
    <t>No result from solr with DOI ['10.1103/PhysRevB.107.035424']. No matches with Abstract, trying Title. No document was found in solr matching the request.</t>
  </si>
  <si>
    <t>No result from solr with DOI ['10.1103/PhysRevB.107.035125']. No matches with Abstract, trying Title. No document was found in solr matching the request.</t>
  </si>
  <si>
    <t>No result from solr with DOI ['10.1103/PhysRevD.107.016011']. No matches with Abstract, trying Title. No document was found in solr matching the request.</t>
  </si>
  <si>
    <t>No result from solr with DOI ['10.1103/PhysRevMaterials.7.014003']. No matches with Abstract, trying Title. No document was found in solr matching the request.</t>
  </si>
  <si>
    <t>No result from solr with DOI ['10.1103/PhysRevA.107.012812']. No matches with Abstract, trying Title. No document was found in solr matching the request.</t>
  </si>
  <si>
    <t>No result from solr with DOI ['10.1103/PhysRevLett.130.043602']. No matches with Abstract, trying Title. No document was found in solr matching the request.</t>
  </si>
  <si>
    <t>No result from solr with DOI ['10.1007/JHEP01(2023)071']. No matches with Abstract, trying Title. No document was found in solr matching the request.</t>
  </si>
  <si>
    <t>No result from solr with DOI ['10.1103/PhysRevB.107.024416']. No matches with Abstract, trying Title. No document was found in solr matching the request.</t>
  </si>
  <si>
    <t>No result from solr with DOI ['10.1103/PhysRevD.107.013006']. No matches with Abstract, trying Title. No document was found in solr matching the request.</t>
  </si>
  <si>
    <t>No result from solr with DOI ['10.3390/sym15020259']. No matches with Abstract, trying Title. No document was found in solr matching the request.</t>
  </si>
  <si>
    <t>No result from solr with DOI ['10.1103/PhysRevE.107.015105']. No matches with Abstract, trying Title. No document was found in solr matching the request.</t>
  </si>
  <si>
    <t>No result from solr with DOI ['10.1142/S0217751X22502049'].</t>
  </si>
  <si>
    <t>{'abstract': 0.58, 'title': 0.75, 'author': 1, 'year': 0.75}</t>
  </si>
  <si>
    <t>{'abstract': 0.69, 'title': 0.73, 'author': 1, 'year': 1}</t>
  </si>
  <si>
    <t>{'abstract': 0.85, 'title': 0.66, 'author': 0.5, 'year': 1}</t>
  </si>
  <si>
    <t>No matches with Abstract, trying Title.</t>
  </si>
  <si>
    <t>{'abstract': None, 'title': 0.87, 'author': 0.57, 'year': 0.75}</t>
  </si>
  <si>
    <t>no action</t>
  </si>
  <si>
    <t>2022tsra.confE.160W</t>
  </si>
  <si>
    <t>{'abstract': 0.81, 'title': 0.97, 'author': 0, 'year': 1}</t>
  </si>
  <si>
    <t>No matches with Abstract, trying Title. text overlap with arXiv:math-ph/0509049</t>
  </si>
  <si>
    <t>{'abstract': 0.8, 'title': 0.69, 'author': 1, 'year': 0.5}</t>
  </si>
  <si>
    <t>{'abstract': 0.9, 'title': 0.81, 'author': 1, 'year': 0}</t>
  </si>
  <si>
    <t>{'abstract': 0.78, 'title': 0.73, 'author': 1, 'year': 0.75}</t>
  </si>
  <si>
    <t>agree</t>
  </si>
  <si>
    <t>{'abstract': 0.55, 'title': 0.93, 'author': 1, 'year': 0.75}</t>
  </si>
  <si>
    <t>No result from solr with DOI ['10.58027/3q8k-ew90'].</t>
  </si>
  <si>
    <t>Match</t>
  </si>
  <si>
    <t>{'abstract': 0.98, 'title': 0.76, 'author': 0, 'year': 1}</t>
  </si>
  <si>
    <t>{'abstract': 0.64, 'title': 0.96, 'author': 1, 'year': 1}</t>
  </si>
  <si>
    <t>{'abstract': 0.9, 'title': 0.87, 'author': 1, 'year': 1}</t>
  </si>
  <si>
    <t>2021PhDT........26P</t>
  </si>
  <si>
    <t>Multi match: 2 of 2.</t>
  </si>
  <si>
    <t>{'abstract': 1.0, 'title': 1.0, 'author': 1, 'year': 1}</t>
  </si>
  <si>
    <t>{'abstract': 1.0, 'title': 1.0, 'author': 0.86, 'year': 1, 'doi': 1}</t>
  </si>
  <si>
    <t>{'abstract': 1.0, 'title': 1.0, 'author': 1, 'year': 1, 'doi': 1}</t>
  </si>
  <si>
    <t>update</t>
  </si>
  <si>
    <t>Multi match: 1 of 2.</t>
  </si>
  <si>
    <t>{'abstract': None, 'title': 1.0, 'author': 1, 'year': 1}</t>
  </si>
  <si>
    <t>{}</t>
  </si>
  <si>
    <t>{'abstract': 0.98, 'title': 0.94, 'author': 0, 'year': 1}</t>
  </si>
  <si>
    <t>{'abstract': 0.99, 'title': 0.42, 'author': 1, 'year': 1, 'doi': 1}</t>
  </si>
  <si>
    <t>{'abstract': 1.0, 'title': 0.87, 'author': 1, 'year': 1}</t>
  </si>
  <si>
    <t>{'abstract': 1.0, 'title': 0.95, 'author': 0, 'year': 1, 'doi': 1}</t>
  </si>
  <si>
    <t>{'abstract': 1.0, 'title': 0.97, 'author': 0, 'year': 1, 'doi': 1}</t>
  </si>
  <si>
    <t>{'abstract': 1.0, 'title': 0.77, 'author': 0.67, 'year': 1, 'doi': 1}</t>
  </si>
  <si>
    <t>{'abstract': 0.99, 'title': 0.88, 'author': 0.5, 'year': 1, 'doi': 1}</t>
  </si>
  <si>
    <t>{'abstract': 1.0, 'title': 1.0, 'author': 1, 'year': 0.75}</t>
  </si>
  <si>
    <t>{'abstract': 1.0, 'title': 0.89, 'author': 0.5, 'year': 1, 'doi': 1}</t>
  </si>
  <si>
    <t>{'abstract': 0.98, 'title': 0.68, 'author': 1, 'year': 1, 'doi': 1}</t>
  </si>
  <si>
    <t>{'abstract': 0.99, 'title': 0.98, 'author': 0.3, 'year': 0.75, 'doi': 1}</t>
  </si>
  <si>
    <t>{'abstract': 1.0, 'title': 0.9, 'author': 0.58, 'year': 1, 'doi': 1}</t>
  </si>
  <si>
    <t>{'abstract': 0.76, 'title': 0.76, 'author': 1, 'year': 1, 'doi': 1}</t>
  </si>
  <si>
    <t>{'abstract': 1.0, 'title': 0.95, 'author': 0.5, 'year': 1, 'doi': 1}</t>
  </si>
  <si>
    <t>{'abstract': 1.0, 'title': 0.71, 'author': 1, 'year': 1, 'doi': 1}</t>
  </si>
  <si>
    <t>{'abstract': 0.87, 'title': 0.81, 'author': 0.89, 'year': 1, 'doi': 1}</t>
  </si>
  <si>
    <t>{'abstract': None, 'title': 0.97, 'author': 1, 'year': 1, 'doi': 1}</t>
  </si>
  <si>
    <t>{'abstract': 1.0, 'title': 0.97, 'author': 0.5, 'year': 1, 'doi': 1}</t>
  </si>
  <si>
    <t>{'abstract': 0.98, 'title': 0.74, 'author': 1, 'year': 1, 'doi': 1}</t>
  </si>
  <si>
    <t>{'abstract': 1.0, 'title': 0.9, 'author': 0.67, 'year': 1, 'doi': 1}</t>
  </si>
  <si>
    <t>{'abstract': 0.99, 'title': 0.75, 'author': 1, 'year': 1, 'doi': 1}</t>
  </si>
  <si>
    <t>{'abstract': 0.99, 'title': 0.92, 'author': 0.67, 'year': 1, 'doi': 1}</t>
  </si>
  <si>
    <t>{'abstract': 0.98, 'title': 0.9, 'author': 0.75, 'year': 1, 'doi': 1}</t>
  </si>
  <si>
    <t>{'abstract': 0.99, 'title': 0.77, 'author': 1, 'year': 1, 'doi': 1}</t>
  </si>
  <si>
    <t>{'abstract': None, 'title': 1.0, 'author': 1, 'year': 1, 'doi': 1}</t>
  </si>
  <si>
    <t>{'abstract': 1.0, 'title': 0.77, 'author': 1, 'year': 1, 'doi': 1}</t>
  </si>
  <si>
    <t>{'abstract': 1.0, 'title': 0.86, 'author': 0.83, 'year': 1, 'doi': 1}</t>
  </si>
  <si>
    <t>{'abstract': 0.87, 'title': 0.81, 'author': 1, 'year': 1, 'doi': 1}</t>
  </si>
  <si>
    <t>{'abstract': 1.0, 'title': 0.98, 'author': 1, 'year': 1}</t>
  </si>
  <si>
    <t>{'abstract': 0.99, 'title': 0.78, 'author': 1, 'year': 1, 'doi': 1}</t>
  </si>
  <si>
    <t>{'abstract': 0.99, 'title': 0.91, 'author': 0.75, 'year': 1, 'doi': 1}</t>
  </si>
  <si>
    <t>{'abstract': 0.98, 'title': 0.9, 'author': 0.78, 'year': 1, 'doi': 1}</t>
  </si>
  <si>
    <t>{'abstract': 0.95, 'title': 0.8, 'author': 1, 'year': 1, 'doi': 1}</t>
  </si>
  <si>
    <t>{'abstract': 1.0, 'title': 0.92, 'author': 0.75, 'year': 1, 'doi': 1}</t>
  </si>
  <si>
    <t>{'abstract': 0.88, 'title': 0.83, 'author': 1, 'year': 1, 'doi': 1}</t>
  </si>
  <si>
    <t>{'abstract': 0.99, 'title': 0.89, 'author': 0.83, 'year': 1, 'doi': 1}</t>
  </si>
  <si>
    <t>{'abstract': 1.0, 'title': 1.0, 'author': 0.6, 'year': 1, 'doi': 1}</t>
  </si>
  <si>
    <t>{'abstract': 0.96, 'title': 0.89, 'author': 0.86, 'year': 1, 'doi': 1}</t>
  </si>
  <si>
    <t>{'abstract': 0.97, 'title': 0.98, 'author': 0.67, 'year': 1, 'doi': 1}</t>
  </si>
  <si>
    <t>{'abstract': 0.72, 'title': 0.89, 'author': 1, 'year': 1, 'doi': 1}</t>
  </si>
  <si>
    <t>{'abstract': 0.98, 'title': 0.89, 'author': 0.86, 'year': 1, 'doi': 1}</t>
  </si>
  <si>
    <t>{'abstract': 1.0, 'title': 0.81, 'author': 1, 'year': 1, 'doi': 1}</t>
  </si>
  <si>
    <t>{'abstract': 0.9, 'title': 0.84, 'author': 1, 'year': 1, 'doi': 1}</t>
  </si>
  <si>
    <t>{'abstract': 0.99, 'title': 0.98, 'author': 0.67, 'year': 1, 'doi': 1}</t>
  </si>
  <si>
    <t>{'abstract': 1.0, 'title': 0.94, 'author': 0.75, 'year': 1, 'doi': 1}</t>
  </si>
  <si>
    <t>{'abstract': 0.98, 'title': 0.82, 'author': 1, 'year': 1, 'doi': 1}</t>
  </si>
  <si>
    <t>{'abstract': 1.0, 'title': 0.98, 'author': 0.67, 'year': 1, 'doi': 1}</t>
  </si>
  <si>
    <t>{'abstract': 0.99, 'title': 0.82, 'author': 1, 'year': 1, 'doi': 1}</t>
  </si>
  <si>
    <t>{'abstract': 1.0, 'title': 0.82, 'author': 1, 'year': 1, 'doi': 1}</t>
  </si>
  <si>
    <t>{'abstract': 1.0, 'title': 0.83, 'author': 1, 'year': 1, 'doi': 1}</t>
  </si>
  <si>
    <t>{'abstract': 0.96, 'title': 0.87, 'author': 0.95, 'year': 1, 'doi': 1}</t>
  </si>
  <si>
    <t>{'abstract': 0.97, 'title': 0.84, 'author': 1, 'year': 1, 'doi': 1}</t>
  </si>
  <si>
    <t>{'abstract': 0.99, 'title': 1.0, 'author': 0.67, 'year': 1, 'doi': 1}</t>
  </si>
  <si>
    <t>{'abstract': 0.92, 'title': 0.91, 'author': 0.9, 'year': 1, 'doi': 1}</t>
  </si>
  <si>
    <t>{'abstract': 0.98, 'title': 0.84, 'author': 1, 'year': 1, 'doi': 1}</t>
  </si>
  <si>
    <t>{'abstract': 0.97, 'title': 0.89, 'author': 0.92, 'year': 1, 'doi': 1}</t>
  </si>
  <si>
    <t>{'abstract': 0.83, 'title': 0.89, 'author': 1, 'year': 1, 'doi': 1}</t>
  </si>
  <si>
    <t>{'abstract': 1.0, 'title': 0.84, 'author': 1, 'year': 1, 'doi': 1}</t>
  </si>
  <si>
    <t>{'abstract': 0.99, 'title': 0.85, 'author': 1, 'year': 1, 'doi': 1}</t>
  </si>
  <si>
    <t>{'abstract': 0.99, 'title': 0.9, 'author': 0.91, 'year': 1, 'doi': 1}</t>
  </si>
  <si>
    <t>{'abstract': 1.0, 'title': 0.85, 'author': 1, 'year': 1, 'doi': 1}</t>
  </si>
  <si>
    <t>{'abstract': 1.0, 'title': 0.86, 'author': 1, 'year': 1, 'doi': 1}</t>
  </si>
  <si>
    <t>text overlap with arXiv:2202.12393 doi:10.1364/AO.476979</t>
  </si>
  <si>
    <t>{'abstract': 0.98, 'title': 0.91, 'author': 0.92, 'year': 1, 'doi': 1}</t>
  </si>
  <si>
    <t>{'abstract': 0.97, 'title': 0.87, 'author': 1, 'year': 1, 'doi': 1}</t>
  </si>
  <si>
    <t>{'abstract': 0.98, 'title': 0.82, 'author': 1, 'year': 0.75, 'doi': 1}</t>
  </si>
  <si>
    <t>{'abstract': 0.99, 'title': 0.87, 'author': 1, 'year': 1, 'doi': 1}</t>
  </si>
  <si>
    <t>{'abstract': 1.0, 'title': 0.87, 'author': 1, 'year': 1, 'doi': 1}</t>
  </si>
  <si>
    <t>{'abstract': 1.0, 'title': 0.92, 'author': 0.91, 'year': 1, 'doi': 1}</t>
  </si>
  <si>
    <t>{'abstract': 0.98, 'title': 0.88, 'author': 1, 'year': 1, 'doi': 1}</t>
  </si>
  <si>
    <t>{'abstract': 1.0, 'title': 1.0, 'author': 0.75, 'year': 1, 'doi': 1}</t>
  </si>
  <si>
    <t>{'abstract': 0.95, 'title': 0.89, 'author': 1, 'year': 1, 'doi': 1}</t>
  </si>
  <si>
    <t>{'abstract': 0.99, 'title': 0.88, 'author': 1, 'year': 1, 'doi': 1}</t>
  </si>
  <si>
    <t>{'abstract': 0.96, 'title': 0.89, 'author': 1, 'year': 1, 'doi': 1}</t>
  </si>
  <si>
    <t>{'abstract': 0.99, 'title': 0.96, 'author': 0.85, 'year': 1, 'doi': 1}</t>
  </si>
  <si>
    <t>{'abstract': 1.0, 'title': 0.88, 'author': 1, 'year': 1, 'doi': 1}</t>
  </si>
  <si>
    <t>{'abstract': 0.97, 'title': 0.89, 'author': 1, 'year': 1, 'doi': 1}</t>
  </si>
  <si>
    <t>{'abstract': 0.99, 'title': 0.91, 'author': 0.96, 'year': 1, 'doi': 1}</t>
  </si>
  <si>
    <t>{'abstract': 0.99, 'title': 0.89, 'author': 1, 'year': 1, 'doi': 1}</t>
  </si>
  <si>
    <t>{'abstract': 1.0, 'title': 0.95, 'author': 0.88, 'year': 1, 'doi': 1}</t>
  </si>
  <si>
    <t>{'abstract': 0.89, 'title': 0.92, 'author': 1, 'year': 1, 'doi': 1}</t>
  </si>
  <si>
    <t>{'abstract': 1.0, 'title': 0.98, 'author': 0.82, 'year': 1, 'doi': 1}</t>
  </si>
  <si>
    <t>{'abstract': 0.86, 'title': 0.93, 'author': 1, 'year': 1, 'doi': 1}</t>
  </si>
  <si>
    <t>{'abstract': 0.99, 'title': 0.97, 'author': 0.85, 'year': 1, 'doi': 1}</t>
  </si>
  <si>
    <t>{'abstract': 0.83, 'title': 0.94, 'author': 1, 'year': 1, 'doi': 1}</t>
  </si>
  <si>
    <t>{'abstract': 1.0, 'title': 0.89, 'author': 1, 'year': 1, 'doi': 1}</t>
  </si>
  <si>
    <t>{'abstract': 0.97, 'title': 0.9, 'author': 1, 'year': 1, 'doi': 1}</t>
  </si>
  <si>
    <t>{'abstract': 1.0, 'title': 0.98, 'author': 0.83, 'year': 1, 'doi': 1}</t>
  </si>
  <si>
    <t>{'abstract': 1.0, 'title': 0.91, 'author': 0.97, 'year': 1, 'doi': 1}</t>
  </si>
  <si>
    <t>{'abstract': 0.98, 'title': 0.9, 'author': 1, 'year': 1, 'doi': 1}</t>
  </si>
  <si>
    <t>{'abstract': 0.99, 'title': 1.0, 'author': 0.8, 'year': 1, 'doi': 1}</t>
  </si>
  <si>
    <t>{'abstract': 0.99, 'title': 0.9, 'author': 1, 'year': 1, 'doi': 1}</t>
  </si>
  <si>
    <t>{'abstract': 1.0, 'title': 0.97, 'author': 0.86, 'year': 1, 'doi': 1}</t>
  </si>
  <si>
    <t>{'abstract': 0.96, 'title': 0.91, 'author': 1, 'year': 1, 'doi': 1}</t>
  </si>
  <si>
    <t>{'abstract': 0.96, 'title': 0.98, 'author': 0.87, 'year': 1, 'doi': 1}</t>
  </si>
  <si>
    <t>{'abstract': 0.93, 'title': 0.92, 'author': 1, 'year': 1, 'doi': 1}</t>
  </si>
  <si>
    <t>{'abstract': 0.83, 'title': 0.95, 'author': 1, 'year': 1, 'doi': 1}</t>
  </si>
  <si>
    <t>{'abstract': 1.0, 'title': 0.9, 'author': 1, 'year': 1, 'doi': 1}</t>
  </si>
  <si>
    <t>{'abstract': 0.97, 'title': 0.91, 'author': 1, 'year': 1, 'doi': 1}</t>
  </si>
  <si>
    <t>{'abstract': 0.94, 'title': 0.92, 'author': 1, 'year': 1, 'doi': 1}</t>
  </si>
  <si>
    <t>{'abstract': 0.98, 'title': 0.91, 'author': 1, 'year': 1, 'doi': 1}</t>
  </si>
  <si>
    <t>{'abstract': 0.99, 'title': 0.98, 'author': 0.86, 'year': 1, 'doi': 1}</t>
  </si>
  <si>
    <t>{'abstract': 0.99, 'title': 0.93, 'author': 0.96, 'year': 1, 'doi': 1}</t>
  </si>
  <si>
    <t>{'abstract': 0.99, 'title': 0.91, 'author': 1, 'year': 1, 'doi': 1}</t>
  </si>
  <si>
    <t>{'abstract': 1.0, 'title': 0.98, 'author': 0.86, 'year': 1, 'doi': 1}</t>
  </si>
  <si>
    <t>{'abstract': 1.0, 'title': 0.91, 'author': 1, 'year': 1, 'doi': 1}</t>
  </si>
  <si>
    <t>{'abstract': 0.97, 'title': 0.92, 'author': 1, 'year': 1, 'doi': 1}</t>
  </si>
  <si>
    <t>{'abstract': 0.98, 'title': 0.92, 'author': 1, 'year': 1, 'doi': 1}</t>
  </si>
  <si>
    <t>{'abstract': 0.78, 'title': 0.98, 'author': 1, 'year': 1, 'doi': 1}</t>
  </si>
  <si>
    <t>{'abstract': 0.95, 'title': 0.93, 'author': 1, 'year': 1, 'doi': 1}</t>
  </si>
  <si>
    <t>{'abstract': 0.99, 'title': 0.92, 'author': 1, 'year': 1, 'doi': 1}</t>
  </si>
  <si>
    <t>{'abstract': 1.0, 'title': 0.92, 'author': 1, 'year': 1, 'doi': 1}</t>
  </si>
  <si>
    <t>{'abstract': 0.97, 'title': 0.93, 'author': 1, 'year': 1, 'doi': 1}</t>
  </si>
  <si>
    <t>{'abstract': 0.98, 'title': 0.93, 'author': 1, 'year': 1, 'doi': 1}</t>
  </si>
  <si>
    <t>{'abstract': 1.0, 'title': 0.93, 'author': 0.99, 'year': 1, 'doi': 1}</t>
  </si>
  <si>
    <t>{'abstract': 0.75, 'title': 1.0, 'author': 1, 'year': 1, 'doi': 1}</t>
  </si>
  <si>
    <t>{'abstract': 0.99, 'title': 0.93, 'author': 1, 'year': 1, 'doi': 1}</t>
  </si>
  <si>
    <t>{'abstract': 1.0, 'title': 0.93, 'author': 1, 'year': 1, 'doi': 1}</t>
  </si>
  <si>
    <t>{'abstract': 0.98, 'title': 0.94, 'author': 1, 'year': 1, 'doi': 1}</t>
  </si>
  <si>
    <t>{'abstract': 0.99, 'title': 0.94, 'author': 1, 'year': 1, 'doi': 1}</t>
  </si>
  <si>
    <t>{'abstract': 1.0, 'title': 0.94, 'author': 1, 'year': 1, 'doi': 1}</t>
  </si>
  <si>
    <t>{'abstract': 0.9, 'title': 0.97, 'author': 1, 'year': 1, 'doi': 1}</t>
  </si>
  <si>
    <t>{'abstract': 0.99, 'title': 0.98, 'author': 0.94, 'year': 1, 'doi': 1}</t>
  </si>
  <si>
    <t>text overlap with arXiv:2205.08735 doi:10.1063/5.0130993</t>
  </si>
  <si>
    <t>{'abstract': 0.88, 'title': 0.98, 'author': 1, 'year': 1, 'doi': 1}</t>
  </si>
  <si>
    <t>{'abstract': 0.82, 'title': 1.0, 'author': 1, 'year': 1, 'doi': 1}</t>
  </si>
  <si>
    <t>{'abstract': 0.99, 'title': 0.95, 'author': 1, 'year': 1, 'doi': 1}</t>
  </si>
  <si>
    <t>{'abstract': 1.0, 'title': 0.98, 'author': 0.94, 'year': 1, 'doi': 1}</t>
  </si>
  <si>
    <t>{'abstract': 1.0, 'title': 0.95, 'author': 1, 'year': 1, 'doi': 1}</t>
  </si>
  <si>
    <t>{'abstract': 0.91, 'title': 0.98, 'author': 1, 'year': 1, 'doi': 1}</t>
  </si>
  <si>
    <t>{'abstract': 0.98, 'title': 0.96, 'author': 1, 'year': 1, 'doi': 1}</t>
  </si>
  <si>
    <t>{'abstract': 0.99, 'title': 0.96, 'author': 1, 'year': 1, 'doi': 1}</t>
  </si>
  <si>
    <t>{'abstract': 1.0, 'title': 0.98, 'author': 0.96, 'year': 1, 'doi': 1}</t>
  </si>
  <si>
    <t>{'abstract': 1.0, 'title': 0.96, 'author': 1, 'year': 1, 'doi': 1}</t>
  </si>
  <si>
    <t>{'abstract': 0.97, 'title': 0.97, 'author': 1, 'year': 1, 'doi': 1}</t>
  </si>
  <si>
    <t>{'abstract': 0.87, 'title': 1.0, 'author': 1, 'year': 1, 'doi': 1}</t>
  </si>
  <si>
    <t>{'abstract': 1.0, 'title': 1.0, 'author': 0.93, 'year': 1, 'doi': 1}</t>
  </si>
  <si>
    <t>{'abstract': 0.98, 'title': 0.97, 'author': 1, 'year': 1, 'doi': 1}</t>
  </si>
  <si>
    <t>{'abstract': 0.95, 'title': 0.98, 'author': 1, 'year': 1, 'doi': 1}</t>
  </si>
  <si>
    <t>{'abstract': 0.99, 'title': 0.97, 'author': 1, 'year': 1, 'doi': 1}</t>
  </si>
  <si>
    <t>{'abstract': 0.96, 'title': 0.98, 'author': 1, 'year': 1, 'doi': 1}</t>
  </si>
  <si>
    <t>{'abstract': 1.0, 'title': 0.97, 'author': 1, 'year': 1, 'doi': 1}</t>
  </si>
  <si>
    <t>{'abstract': 0.9, 'title': 1.0, 'author': 1, 'year': 1, 'doi': 1}</t>
  </si>
  <si>
    <t>{'abstract': 0.97, 'title': 0.98, 'author': 1, 'year': 1, 'doi': 1}</t>
  </si>
  <si>
    <t>{'abstract': 0.98, 'title': 0.98, 'author': 1, 'year': 1, 'doi': 1}</t>
  </si>
  <si>
    <t>{'abstract': 0.99, 'title': 0.98, 'author': 1, 'year': 1, 'doi': 1}</t>
  </si>
  <si>
    <t>{'abstract': 1.0, 'title': 0.98, 'author': 1, 'year': 1, 'doi': 1}</t>
  </si>
  <si>
    <t>{'abstract': 0.99, 'title': 0.99, 'author': 1, 'year': 1, 'doi': 1}</t>
  </si>
  <si>
    <t>{'abstract': 0.96, 'title': 1.0, 'author': 1, 'year': 1, 'doi': 1}</t>
  </si>
  <si>
    <t>{'abstract': 1.0, 'title': 1.0, 'author': 0.98, 'year': 1, 'doi': 1}</t>
  </si>
  <si>
    <t>{'abstract': 1.0, 'title': 0.99, 'author': 1, 'year': 1, 'doi': 1}</t>
  </si>
  <si>
    <t>{'abstract': 0.97, 'title': 1.0, 'author': 1, 'year': 1, 'doi': 1}</t>
  </si>
  <si>
    <t>{'abstract': 0.98, 'title': 1.0, 'author': 1, 'year': 1, 'doi': 1}</t>
  </si>
  <si>
    <t>{'abstract': 0.99, 'title': 1.0, 'author': 1, 'year': 1, 'doi': 1}</t>
  </si>
  <si>
    <t>{'abstract': 0.98, 'title': 0.98, 'author': 0.67, 'year': 0, 'doi': 1}</t>
  </si>
  <si>
    <t>{'abstract': 1.0, 'title': 0.98, 'author': 1, 'year': 0.75, 'doi': 1}</t>
  </si>
  <si>
    <t>{'abstract': 1.0, 'title': 0.99, 'author': 1, 'year': 0.75, 'doi': 1}</t>
  </si>
  <si>
    <t>{'abstract': 0.99, 'title': 1.0, 'author': 1, 'year': 0.75, 'doi': 1}</t>
  </si>
  <si>
    <t>{'abstract': None, 'title': 0.88, 'author': 1, 'year': 0, 'doi': 1}</t>
  </si>
  <si>
    <t>{'abstract': 1.0, 'title': 0.96, 'author': 1, 'year': 0.25, 'doi': 1}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</si>
</sst>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75"/>
    <col customWidth="1" min="5" max="5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tr">
        <f>HYPERLINK("https://ui.adsabs.harvard.edu/abs/2021arXiv210913594W/abstract","2021arXiv210913594W")</f>
        <v>2021arXiv210913594W</v>
      </c>
      <c r="B2" s="2" t="str">
        <f>HYPERLINK("https://ui.adsabs.harvard.edu/abs/2023Quant...7..900W/abstract","2023Quant...7..900W")</f>
        <v>2023Quant...7..900W</v>
      </c>
      <c r="C2" s="1" t="s">
        <v>9</v>
      </c>
      <c r="D2" s="1" t="s">
        <v>10</v>
      </c>
      <c r="F2" s="1" t="s">
        <v>11</v>
      </c>
      <c r="G2" s="1" t="s">
        <v>12</v>
      </c>
      <c r="H2" s="1">
        <v>0.0</v>
      </c>
    </row>
    <row r="3">
      <c r="A3" s="2" t="str">
        <f>HYPERLINK("https://ui.adsabs.harvard.edu/abs/2021arXiv211102596P/abstract","2021arXiv211102596P")</f>
        <v>2021arXiv211102596P</v>
      </c>
      <c r="B3" s="2" t="str">
        <f>HYPERLINK("https://ui.adsabs.harvard.edu/abs/2023Quant...7..898P/abstract","2023Quant...7..898P")</f>
        <v>2023Quant...7..898P</v>
      </c>
      <c r="C3" s="1" t="s">
        <v>9</v>
      </c>
      <c r="D3" s="2" t="str">
        <f>HYPERLINK("https://ui.adsabs.harvard.edu/abs/2023Quant...7..898P/abstract","2023Quant...7..898P")</f>
        <v>2023Quant...7..898P</v>
      </c>
      <c r="F3" s="1" t="s">
        <v>13</v>
      </c>
      <c r="G3" s="1" t="s">
        <v>12</v>
      </c>
      <c r="H3" s="1">
        <v>0.0</v>
      </c>
    </row>
    <row r="4">
      <c r="A4" s="2" t="str">
        <f>HYPERLINK("https://ui.adsabs.harvard.edu/abs/2022arXiv220400632S/abstract","2022arXiv220400632S")</f>
        <v>2022arXiv220400632S</v>
      </c>
      <c r="B4" s="2" t="str">
        <f>HYPERLINK("https://ui.adsabs.harvard.edu/abs/2023PhRvL.130d3601S/abstract","2023PhRvL.130d3601S")</f>
        <v>2023PhRvL.130d3601S</v>
      </c>
      <c r="C4" s="1" t="s">
        <v>9</v>
      </c>
      <c r="D4" s="2" t="str">
        <f>HYPERLINK("https://ui.adsabs.harvard.edu/abs/2023PhRvL.130d3601S/abstract","2023PhRvL.130d3601S")</f>
        <v>2023PhRvL.130d3601S</v>
      </c>
      <c r="F4" s="1" t="s">
        <v>14</v>
      </c>
      <c r="G4" s="1" t="s">
        <v>12</v>
      </c>
      <c r="H4" s="1">
        <v>0.0</v>
      </c>
    </row>
    <row r="5">
      <c r="A5" s="2" t="str">
        <f>HYPERLINK("https://ui.adsabs.harvard.edu/abs/2022arXiv220405794W/abstract","2022arXiv220405794W")</f>
        <v>2022arXiv220405794W</v>
      </c>
      <c r="B5" s="2" t="str">
        <f>HYPERLINK("https://ui.adsabs.harvard.edu/abs/2023Quant...7..903W/abstract","2023Quant...7..903W")</f>
        <v>2023Quant...7..903W</v>
      </c>
      <c r="C5" s="1" t="s">
        <v>9</v>
      </c>
      <c r="D5" s="2" t="str">
        <f>HYPERLINK("https://ui.adsabs.harvard.edu/abs/2023Quant...7..903W/abstract","2023Quant...7..903W")</f>
        <v>2023Quant...7..903W</v>
      </c>
      <c r="F5" s="1" t="s">
        <v>15</v>
      </c>
      <c r="G5" s="1" t="s">
        <v>12</v>
      </c>
      <c r="H5" s="1">
        <v>0.0</v>
      </c>
    </row>
    <row r="6">
      <c r="A6" s="2" t="str">
        <f>HYPERLINK("https://ui.adsabs.harvard.edu/abs/2022arXiv220412715L/abstract","2022arXiv220412715L")</f>
        <v>2022arXiv220412715L</v>
      </c>
      <c r="B6" s="2" t="str">
        <f>HYPERLINK("https://ui.adsabs.harvard.edu/abs/2023NJPh...25a3009L/abstract","2023NJPh...25a3009L")</f>
        <v>2023NJPh...25a3009L</v>
      </c>
      <c r="C6" s="1" t="s">
        <v>9</v>
      </c>
      <c r="D6" s="2" t="str">
        <f>HYPERLINK("https://ui.adsabs.harvard.edu/abs/2023NJPh...25a3009L/abstract","2023NJPh...25a3009L")</f>
        <v>2023NJPh...25a3009L</v>
      </c>
      <c r="F6" s="1" t="s">
        <v>16</v>
      </c>
      <c r="G6" s="1" t="s">
        <v>12</v>
      </c>
      <c r="H6" s="1">
        <v>0.0</v>
      </c>
    </row>
    <row r="7">
      <c r="A7" s="2" t="str">
        <f>HYPERLINK("https://ui.adsabs.harvard.edu/abs/2022arXiv220503149P/abstract","2022arXiv220503149P")</f>
        <v>2022arXiv220503149P</v>
      </c>
      <c r="B7" s="2" t="str">
        <f>HYPERLINK("https://ui.adsabs.harvard.edu/abs/2023PhRvC.107a4910P/abstract","2023PhRvC.107a4910P")</f>
        <v>2023PhRvC.107a4910P</v>
      </c>
      <c r="C7" s="1" t="s">
        <v>9</v>
      </c>
      <c r="D7" s="2" t="str">
        <f>HYPERLINK("https://ui.adsabs.harvard.edu/abs/2023PhRvC.107a4910P/abstract","2023PhRvC.107a4910P")</f>
        <v>2023PhRvC.107a4910P</v>
      </c>
      <c r="F7" s="1" t="s">
        <v>17</v>
      </c>
      <c r="G7" s="1" t="s">
        <v>12</v>
      </c>
      <c r="H7" s="1">
        <v>0.0</v>
      </c>
    </row>
    <row r="8">
      <c r="A8" s="2" t="str">
        <f>HYPERLINK("https://ui.adsabs.harvard.edu/abs/2022arXiv220508471N/abstract","2022arXiv220508471N")</f>
        <v>2022arXiv220508471N</v>
      </c>
      <c r="B8" s="2" t="str">
        <f>HYPERLINK("https://ui.adsabs.harvard.edu/abs/2023E&amp;ES.1136a2018N/abstract","2023E&amp;ES.1136a2018N")</f>
        <v>2023E&amp;ES.1136a2018N</v>
      </c>
      <c r="C8" s="1" t="s">
        <v>9</v>
      </c>
      <c r="D8" s="2" t="str">
        <f>HYPERLINK("https://ui.adsabs.harvard.edu/abs/2023E&amp;ES.1136a2018N/abstract","2023E&amp;ES.1136a2018N")</f>
        <v>2023E&amp;ES.1136a2018N</v>
      </c>
      <c r="F8" s="1" t="s">
        <v>18</v>
      </c>
      <c r="G8" s="1" t="s">
        <v>12</v>
      </c>
      <c r="H8" s="1">
        <v>0.0</v>
      </c>
    </row>
    <row r="9">
      <c r="A9" s="2" t="str">
        <f>HYPERLINK("https://ui.adsabs.harvard.edu/abs/2022arXiv220602637S/abstract","2022arXiv220602637S")</f>
        <v>2022arXiv220602637S</v>
      </c>
      <c r="B9" s="2" t="str">
        <f>HYPERLINK("https://ui.adsabs.harvard.edu/abs/2023NJPh...25a3015S/abstract","2023NJPh...25a3015S")</f>
        <v>2023NJPh...25a3015S</v>
      </c>
      <c r="C9" s="1" t="s">
        <v>9</v>
      </c>
      <c r="D9" s="2" t="str">
        <f>HYPERLINK("https://ui.adsabs.harvard.edu/abs/2023NJPh...25a3015S/abstract","2023NJPh...25a3015S")</f>
        <v>2023NJPh...25a3015S</v>
      </c>
      <c r="F9" s="1" t="s">
        <v>19</v>
      </c>
      <c r="G9" s="1" t="s">
        <v>12</v>
      </c>
      <c r="H9" s="1">
        <v>0.0</v>
      </c>
    </row>
    <row r="10">
      <c r="A10" s="2" t="str">
        <f>HYPERLINK("https://ui.adsabs.harvard.edu/abs/2022arXiv220611916G/abstract","2022arXiv220611916G")</f>
        <v>2022arXiv220611916G</v>
      </c>
      <c r="B10" s="2" t="str">
        <f>HYPERLINK("https://ui.adsabs.harvard.edu/abs/2023PhRvB.107d1301G/abstract","2023PhRvB.107d1301G")</f>
        <v>2023PhRvB.107d1301G</v>
      </c>
      <c r="C10" s="1" t="s">
        <v>9</v>
      </c>
      <c r="D10" s="2" t="str">
        <f>HYPERLINK("https://ui.adsabs.harvard.edu/abs/2023PhRvB.107d1301G/abstract","2023PhRvB.107d1301G")</f>
        <v>2023PhRvB.107d1301G</v>
      </c>
      <c r="F10" s="1" t="s">
        <v>20</v>
      </c>
      <c r="G10" s="1" t="s">
        <v>12</v>
      </c>
      <c r="H10" s="1">
        <v>0.0</v>
      </c>
    </row>
    <row r="11">
      <c r="A11" s="2" t="str">
        <f>HYPERLINK("https://ui.adsabs.harvard.edu/abs/2022arXiv220612105S/abstract","2022arXiv220612105S")</f>
        <v>2022arXiv220612105S</v>
      </c>
      <c r="B11" s="2" t="str">
        <f>HYPERLINK("https://ui.adsabs.harvard.edu/abs/2023PhRvA.107a2422S/abstract","2023PhRvA.107a2422S")</f>
        <v>2023PhRvA.107a2422S</v>
      </c>
      <c r="C11" s="1" t="s">
        <v>9</v>
      </c>
      <c r="D11" s="2" t="str">
        <f>HYPERLINK("https://ui.adsabs.harvard.edu/abs/2023PhRvA.107a2422S/abstract","2023PhRvA.107a2422S")</f>
        <v>2023PhRvA.107a2422S</v>
      </c>
      <c r="F11" s="1" t="s">
        <v>21</v>
      </c>
      <c r="G11" s="1" t="s">
        <v>12</v>
      </c>
      <c r="H11" s="1">
        <v>0.0</v>
      </c>
    </row>
    <row r="12">
      <c r="A12" s="2" t="str">
        <f>HYPERLINK("https://ui.adsabs.harvard.edu/abs/2022arXiv220705646C/abstract","2022arXiv220705646C")</f>
        <v>2022arXiv220705646C</v>
      </c>
      <c r="B12" s="2" t="str">
        <f>HYPERLINK("https://ui.adsabs.harvard.edu/abs/2023Quant...7..902C/abstract","2023Quant...7..902C")</f>
        <v>2023Quant...7..902C</v>
      </c>
      <c r="C12" s="1" t="s">
        <v>9</v>
      </c>
      <c r="D12" s="2" t="str">
        <f>HYPERLINK("https://ui.adsabs.harvard.edu/abs/2023Quant...7..902C/abstract","2023Quant...7..902C")</f>
        <v>2023Quant...7..902C</v>
      </c>
      <c r="F12" s="1" t="s">
        <v>22</v>
      </c>
      <c r="G12" s="1" t="s">
        <v>12</v>
      </c>
      <c r="H12" s="1">
        <v>0.0</v>
      </c>
    </row>
    <row r="13">
      <c r="A13" s="2" t="str">
        <f>HYPERLINK("https://ui.adsabs.harvard.edu/abs/2022arXiv220709366B/abstract","2022arXiv220709366B")</f>
        <v>2022arXiv220709366B</v>
      </c>
      <c r="B13" s="2" t="str">
        <f>HYPERLINK("https://ui.adsabs.harvard.edu/abs/2023PhRvL.130d1901B/abstract","2023PhRvL.130d1901B")</f>
        <v>2023PhRvL.130d1901B</v>
      </c>
      <c r="C13" s="1" t="s">
        <v>9</v>
      </c>
      <c r="D13" s="2" t="str">
        <f>HYPERLINK("https://ui.adsabs.harvard.edu/abs/2023PhRvL.130d1901B/abstract","2023PhRvL.130d1901B")</f>
        <v>2023PhRvL.130d1901B</v>
      </c>
      <c r="F13" s="1" t="s">
        <v>23</v>
      </c>
      <c r="G13" s="1" t="s">
        <v>12</v>
      </c>
      <c r="H13" s="1">
        <v>0.0</v>
      </c>
    </row>
    <row r="14">
      <c r="A14" s="2" t="str">
        <f>HYPERLINK("https://ui.adsabs.harvard.edu/abs/2022arXiv220809620C/abstract","2022arXiv220809620C")</f>
        <v>2022arXiv220809620C</v>
      </c>
      <c r="B14" s="2" t="str">
        <f>HYPERLINK("https://ui.adsabs.harvard.edu/abs/2023PhRvA.107a3307C/abstract","2023PhRvA.107a3307C")</f>
        <v>2023PhRvA.107a3307C</v>
      </c>
      <c r="C14" s="1" t="s">
        <v>9</v>
      </c>
      <c r="D14" s="2" t="str">
        <f>HYPERLINK("https://ui.adsabs.harvard.edu/abs/2023PhRvA.107a3307C/abstract","2023PhRvA.107a3307C")</f>
        <v>2023PhRvA.107a3307C</v>
      </c>
      <c r="F14" s="1" t="s">
        <v>24</v>
      </c>
      <c r="G14" s="1" t="s">
        <v>12</v>
      </c>
      <c r="H14" s="1">
        <v>0.0</v>
      </c>
    </row>
    <row r="15">
      <c r="A15" s="2" t="str">
        <f>HYPERLINK("https://ui.adsabs.harvard.edu/abs/2022arXiv220814400A/abstract","2022arXiv220814400A")</f>
        <v>2022arXiv220814400A</v>
      </c>
      <c r="B15" s="2" t="str">
        <f>HYPERLINK("https://ui.adsabs.harvard.edu/abs/2023PhRvB.107c5424A/abstract","2023PhRvB.107c5424A")</f>
        <v>2023PhRvB.107c5424A</v>
      </c>
      <c r="C15" s="1" t="s">
        <v>9</v>
      </c>
      <c r="D15" s="2" t="str">
        <f>HYPERLINK("https://ui.adsabs.harvard.edu/abs/2023PhRvB.107c5424A/abstract","2023PhRvB.107c5424A")</f>
        <v>2023PhRvB.107c5424A</v>
      </c>
      <c r="F15" s="1" t="s">
        <v>25</v>
      </c>
      <c r="G15" s="1" t="s">
        <v>12</v>
      </c>
      <c r="H15" s="1">
        <v>0.0</v>
      </c>
    </row>
    <row r="16">
      <c r="A16" s="2" t="str">
        <f>HYPERLINK("https://ui.adsabs.harvard.edu/abs/2022arXiv220905830T/abstract","2022arXiv220905830T")</f>
        <v>2022arXiv220905830T</v>
      </c>
      <c r="B16" s="2" t="str">
        <f>HYPERLINK("https://ui.adsabs.harvard.edu/abs/2023PhRvB.107c5125T/abstract","2023PhRvB.107c5125T")</f>
        <v>2023PhRvB.107c5125T</v>
      </c>
      <c r="C16" s="1" t="s">
        <v>9</v>
      </c>
      <c r="D16" s="2" t="str">
        <f>HYPERLINK("https://ui.adsabs.harvard.edu/abs/2023PhRvB.107c5125T/abstract","2023PhRvB.107c5125T")</f>
        <v>2023PhRvB.107c5125T</v>
      </c>
      <c r="F16" s="1" t="s">
        <v>26</v>
      </c>
      <c r="G16" s="1" t="s">
        <v>12</v>
      </c>
      <c r="H16" s="1">
        <v>0.0</v>
      </c>
    </row>
    <row r="17">
      <c r="A17" s="2" t="str">
        <f>HYPERLINK("https://ui.adsabs.harvard.edu/abs/2022arXiv221015213I/abstract","2022arXiv221015213I")</f>
        <v>2022arXiv221015213I</v>
      </c>
      <c r="B17" s="2" t="str">
        <f>HYPERLINK("https://ui.adsabs.harvard.edu/abs/2023PhRvD.107a6011I/abstract","2023PhRvD.107a6011I")</f>
        <v>2023PhRvD.107a6011I</v>
      </c>
      <c r="C17" s="1" t="s">
        <v>9</v>
      </c>
      <c r="D17" s="2" t="str">
        <f>HYPERLINK("https://ui.adsabs.harvard.edu/abs/2023PhRvD.107a6011I/abstract","2023PhRvD.107a6011I")</f>
        <v>2023PhRvD.107a6011I</v>
      </c>
      <c r="F17" s="1" t="s">
        <v>27</v>
      </c>
      <c r="G17" s="1" t="s">
        <v>12</v>
      </c>
      <c r="H17" s="1">
        <v>0.0</v>
      </c>
    </row>
    <row r="18">
      <c r="A18" s="2" t="str">
        <f>HYPERLINK("https://ui.adsabs.harvard.edu/abs/2022arXiv221100521S/abstract","2022arXiv221100521S")</f>
        <v>2022arXiv221100521S</v>
      </c>
      <c r="B18" s="2" t="str">
        <f>HYPERLINK("https://ui.adsabs.harvard.edu/abs/2023PhRvM...7a4003S/abstract","2023PhRvM...7a4003S")</f>
        <v>2023PhRvM...7a4003S</v>
      </c>
      <c r="C18" s="1" t="s">
        <v>9</v>
      </c>
      <c r="D18" s="2" t="str">
        <f>HYPERLINK("https://ui.adsabs.harvard.edu/abs/2023PhRvM...7a4003S/abstract","2023PhRvM...7a4003S")</f>
        <v>2023PhRvM...7a4003S</v>
      </c>
      <c r="F18" s="1" t="s">
        <v>28</v>
      </c>
      <c r="G18" s="1" t="s">
        <v>12</v>
      </c>
      <c r="H18" s="1">
        <v>0.0</v>
      </c>
    </row>
    <row r="19">
      <c r="A19" s="2" t="str">
        <f>HYPERLINK("https://ui.adsabs.harvard.edu/abs/2022arXiv221104744P/abstract","2022arXiv221104744P")</f>
        <v>2022arXiv221104744P</v>
      </c>
      <c r="B19" s="2" t="str">
        <f>HYPERLINK("https://ui.adsabs.harvard.edu/abs/2023PhRvA.107a2812P/abstract","2023PhRvA.107a2812P")</f>
        <v>2023PhRvA.107a2812P</v>
      </c>
      <c r="C19" s="1" t="s">
        <v>9</v>
      </c>
      <c r="D19" s="2" t="str">
        <f>HYPERLINK("https://ui.adsabs.harvard.edu/abs/2023PhRvA.107a2812P/abstract","2023PhRvA.107a2812P")</f>
        <v>2023PhRvA.107a2812P</v>
      </c>
      <c r="F19" s="1" t="s">
        <v>29</v>
      </c>
      <c r="G19" s="1" t="s">
        <v>12</v>
      </c>
      <c r="H19" s="1">
        <v>0.0</v>
      </c>
    </row>
    <row r="20">
      <c r="A20" s="2" t="str">
        <f>HYPERLINK("https://ui.adsabs.harvard.edu/abs/2022arXiv221107207G/abstract","2022arXiv221107207G")</f>
        <v>2022arXiv221107207G</v>
      </c>
      <c r="B20" s="2" t="str">
        <f>HYPERLINK("https://ui.adsabs.harvard.edu/abs/2023PhRvL.130d3602G/abstract","2023PhRvL.130d3602G")</f>
        <v>2023PhRvL.130d3602G</v>
      </c>
      <c r="C20" s="1" t="s">
        <v>9</v>
      </c>
      <c r="D20" s="2" t="str">
        <f>HYPERLINK("https://ui.adsabs.harvard.edu/abs/2023PhRvL.130d3602G/abstract","2023PhRvL.130d3602G")</f>
        <v>2023PhRvL.130d3602G</v>
      </c>
      <c r="F20" s="1" t="s">
        <v>30</v>
      </c>
      <c r="G20" s="1" t="s">
        <v>12</v>
      </c>
      <c r="H20" s="1">
        <v>0.0</v>
      </c>
    </row>
    <row r="21">
      <c r="A21" s="2" t="str">
        <f>HYPERLINK("https://ui.adsabs.harvard.edu/abs/2022arXiv221107754C/abstract","2022arXiv221107754C")</f>
        <v>2022arXiv221107754C</v>
      </c>
      <c r="B21" s="2" t="str">
        <f>HYPERLINK("https://ui.adsabs.harvard.edu/abs/2023JHEP...01..071C/abstract","2023JHEP...01..071C")</f>
        <v>2023JHEP...01..071C</v>
      </c>
      <c r="C21" s="1" t="s">
        <v>9</v>
      </c>
      <c r="D21" s="2" t="str">
        <f>HYPERLINK("https://ui.adsabs.harvard.edu/abs/2023JHEP...01..071C/abstract","2023JHEP...01..071C")</f>
        <v>2023JHEP...01..071C</v>
      </c>
      <c r="F21" s="1" t="s">
        <v>31</v>
      </c>
      <c r="G21" s="1" t="s">
        <v>12</v>
      </c>
      <c r="H21" s="1">
        <v>0.0</v>
      </c>
    </row>
    <row r="22">
      <c r="A22" s="2" t="str">
        <f>HYPERLINK("https://ui.adsabs.harvard.edu/abs/2022arXiv221108072G/abstract","2022arXiv221108072G")</f>
        <v>2022arXiv221108072G</v>
      </c>
      <c r="B22" s="2" t="str">
        <f>HYPERLINK("https://ui.adsabs.harvard.edu/abs/2023PhRvB.107b4416G/abstract","2023PhRvB.107b4416G")</f>
        <v>2023PhRvB.107b4416G</v>
      </c>
      <c r="C22" s="1" t="s">
        <v>9</v>
      </c>
      <c r="D22" s="2" t="str">
        <f>HYPERLINK("https://ui.adsabs.harvard.edu/abs/2023PhRvB.107b4416G/abstract","2023PhRvB.107b4416G")</f>
        <v>2023PhRvB.107b4416G</v>
      </c>
      <c r="F22" s="1" t="s">
        <v>32</v>
      </c>
      <c r="G22" s="1" t="s">
        <v>12</v>
      </c>
      <c r="H22" s="1">
        <v>0.0</v>
      </c>
    </row>
    <row r="23">
      <c r="A23" s="2" t="str">
        <f>HYPERLINK("https://ui.adsabs.harvard.edu/abs/2022arXiv221112960L/abstract","2022arXiv221112960L")</f>
        <v>2022arXiv221112960L</v>
      </c>
      <c r="B23" s="2" t="str">
        <f>HYPERLINK("https://ui.adsabs.harvard.edu/abs/2023PhRvD.107a3006L/abstract","2023PhRvD.107a3006L")</f>
        <v>2023PhRvD.107a3006L</v>
      </c>
      <c r="C23" s="1" t="s">
        <v>9</v>
      </c>
      <c r="D23" s="2" t="str">
        <f>HYPERLINK("https://ui.adsabs.harvard.edu/abs/2023PhRvD.107a3006L/abstract","2023PhRvD.107a3006L")</f>
        <v>2023PhRvD.107a3006L</v>
      </c>
      <c r="F23" s="1" t="s">
        <v>33</v>
      </c>
      <c r="G23" s="1" t="s">
        <v>12</v>
      </c>
      <c r="H23" s="1">
        <v>0.0</v>
      </c>
    </row>
    <row r="24">
      <c r="A24" s="2" t="str">
        <f>HYPERLINK("https://ui.adsabs.harvard.edu/abs/2023arXiv230109795G/abstract","2023arXiv230109795G")</f>
        <v>2023arXiv230109795G</v>
      </c>
      <c r="B24" s="2" t="str">
        <f>HYPERLINK("https://ui.adsabs.harvard.edu/abs/2023Symm...15..259G/abstract","2023Symm...15..259G")</f>
        <v>2023Symm...15..259G</v>
      </c>
      <c r="C24" s="1" t="s">
        <v>9</v>
      </c>
      <c r="D24" s="2" t="str">
        <f>HYPERLINK("https://ui.adsabs.harvard.edu/abs/2023Symm...15..259G/abstract","2023Symm...15..259G")</f>
        <v>2023Symm...15..259G</v>
      </c>
      <c r="F24" s="1" t="s">
        <v>34</v>
      </c>
      <c r="G24" s="1" t="s">
        <v>12</v>
      </c>
      <c r="H24" s="1">
        <v>0.0</v>
      </c>
    </row>
    <row r="25">
      <c r="A25" s="2" t="str">
        <f>HYPERLINK("https://ui.adsabs.harvard.edu/abs/2023arXiv230109798L/abstract","2023arXiv230109798L")</f>
        <v>2023arXiv230109798L</v>
      </c>
      <c r="B25" s="2" t="str">
        <f>HYPERLINK("https://ui.adsabs.harvard.edu/abs/2023PhRvE.107a5105L/abstract","2023PhRvE.107a5105L")</f>
        <v>2023PhRvE.107a5105L</v>
      </c>
      <c r="C25" s="1" t="s">
        <v>9</v>
      </c>
      <c r="D25" s="2" t="str">
        <f>HYPERLINK("https://ui.adsabs.harvard.edu/abs/2023PhRvE.107a5105L/abstract","2023PhRvE.107a5105L")</f>
        <v>2023PhRvE.107a5105L</v>
      </c>
      <c r="F25" s="1" t="s">
        <v>35</v>
      </c>
      <c r="G25" s="1" t="s">
        <v>12</v>
      </c>
      <c r="H25" s="1">
        <v>0.0</v>
      </c>
    </row>
    <row r="26">
      <c r="A26" s="2" t="str">
        <f>HYPERLINK("https://ui.adsabs.harvard.edu/abs/2023arXiv230110693M/abstract","2023arXiv230110693M")</f>
        <v>2023arXiv230110693M</v>
      </c>
      <c r="E26" s="2" t="str">
        <f>HYPERLINK("https://ui.adsabs.harvard.edu/abs/2021IJMPA..3650265M/abstract","2021IJMPA..3650265M")</f>
        <v>2021IJMPA..3650265M</v>
      </c>
      <c r="F26" s="1" t="s">
        <v>36</v>
      </c>
      <c r="G26" s="1" t="s">
        <v>12</v>
      </c>
      <c r="H26" s="1">
        <v>0.0218527</v>
      </c>
      <c r="I26" s="1" t="s">
        <v>37</v>
      </c>
    </row>
    <row r="27">
      <c r="A27" s="2" t="str">
        <f>HYPERLINK("https://ui.adsabs.harvard.edu/abs/2023arXiv230110579T/abstract","2023arXiv230110579T")</f>
        <v>2023arXiv230110579T</v>
      </c>
      <c r="E27" s="2" t="str">
        <f>HYPERLINK("https://ui.adsabs.harvard.edu/abs/2022JCrGr.58426579T/abstract","2022JCrGr.58426579T")</f>
        <v>2022JCrGr.58426579T</v>
      </c>
      <c r="G27" s="1" t="s">
        <v>12</v>
      </c>
      <c r="H27" s="1">
        <v>0.0276656</v>
      </c>
      <c r="I27" s="1" t="s">
        <v>38</v>
      </c>
    </row>
    <row r="28">
      <c r="A28" s="2" t="str">
        <f>HYPERLINK("https://ui.adsabs.harvard.edu/abs/2022arXiv220709754G/abstract","2022arXiv220709754G")</f>
        <v>2022arXiv220709754G</v>
      </c>
      <c r="E28" s="2" t="str">
        <f>HYPERLINK("https://ui.adsabs.harvard.edu/abs/2022JMPSo.16604930G/abstract","2022JMPSo.16604930G")</f>
        <v>2022JMPSo.16604930G</v>
      </c>
      <c r="G28" s="1" t="s">
        <v>12</v>
      </c>
      <c r="H28" s="1">
        <v>0.0362471</v>
      </c>
      <c r="I28" s="1" t="s">
        <v>39</v>
      </c>
    </row>
    <row r="29">
      <c r="A29" s="2" t="str">
        <f>HYPERLINK("https://ui.adsabs.harvard.edu/abs/2023arXiv230110476H/abstract","2023arXiv230110476H")</f>
        <v>2023arXiv230110476H</v>
      </c>
      <c r="E29" s="2" t="str">
        <f>HYPERLINK("https://ui.adsabs.harvard.edu/abs/2021OExpr..2915772H/abstract","2021OExpr..2915772H")</f>
        <v>2021OExpr..2915772H</v>
      </c>
      <c r="F29" s="1" t="s">
        <v>40</v>
      </c>
      <c r="G29" s="1" t="s">
        <v>12</v>
      </c>
      <c r="H29" s="1">
        <v>0.0599749</v>
      </c>
      <c r="I29" s="1" t="s">
        <v>41</v>
      </c>
    </row>
    <row r="30">
      <c r="A30" s="2" t="str">
        <f>HYPERLINK("https://ui.adsabs.harvard.edu/abs/2022arXiv220914638W/abstract","2022arXiv220914638W")</f>
        <v>2022arXiv220914638W</v>
      </c>
      <c r="B30" s="2" t="str">
        <f>HYPERLINK("https://ui.adsabs.harvard.edu/abs/2022bhaf.confE..26W/abstract","2022bhaf.confE..26W")</f>
        <v>2022bhaf.confE..26W</v>
      </c>
      <c r="C30" s="1" t="s">
        <v>42</v>
      </c>
      <c r="D30" s="1" t="s">
        <v>43</v>
      </c>
      <c r="E30" s="2" t="str">
        <f>HYPERLINK("https://ui.adsabs.harvard.edu/abs/2022tsra.confE.160W/abstract","2022tsra.confE.160W")</f>
        <v>2022tsra.confE.160W</v>
      </c>
      <c r="G30" s="1" t="s">
        <v>12</v>
      </c>
      <c r="H30" s="1">
        <v>0.0645215</v>
      </c>
      <c r="I30" s="1" t="s">
        <v>44</v>
      </c>
    </row>
    <row r="31">
      <c r="A31" s="2" t="str">
        <f>HYPERLINK("https://ui.adsabs.harvard.edu/abs/2021arXiv211213976M/abstract","2021arXiv211213976M")</f>
        <v>2021arXiv211213976M</v>
      </c>
      <c r="E31" s="2" t="str">
        <f>HYPERLINK("https://ui.adsabs.harvard.edu/abs/2018JMP....59k1701M/abstract","2018JMP....59k1701M")</f>
        <v>2018JMP....59k1701M</v>
      </c>
      <c r="F31" s="1" t="s">
        <v>45</v>
      </c>
      <c r="G31" s="1" t="s">
        <v>12</v>
      </c>
      <c r="H31" s="1">
        <v>0.0748564</v>
      </c>
      <c r="I31" s="1" t="s">
        <v>46</v>
      </c>
    </row>
    <row r="32">
      <c r="A32" s="2" t="str">
        <f>HYPERLINK("https://ui.adsabs.harvard.edu/abs/2023arXiv230110138T/abstract","2023arXiv230110138T")</f>
        <v>2023arXiv230110138T</v>
      </c>
      <c r="E32" s="2" t="str">
        <f>HYPERLINK("https://ui.adsabs.harvard.edu/abs/2016AIPC.1731m0051T/abstract","2016AIPC.1731m0051T")</f>
        <v>2016AIPC.1731m0051T</v>
      </c>
      <c r="G32" s="1" t="s">
        <v>12</v>
      </c>
      <c r="H32" s="1">
        <v>0.1762106</v>
      </c>
      <c r="I32" s="1" t="s">
        <v>47</v>
      </c>
    </row>
    <row r="33">
      <c r="A33" s="2" t="str">
        <f>HYPERLINK("https://ui.adsabs.harvard.edu/abs/2023arXiv230110425V/abstract","2023arXiv230110425V")</f>
        <v>2023arXiv230110425V</v>
      </c>
      <c r="E33" s="2" t="str">
        <f>HYPERLINK("https://ui.adsabs.harvard.edu/abs/2021AIPC.2336e0014S/abstract","2021AIPC.2336e0014S")</f>
        <v>2021AIPC.2336e0014S</v>
      </c>
      <c r="G33" s="1" t="s">
        <v>12</v>
      </c>
      <c r="H33" s="1">
        <v>0.2100875</v>
      </c>
      <c r="I33" s="1" t="s">
        <v>48</v>
      </c>
    </row>
    <row r="34">
      <c r="A34" s="2" t="str">
        <f>HYPERLINK("https://ui.adsabs.harvard.edu/abs/2018arXiv180807037G/abstract","2018arXiv180807037G")</f>
        <v>2018arXiv180807037G</v>
      </c>
      <c r="B34" s="2" t="str">
        <f>HYPERLINK("https://ui.adsabs.harvard.edu/abs/2020IDAQP..2350017G/abstract","2020IDAQP..2350017G")</f>
        <v>2020IDAQP..2350017G</v>
      </c>
      <c r="C34" s="1" t="s">
        <v>49</v>
      </c>
      <c r="E34" s="2" t="str">
        <f>HYPERLINK("https://ui.adsabs.harvard.edu/abs/2020IDAQP..2350017G/abstract","2020IDAQP..2350017G")</f>
        <v>2020IDAQP..2350017G</v>
      </c>
      <c r="F34" s="1" t="s">
        <v>40</v>
      </c>
      <c r="G34" s="1" t="s">
        <v>12</v>
      </c>
      <c r="H34" s="1">
        <v>0.4543044</v>
      </c>
      <c r="I34" s="1" t="s">
        <v>50</v>
      </c>
    </row>
    <row r="35">
      <c r="A35" s="2" t="str">
        <f>HYPERLINK("https://ui.adsabs.harvard.edu/abs/2023arXiv230109988Y/abstract","2023arXiv230109988Y")</f>
        <v>2023arXiv230109988Y</v>
      </c>
      <c r="E35" s="2" t="str">
        <f>HYPERLINK("https://ui.adsabs.harvard.edu/abs/2022aems.conf..411Y/abstract","2022aems.conf..411Y")</f>
        <v>2022aems.conf..411Y</v>
      </c>
      <c r="F35" s="1" t="s">
        <v>51</v>
      </c>
      <c r="G35" s="1" t="s">
        <v>52</v>
      </c>
      <c r="H35" s="1">
        <v>0.502447</v>
      </c>
      <c r="I35" s="1" t="s">
        <v>53</v>
      </c>
    </row>
    <row r="36">
      <c r="A36" s="2" t="str">
        <f>HYPERLINK("https://ui.adsabs.harvard.edu/abs/2023arXiv230110580B/abstract","2023arXiv230110580B")</f>
        <v>2023arXiv230110580B</v>
      </c>
      <c r="E36" s="2" t="str">
        <f>HYPERLINK("https://ui.adsabs.harvard.edu/abs/2022PhyA..60227628B/abstract","2022PhyA..60227628B")</f>
        <v>2022PhyA..60227628B</v>
      </c>
      <c r="G36" s="1" t="s">
        <v>52</v>
      </c>
      <c r="H36" s="1">
        <v>0.8118261</v>
      </c>
      <c r="I36" s="1" t="s">
        <v>54</v>
      </c>
    </row>
    <row r="37">
      <c r="A37" s="2" t="str">
        <f>HYPERLINK("https://ui.adsabs.harvard.edu/abs/2021arXiv210812672W/abstract","2021arXiv210812672W")</f>
        <v>2021arXiv210812672W</v>
      </c>
      <c r="E37" s="2" t="str">
        <f>HYPERLINK("https://ui.adsabs.harvard.edu/abs/2022SciA....8.5411W/abstract","2022SciA....8.5411W")</f>
        <v>2022SciA....8.5411W</v>
      </c>
      <c r="G37" s="1" t="s">
        <v>52</v>
      </c>
      <c r="H37" s="1">
        <v>0.8895998</v>
      </c>
      <c r="I37" s="1" t="s">
        <v>55</v>
      </c>
    </row>
    <row r="38">
      <c r="A38" s="2" t="str">
        <f>HYPERLINK("https://ui.adsabs.harvard.edu/abs/2021arXiv210607251P/abstract","2021arXiv210607251P")</f>
        <v>2021arXiv210607251P</v>
      </c>
      <c r="C38" s="1" t="s">
        <v>9</v>
      </c>
      <c r="D38" s="1" t="s">
        <v>56</v>
      </c>
      <c r="E38" s="2" t="str">
        <f>HYPERLINK("https://ui.adsabs.harvard.edu/abs/2021PhDT........26P/abstract","2021PhDT........26P")</f>
        <v>2021PhDT........26P</v>
      </c>
      <c r="F38" s="1" t="s">
        <v>57</v>
      </c>
      <c r="G38" s="1" t="s">
        <v>52</v>
      </c>
      <c r="H38" s="1">
        <v>0.8933332</v>
      </c>
      <c r="I38" s="1" t="s">
        <v>58</v>
      </c>
    </row>
    <row r="39">
      <c r="A39" s="2" t="str">
        <f>HYPERLINK("https://ui.adsabs.harvard.edu/abs/2023arXiv230110126G/abstract","2023arXiv230110126G")</f>
        <v>2023arXiv230110126G</v>
      </c>
      <c r="E39" s="2" t="str">
        <f>HYPERLINK("https://ui.adsabs.harvard.edu/abs/2022Msngr.188...47G/abstract","2022Msngr.188...47G")</f>
        <v>2022Msngr.188...47G</v>
      </c>
      <c r="G39" s="1" t="s">
        <v>52</v>
      </c>
      <c r="H39" s="1">
        <v>0.8955112</v>
      </c>
      <c r="I39" s="1" t="s">
        <v>59</v>
      </c>
    </row>
    <row r="40">
      <c r="A40" s="2" t="str">
        <f>HYPERLINK("https://ui.adsabs.harvard.edu/abs/2023arXiv230110749C/abstract","2023arXiv230110749C")</f>
        <v>2023arXiv230110749C</v>
      </c>
      <c r="B40" s="2" t="str">
        <f>HYPERLINK("https://ui.adsabs.harvard.edu/abs/2022spin.confb0608C/abstract","2022spin.confb0608C")</f>
        <v>2022spin.confb0608C</v>
      </c>
      <c r="C40" s="1" t="s">
        <v>49</v>
      </c>
      <c r="E40" s="2" t="str">
        <f>HYPERLINK("https://ui.adsabs.harvard.edu/abs/2022spin.confb0608C/abstract","2022spin.confb0608C")</f>
        <v>2022spin.confb0608C</v>
      </c>
      <c r="G40" s="1" t="s">
        <v>52</v>
      </c>
      <c r="H40" s="1">
        <v>0.8965262</v>
      </c>
      <c r="I40" s="1" t="s">
        <v>60</v>
      </c>
    </row>
    <row r="41">
      <c r="A41" s="2" t="str">
        <f>HYPERLINK("https://ui.adsabs.harvard.edu/abs/2021arXiv210607251P/abstract","2021arXiv210607251P")</f>
        <v>2021arXiv210607251P</v>
      </c>
      <c r="C41" s="1" t="s">
        <v>61</v>
      </c>
      <c r="D41" s="1" t="s">
        <v>56</v>
      </c>
      <c r="E41" s="2" t="str">
        <f>HYPERLINK("https://ui.adsabs.harvard.edu/abs/2020PhDT........36P/abstract","2020PhDT........36P")</f>
        <v>2020PhDT........36P</v>
      </c>
      <c r="F41" s="1" t="s">
        <v>62</v>
      </c>
      <c r="G41" s="1" t="s">
        <v>52</v>
      </c>
      <c r="H41" s="1">
        <v>0.8989977</v>
      </c>
      <c r="I41" s="1" t="s">
        <v>63</v>
      </c>
    </row>
    <row r="42">
      <c r="A42" s="2" t="str">
        <f>HYPERLINK("https://ui.adsabs.harvard.edu/abs/2022arXiv220610583T/abstract","2022arXiv220610583T")</f>
        <v>2022arXiv220610583T</v>
      </c>
      <c r="E42" s="2" t="str">
        <f>HYPERLINK("https://ui.adsabs.harvard.edu/abs/2023IAUS..362..404T/abstract","2023IAUS..362..404T")</f>
        <v>2023IAUS..362..404T</v>
      </c>
      <c r="G42" s="1" t="s">
        <v>52</v>
      </c>
      <c r="H42" s="1">
        <v>0.9238431</v>
      </c>
      <c r="I42" s="1" t="s">
        <v>64</v>
      </c>
    </row>
    <row r="43">
      <c r="A43" s="2" t="str">
        <f>HYPERLINK("https://ui.adsabs.harvard.edu/abs/2022arXiv220607501H/abstract","2022arXiv220607501H")</f>
        <v>2022arXiv220607501H</v>
      </c>
      <c r="E43" s="2" t="str">
        <f>HYPERLINK("https://ui.adsabs.harvard.edu/abs/2021EPJC...81..226A/abstract","2021EPJC...81..226A")</f>
        <v>2021EPJC...81..226A</v>
      </c>
      <c r="G43" s="1" t="s">
        <v>52</v>
      </c>
      <c r="H43" s="1">
        <v>0.9358863</v>
      </c>
      <c r="I43" s="1" t="s">
        <v>65</v>
      </c>
    </row>
    <row r="44">
      <c r="A44" s="2" t="str">
        <f>HYPERLINK("https://ui.adsabs.harvard.edu/abs/1996hep.ph....3258L/abstract","1996hep.ph....3258L")</f>
        <v>1996hep.ph....3258L</v>
      </c>
      <c r="E44" s="2" t="str">
        <f>HYPERLINK("https://ui.adsabs.harvard.edu/abs/1996PhRvD..54.4691L/abstract","1996PhRvD..54.4691L")</f>
        <v>1996PhRvD..54.4691L</v>
      </c>
      <c r="G44" s="1" t="s">
        <v>52</v>
      </c>
      <c r="H44" s="1">
        <v>0.9610955</v>
      </c>
      <c r="I44" s="1" t="s">
        <v>64</v>
      </c>
    </row>
    <row r="45">
      <c r="A45" s="2" t="str">
        <f>HYPERLINK("https://ui.adsabs.harvard.edu/abs/2023arXiv230100328C/abstract","2023arXiv230100328C")</f>
        <v>2023arXiv230100328C</v>
      </c>
      <c r="E45" s="2" t="str">
        <f>HYPERLINK("https://ui.adsabs.harvard.edu/abs/2023AIPC.2643d0003C/abstract","2023AIPC.2643d0003C")</f>
        <v>2023AIPC.2643d0003C</v>
      </c>
      <c r="G45" s="1" t="s">
        <v>52</v>
      </c>
      <c r="H45" s="1">
        <v>0.963639</v>
      </c>
      <c r="I45" s="1" t="s">
        <v>64</v>
      </c>
    </row>
    <row r="46">
      <c r="A46" s="2" t="str">
        <f>HYPERLINK("https://ui.adsabs.harvard.edu/abs/2015arXiv150103512K/abstract","2015arXiv150103512K")</f>
        <v>2015arXiv150103512K</v>
      </c>
      <c r="B46" s="2" t="str">
        <f>HYPERLINK("https://ui.adsabs.harvard.edu/abs/2015PhRvL.114x7204K/abstract","2015PhRvL.114x7204K")</f>
        <v>2015PhRvL.114x7204K</v>
      </c>
      <c r="C46" s="1" t="s">
        <v>49</v>
      </c>
      <c r="E46" s="2" t="str">
        <f>HYPERLINK("https://ui.adsabs.harvard.edu/abs/2015PhRvL.114x7204K/abstract","2015PhRvL.114x7204K")</f>
        <v>2015PhRvL.114x7204K</v>
      </c>
      <c r="G46" s="1" t="s">
        <v>52</v>
      </c>
      <c r="H46" s="1">
        <v>0.9674689</v>
      </c>
      <c r="I46" s="1" t="s">
        <v>66</v>
      </c>
    </row>
    <row r="47">
      <c r="A47" s="2" t="str">
        <f>HYPERLINK("https://ui.adsabs.harvard.edu/abs/2022arXiv220511572S/abstract","2022arXiv220511572S")</f>
        <v>2022arXiv220511572S</v>
      </c>
      <c r="B47" s="2" t="str">
        <f>HYPERLINK("https://ui.adsabs.harvard.edu/abs/2022IDAQP..2540003S/abstract","2022IDAQP..2540003S")</f>
        <v>2022IDAQP..2540003S</v>
      </c>
      <c r="C47" s="1" t="s">
        <v>49</v>
      </c>
      <c r="E47" s="2" t="str">
        <f>HYPERLINK("https://ui.adsabs.harvard.edu/abs/2022IDAQP..2540003S/abstract","2022IDAQP..2540003S")</f>
        <v>2022IDAQP..2540003S</v>
      </c>
      <c r="G47" s="1" t="s">
        <v>52</v>
      </c>
      <c r="H47" s="1">
        <v>0.9723521</v>
      </c>
      <c r="I47" s="1" t="s">
        <v>67</v>
      </c>
    </row>
    <row r="48">
      <c r="A48" s="2" t="str">
        <f>HYPERLINK("https://ui.adsabs.harvard.edu/abs/2022arXiv220912070T/abstract","2022arXiv220912070T")</f>
        <v>2022arXiv220912070T</v>
      </c>
      <c r="E48" s="2" t="str">
        <f>HYPERLINK("https://ui.adsabs.harvard.edu/abs/2022ApJS..263...24A/abstract","2022ApJS..263...24A")</f>
        <v>2022ApJS..263...24A</v>
      </c>
      <c r="G48" s="1" t="s">
        <v>52</v>
      </c>
      <c r="H48" s="1">
        <v>0.9765788</v>
      </c>
      <c r="I48" s="1" t="s">
        <v>68</v>
      </c>
    </row>
    <row r="49">
      <c r="A49" s="2" t="str">
        <f>HYPERLINK("https://ui.adsabs.harvard.edu/abs/2022arXiv220811437G/abstract","2022arXiv220811437G")</f>
        <v>2022arXiv220811437G</v>
      </c>
      <c r="E49" s="2" t="str">
        <f>HYPERLINK("https://ui.adsabs.harvard.edu/abs/2023MNRAS.519.4082G/abstract","2023MNRAS.519.4082G")</f>
        <v>2023MNRAS.519.4082G</v>
      </c>
      <c r="G49" s="1" t="s">
        <v>52</v>
      </c>
      <c r="H49" s="1">
        <v>0.9777764</v>
      </c>
      <c r="I49" s="1" t="s">
        <v>69</v>
      </c>
    </row>
    <row r="50">
      <c r="A50" s="2" t="str">
        <f>HYPERLINK("https://ui.adsabs.harvard.edu/abs/2022arXiv220614133R/abstract","2022arXiv220614133R")</f>
        <v>2022arXiv220614133R</v>
      </c>
      <c r="E50" s="2" t="str">
        <f>HYPERLINK("https://ui.adsabs.harvard.edu/abs/2023AIPC.2643d0008R/abstract","2023AIPC.2643d0008R")</f>
        <v>2023AIPC.2643d0008R</v>
      </c>
      <c r="G50" s="1" t="s">
        <v>52</v>
      </c>
      <c r="H50" s="1">
        <v>0.9780482</v>
      </c>
      <c r="I50" s="1" t="s">
        <v>64</v>
      </c>
    </row>
    <row r="51">
      <c r="A51" s="2" t="str">
        <f>HYPERLINK("https://ui.adsabs.harvard.edu/abs/2021arXiv211010180Z/abstract","2021arXiv211010180Z")</f>
        <v>2021arXiv211010180Z</v>
      </c>
      <c r="E51" s="2" t="str">
        <f>HYPERLINK("https://ui.adsabs.harvard.edu/abs/2022PhRvB.105f0408Z/abstract","2022PhRvB.105f0408Z")</f>
        <v>2022PhRvB.105f0408Z</v>
      </c>
      <c r="G51" s="1" t="s">
        <v>52</v>
      </c>
      <c r="H51" s="1">
        <v>0.983895</v>
      </c>
      <c r="I51" s="1" t="s">
        <v>70</v>
      </c>
    </row>
    <row r="52">
      <c r="A52" s="2" t="str">
        <f>HYPERLINK("https://ui.adsabs.harvard.edu/abs/2022arXiv220213299H/abstract","2022arXiv220213299H")</f>
        <v>2022arXiv220213299H</v>
      </c>
      <c r="E52" s="2" t="str">
        <f>HYPERLINK("https://ui.adsabs.harvard.edu/abs/2023JNS....33...27H/abstract","2023JNS....33...27H")</f>
        <v>2023JNS....33...27H</v>
      </c>
      <c r="G52" s="1" t="s">
        <v>52</v>
      </c>
      <c r="H52" s="1">
        <v>0.985257</v>
      </c>
      <c r="I52" s="1" t="s">
        <v>71</v>
      </c>
    </row>
    <row r="53">
      <c r="A53" s="2" t="str">
        <f>HYPERLINK("https://ui.adsabs.harvard.edu/abs/2021arXiv210611317A/abstract","2021arXiv210611317A")</f>
        <v>2021arXiv210611317A</v>
      </c>
      <c r="E53" s="2" t="str">
        <f>HYPERLINK("https://ui.adsabs.harvard.edu/abs/2023MNRAS.518..585A/abstract","2023MNRAS.518..585A")</f>
        <v>2023MNRAS.518..585A</v>
      </c>
      <c r="G53" s="1" t="s">
        <v>52</v>
      </c>
      <c r="H53" s="1">
        <v>0.9854294</v>
      </c>
      <c r="I53" s="1" t="s">
        <v>72</v>
      </c>
    </row>
    <row r="54">
      <c r="A54" s="2" t="str">
        <f>HYPERLINK("https://ui.adsabs.harvard.edu/abs/2022arXiv220813828A/abstract","2022arXiv220813828A")</f>
        <v>2022arXiv220813828A</v>
      </c>
      <c r="B54" s="2" t="str">
        <f>HYPERLINK("https://ui.adsabs.harvard.edu/abs/2022Entrp..24.1323D/abstract","2022Entrp..24.1323D")</f>
        <v>2022Entrp..24.1323D</v>
      </c>
      <c r="C54" s="1" t="s">
        <v>49</v>
      </c>
      <c r="E54" s="2" t="str">
        <f>HYPERLINK("https://ui.adsabs.harvard.edu/abs/2022Entrp..24.1323D/abstract","2022Entrp..24.1323D")</f>
        <v>2022Entrp..24.1323D</v>
      </c>
      <c r="G54" s="1" t="s">
        <v>52</v>
      </c>
      <c r="H54" s="1">
        <v>0.985954</v>
      </c>
      <c r="I54" s="1" t="s">
        <v>73</v>
      </c>
    </row>
    <row r="55">
      <c r="A55" s="2" t="str">
        <f>HYPERLINK("https://ui.adsabs.harvard.edu/abs/2022arXiv220514520V/abstract","2022arXiv220514520V")</f>
        <v>2022arXiv220514520V</v>
      </c>
      <c r="E55" s="2" t="str">
        <f>HYPERLINK("https://ui.adsabs.harvard.edu/abs/2023JPlPh..89a8903V/abstract","2023JPlPh..89a8903V")</f>
        <v>2023JPlPh..89a8903V</v>
      </c>
      <c r="G55" s="1" t="s">
        <v>52</v>
      </c>
      <c r="H55" s="1">
        <v>0.987413</v>
      </c>
      <c r="I55" s="1" t="s">
        <v>74</v>
      </c>
    </row>
    <row r="56">
      <c r="A56" s="2" t="str">
        <f>HYPERLINK("https://ui.adsabs.harvard.edu/abs/2021arXiv210710364C/abstract","2021arXiv210710364C")</f>
        <v>2021arXiv210710364C</v>
      </c>
      <c r="E56" s="2" t="str">
        <f>HYPERLINK("https://ui.adsabs.harvard.edu/abs/2023ApJS..264....7C/abstract","2023ApJS..264....7C")</f>
        <v>2023ApJS..264....7C</v>
      </c>
      <c r="G56" s="1" t="s">
        <v>52</v>
      </c>
      <c r="H56" s="1">
        <v>0.9879003</v>
      </c>
      <c r="I56" s="1" t="s">
        <v>75</v>
      </c>
    </row>
    <row r="57">
      <c r="A57" s="2" t="str">
        <f>HYPERLINK("https://ui.adsabs.harvard.edu/abs/2022arXiv220208795B/abstract","2022arXiv220208795B")</f>
        <v>2022arXiv220208795B</v>
      </c>
      <c r="E57" s="2" t="str">
        <f>HYPERLINK("https://ui.adsabs.harvard.edu/abs/2023PhRvD.107a1503B/abstract","2023PhRvD.107a1503B")</f>
        <v>2023PhRvD.107a1503B</v>
      </c>
      <c r="G57" s="1" t="s">
        <v>52</v>
      </c>
      <c r="H57" s="1">
        <v>0.9882305</v>
      </c>
      <c r="I57" s="1" t="s">
        <v>76</v>
      </c>
    </row>
    <row r="58">
      <c r="A58" s="2" t="str">
        <f>HYPERLINK("https://ui.adsabs.harvard.edu/abs/2021arXiv211106221C/abstract","2021arXiv211106221C")</f>
        <v>2021arXiv211106221C</v>
      </c>
      <c r="E58" s="2" t="str">
        <f>HYPERLINK("https://ui.adsabs.harvard.edu/abs/2022PPNL...19..660C/abstract","2022PPNL...19..660C")</f>
        <v>2022PPNL...19..660C</v>
      </c>
      <c r="G58" s="1" t="s">
        <v>52</v>
      </c>
      <c r="H58" s="1">
        <v>0.9882643</v>
      </c>
      <c r="I58" s="1" t="s">
        <v>77</v>
      </c>
    </row>
    <row r="59">
      <c r="A59" s="2" t="str">
        <f>HYPERLINK("https://ui.adsabs.harvard.edu/abs/2022arXiv221103623J/abstract","2022arXiv221103623J")</f>
        <v>2022arXiv221103623J</v>
      </c>
      <c r="E59" s="2" t="str">
        <f>HYPERLINK("https://ui.adsabs.harvard.edu/abs/2023PhRvA.107a3104J/abstract","2023PhRvA.107a3104J")</f>
        <v>2023PhRvA.107a3104J</v>
      </c>
      <c r="G59" s="1" t="s">
        <v>52</v>
      </c>
      <c r="H59" s="1">
        <v>0.9886976</v>
      </c>
      <c r="I59" s="1" t="s">
        <v>78</v>
      </c>
    </row>
    <row r="60">
      <c r="A60" s="2" t="str">
        <f>HYPERLINK("https://ui.adsabs.harvard.edu/abs/2022arXiv220908851B/abstract","2022arXiv220908851B")</f>
        <v>2022arXiv220908851B</v>
      </c>
      <c r="E60" s="2" t="str">
        <f>HYPERLINK("https://ui.adsabs.harvard.edu/abs/2023JHEP...01..032B/abstract","2023JHEP...01..032B")</f>
        <v>2023JHEP...01..032B</v>
      </c>
      <c r="G60" s="1" t="s">
        <v>52</v>
      </c>
      <c r="H60" s="1">
        <v>0.9889607</v>
      </c>
      <c r="I60" s="1" t="s">
        <v>79</v>
      </c>
    </row>
    <row r="61">
      <c r="A61" s="2" t="str">
        <f>HYPERLINK("https://ui.adsabs.harvard.edu/abs/2022arXiv220612357L/abstract","2022arXiv220612357L")</f>
        <v>2022arXiv220612357L</v>
      </c>
      <c r="E61" s="2" t="str">
        <f>HYPERLINK("https://ui.adsabs.harvard.edu/abs/2023MNRAS.tmp..208L/abstract","2023MNRAS.tmp..208L")</f>
        <v>2023MNRAS.tmp..208L</v>
      </c>
      <c r="G61" s="1" t="s">
        <v>52</v>
      </c>
      <c r="H61" s="1">
        <v>0.9891812</v>
      </c>
      <c r="I61" s="1" t="s">
        <v>80</v>
      </c>
    </row>
    <row r="62">
      <c r="A62" s="2" t="str">
        <f>HYPERLINK("https://ui.adsabs.harvard.edu/abs/2023arXiv230110072K/abstract","2023arXiv230110072K")</f>
        <v>2023arXiv230110072K</v>
      </c>
      <c r="C62" s="1" t="s">
        <v>9</v>
      </c>
      <c r="D62" s="2" t="str">
        <f t="shared" ref="D62:E62" si="1">HYPERLINK("https://ui.adsabs.harvard.edu/abs/2021OExpr..2923736K/abstract","2021OExpr..2923736K")</f>
        <v>2021OExpr..2923736K</v>
      </c>
      <c r="E62" s="2" t="str">
        <f t="shared" si="1"/>
        <v>2021OExpr..2923736K</v>
      </c>
      <c r="G62" s="1" t="s">
        <v>52</v>
      </c>
      <c r="H62" s="1">
        <v>0.9893172</v>
      </c>
      <c r="I62" s="1" t="s">
        <v>81</v>
      </c>
    </row>
    <row r="63">
      <c r="A63" s="2" t="str">
        <f>HYPERLINK("https://ui.adsabs.harvard.edu/abs/2022arXiv220706720M/abstract","2022arXiv220706720M")</f>
        <v>2022arXiv220706720M</v>
      </c>
      <c r="E63" s="2" t="str">
        <f>HYPERLINK("https://ui.adsabs.harvard.edu/abs/2023JCAP...01..022M/abstract","2023JCAP...01..022M")</f>
        <v>2023JCAP...01..022M</v>
      </c>
      <c r="G63" s="1" t="s">
        <v>52</v>
      </c>
      <c r="H63" s="1">
        <v>0.9894888</v>
      </c>
      <c r="I63" s="1" t="s">
        <v>82</v>
      </c>
    </row>
    <row r="64">
      <c r="A64" s="2" t="str">
        <f>HYPERLINK("https://ui.adsabs.harvard.edu/abs/2022arXiv220806410G/abstract","2022arXiv220806410G")</f>
        <v>2022arXiv220806410G</v>
      </c>
      <c r="E64" s="2" t="str">
        <f>HYPERLINK("https://ui.adsabs.harvard.edu/abs/2023JCoPh.47511864G/abstract","2023JCoPh.47511864G")</f>
        <v>2023JCoPh.47511864G</v>
      </c>
      <c r="G64" s="1" t="s">
        <v>52</v>
      </c>
      <c r="H64" s="1">
        <v>0.9899346</v>
      </c>
      <c r="I64" s="1" t="s">
        <v>83</v>
      </c>
    </row>
    <row r="65">
      <c r="A65" s="2" t="str">
        <f>HYPERLINK("https://ui.adsabs.harvard.edu/abs/2022arXiv221108012M/abstract","2022arXiv221108012M")</f>
        <v>2022arXiv221108012M</v>
      </c>
      <c r="E65" s="2" t="str">
        <f>HYPERLINK("https://ui.adsabs.harvard.edu/abs/2023ApJ...942...76M/abstract","2023ApJ...942...76M")</f>
        <v>2023ApJ...942...76M</v>
      </c>
      <c r="G65" s="1" t="s">
        <v>52</v>
      </c>
      <c r="H65" s="1">
        <v>0.9899346</v>
      </c>
      <c r="I65" s="1" t="s">
        <v>83</v>
      </c>
    </row>
    <row r="66">
      <c r="A66" s="2" t="str">
        <f>HYPERLINK("https://ui.adsabs.harvard.edu/abs/2022arXiv221007698G/abstract","2022arXiv221007698G")</f>
        <v>2022arXiv221007698G</v>
      </c>
      <c r="E66" s="2" t="str">
        <f>HYPERLINK("https://ui.adsabs.harvard.edu/abs/2023NuPhB.98716069G/abstract","2023NuPhB.98716069G")</f>
        <v>2023NuPhB.98716069G</v>
      </c>
      <c r="G66" s="1" t="s">
        <v>52</v>
      </c>
      <c r="H66" s="1">
        <v>0.9899558</v>
      </c>
      <c r="I66" s="1" t="s">
        <v>84</v>
      </c>
    </row>
    <row r="67">
      <c r="A67" s="2" t="str">
        <f>HYPERLINK("https://ui.adsabs.harvard.edu/abs/2022arXiv221116650N/abstract","2022arXiv221116650N")</f>
        <v>2022arXiv221116650N</v>
      </c>
      <c r="E67" s="2" t="str">
        <f>HYPERLINK("https://ui.adsabs.harvard.edu/abs/2023ApJ...943....5N/abstract","2023ApJ...943....5N")</f>
        <v>2023ApJ...943....5N</v>
      </c>
      <c r="G67" s="1" t="s">
        <v>52</v>
      </c>
      <c r="H67" s="1">
        <v>0.9903974</v>
      </c>
      <c r="I67" s="1" t="s">
        <v>85</v>
      </c>
    </row>
    <row r="68">
      <c r="A68" s="2" t="str">
        <f>HYPERLINK("https://ui.adsabs.harvard.edu/abs/2022arXiv220408260Z/abstract","2022arXiv220408260Z")</f>
        <v>2022arXiv220408260Z</v>
      </c>
      <c r="E68" s="2" t="str">
        <f>HYPERLINK("https://ui.adsabs.harvard.edu/abs/2023Entrp..25..128Z/abstract","2023Entrp..25..128Z")</f>
        <v>2023Entrp..25..128Z</v>
      </c>
      <c r="G68" s="1" t="s">
        <v>52</v>
      </c>
      <c r="H68" s="1">
        <v>0.9905437</v>
      </c>
      <c r="I68" s="1" t="s">
        <v>86</v>
      </c>
    </row>
    <row r="69">
      <c r="A69" s="2" t="str">
        <f>HYPERLINK("https://ui.adsabs.harvard.edu/abs/2022arXiv220112040I/abstract","2022arXiv220112040I")</f>
        <v>2022arXiv220112040I</v>
      </c>
      <c r="E69" s="2" t="str">
        <f>HYPERLINK("https://ui.adsabs.harvard.edu/abs/2023IAUS..362..128I/abstract","2023IAUS..362..128I")</f>
        <v>2023IAUS..362..128I</v>
      </c>
      <c r="G69" s="1" t="s">
        <v>52</v>
      </c>
      <c r="H69" s="1">
        <v>0.9907915</v>
      </c>
      <c r="I69" s="1" t="s">
        <v>64</v>
      </c>
    </row>
    <row r="70">
      <c r="A70" s="2" t="str">
        <f>HYPERLINK("https://ui.adsabs.harvard.edu/abs/2022arXiv220405354S/abstract","2022arXiv220405354S")</f>
        <v>2022arXiv220405354S</v>
      </c>
      <c r="E70" s="2" t="str">
        <f>HYPERLINK("https://ui.adsabs.harvard.edu/abs/2022PPNL...19..724S/abstract","2022PPNL...19..724S")</f>
        <v>2022PPNL...19..724S</v>
      </c>
      <c r="G70" s="1" t="s">
        <v>52</v>
      </c>
      <c r="H70" s="1">
        <v>0.9910597</v>
      </c>
      <c r="I70" s="1" t="s">
        <v>87</v>
      </c>
    </row>
    <row r="71">
      <c r="A71" s="2" t="str">
        <f>HYPERLINK("https://ui.adsabs.harvard.edu/abs/2022arXiv220403890Y/abstract","2022arXiv220403890Y")</f>
        <v>2022arXiv220403890Y</v>
      </c>
      <c r="E71" s="2" t="str">
        <f>HYPERLINK("https://ui.adsabs.harvard.edu/abs/2023JVSTB..41a2208Y/abstract","2023JVSTB..41a2208Y")</f>
        <v>2023JVSTB..41a2208Y</v>
      </c>
      <c r="G71" s="1" t="s">
        <v>52</v>
      </c>
      <c r="H71" s="1">
        <v>0.9910883</v>
      </c>
      <c r="I71" s="1" t="s">
        <v>88</v>
      </c>
    </row>
    <row r="72">
      <c r="A72" s="2" t="str">
        <f>HYPERLINK("https://ui.adsabs.harvard.edu/abs/2023arXiv230110633V/abstract","2023arXiv230110633V")</f>
        <v>2023arXiv230110633V</v>
      </c>
      <c r="B72" s="2" t="str">
        <f>HYPERLINK("https://ui.adsabs.harvard.edu/abs/2022CMAME.402k5736V/abstract","2022CMAME.402k5736V")</f>
        <v>2022CMAME.402k5736V</v>
      </c>
      <c r="C72" s="1" t="s">
        <v>49</v>
      </c>
      <c r="E72" s="2" t="str">
        <f>HYPERLINK("https://ui.adsabs.harvard.edu/abs/2022CMAME.402k5736V/abstract","2022CMAME.402k5736V")</f>
        <v>2022CMAME.402k5736V</v>
      </c>
      <c r="G72" s="1" t="s">
        <v>52</v>
      </c>
      <c r="H72" s="1">
        <v>0.9911571</v>
      </c>
      <c r="I72" s="1" t="s">
        <v>89</v>
      </c>
    </row>
    <row r="73">
      <c r="A73" s="2" t="str">
        <f>HYPERLINK("https://ui.adsabs.harvard.edu/abs/2022arXiv220113399P/abstract","2022arXiv220113399P")</f>
        <v>2022arXiv220113399P</v>
      </c>
      <c r="E73" s="2" t="str">
        <f>HYPERLINK("https://ui.adsabs.harvard.edu/abs/2023JLwT...41..432P/abstract","2023JLwT...41..432P")</f>
        <v>2023JLwT...41..432P</v>
      </c>
      <c r="G73" s="1" t="s">
        <v>52</v>
      </c>
      <c r="H73" s="1">
        <v>0.9911749</v>
      </c>
      <c r="I73" s="1" t="s">
        <v>90</v>
      </c>
    </row>
    <row r="74">
      <c r="A74" s="2" t="str">
        <f>HYPERLINK("https://ui.adsabs.harvard.edu/abs/2022arXiv220713575T/abstract","2022arXiv220713575T")</f>
        <v>2022arXiv220713575T</v>
      </c>
      <c r="E74" s="2" t="str">
        <f>HYPERLINK("https://ui.adsabs.harvard.edu/abs/2023PhRvC.107a5202T/abstract","2023PhRvC.107a5202T")</f>
        <v>2023PhRvC.107a5202T</v>
      </c>
      <c r="G74" s="1" t="s">
        <v>52</v>
      </c>
      <c r="H74" s="1">
        <v>0.9911749</v>
      </c>
      <c r="I74" s="1" t="s">
        <v>90</v>
      </c>
    </row>
    <row r="75">
      <c r="A75" s="2" t="str">
        <f>HYPERLINK("https://ui.adsabs.harvard.edu/abs/2022arXiv220704745V/abstract","2022arXiv220704745V")</f>
        <v>2022arXiv220704745V</v>
      </c>
      <c r="E75" s="2" t="str">
        <f>HYPERLINK("https://ui.adsabs.harvard.edu/abs/2023PhRvL.130b6701V/abstract","2023PhRvL.130b6701V")</f>
        <v>2023PhRvL.130b6701V</v>
      </c>
      <c r="G75" s="1" t="s">
        <v>52</v>
      </c>
      <c r="H75" s="1">
        <v>0.9912406</v>
      </c>
      <c r="I75" s="1" t="s">
        <v>91</v>
      </c>
    </row>
    <row r="76">
      <c r="A76" s="2" t="str">
        <f>HYPERLINK("https://ui.adsabs.harvard.edu/abs/2022arXiv220906066Q/abstract","2022arXiv220906066Q")</f>
        <v>2022arXiv220906066Q</v>
      </c>
      <c r="E76" s="2" t="str">
        <f>HYPERLINK("https://ui.adsabs.harvard.edu/abs/2023OExpr..31.2373Q/abstract","2023OExpr..31.2373Q")</f>
        <v>2023OExpr..31.2373Q</v>
      </c>
      <c r="G76" s="1" t="s">
        <v>52</v>
      </c>
      <c r="H76" s="1">
        <v>0.9912553</v>
      </c>
      <c r="I76" s="1" t="s">
        <v>92</v>
      </c>
    </row>
    <row r="77">
      <c r="A77" s="2" t="str">
        <f>HYPERLINK("https://ui.adsabs.harvard.edu/abs/2023arXiv230110469B/abstract","2023arXiv230110469B")</f>
        <v>2023arXiv230110469B</v>
      </c>
      <c r="E77" s="2" t="str">
        <f>HYPERLINK("https://ui.adsabs.harvard.edu/abs/2023MNRAS.tmp..161B/abstract","2023MNRAS.tmp..161B")</f>
        <v>2023MNRAS.tmp..161B</v>
      </c>
      <c r="G77" s="1" t="s">
        <v>52</v>
      </c>
      <c r="H77" s="1">
        <v>0.9913393</v>
      </c>
      <c r="I77" s="1" t="s">
        <v>93</v>
      </c>
    </row>
    <row r="78">
      <c r="A78" s="2" t="str">
        <f>HYPERLINK("https://ui.adsabs.harvard.edu/abs/2022arXiv220104586D/abstract","2022arXiv220104586D")</f>
        <v>2022arXiv220104586D</v>
      </c>
      <c r="E78" s="2" t="str">
        <f>HYPERLINK("https://ui.adsabs.harvard.edu/abs/2023IAUS..362..134D/abstract","2023IAUS..362..134D")</f>
        <v>2023IAUS..362..134D</v>
      </c>
      <c r="G78" s="1" t="s">
        <v>52</v>
      </c>
      <c r="H78" s="1">
        <v>0.9913847</v>
      </c>
      <c r="I78" s="1" t="s">
        <v>64</v>
      </c>
    </row>
    <row r="79">
      <c r="A79" s="2" t="str">
        <f>HYPERLINK("https://ui.adsabs.harvard.edu/abs/2022arXiv220810880D/abstract","2022arXiv220810880D")</f>
        <v>2022arXiv220810880D</v>
      </c>
      <c r="E79" s="2" t="str">
        <f>HYPERLINK("https://ui.adsabs.harvard.edu/abs/2023PhRvD.107a3005D/abstract","2023PhRvD.107a3005D")</f>
        <v>2023PhRvD.107a3005D</v>
      </c>
      <c r="G79" s="1" t="s">
        <v>52</v>
      </c>
      <c r="H79" s="1">
        <v>0.9914151</v>
      </c>
      <c r="I79" s="1" t="s">
        <v>94</v>
      </c>
    </row>
    <row r="80">
      <c r="A80" s="2" t="str">
        <f>HYPERLINK("https://ui.adsabs.harvard.edu/abs/2022arXiv220907284O/abstract","2022arXiv220907284O")</f>
        <v>2022arXiv220907284O</v>
      </c>
      <c r="E80" s="2" t="str">
        <f>HYPERLINK("https://ui.adsabs.harvard.edu/abs/2023OptL...48..159O/abstract","2023OptL...48..159O")</f>
        <v>2023OptL...48..159O</v>
      </c>
      <c r="G80" s="1" t="s">
        <v>52</v>
      </c>
      <c r="H80" s="1">
        <v>0.9914847</v>
      </c>
      <c r="I80" s="1" t="s">
        <v>95</v>
      </c>
    </row>
    <row r="81">
      <c r="A81" s="2" t="str">
        <f>HYPERLINK("https://ui.adsabs.harvard.edu/abs/2022arXiv220800798C/abstract","2022arXiv220800798C")</f>
        <v>2022arXiv220800798C</v>
      </c>
      <c r="E81" s="2" t="str">
        <f>HYPERLINK("https://ui.adsabs.harvard.edu/abs/2023RScI...94a4502C/abstract","2023RScI...94a4502C")</f>
        <v>2023RScI...94a4502C</v>
      </c>
      <c r="G81" s="1" t="s">
        <v>52</v>
      </c>
      <c r="H81" s="1">
        <v>0.9915208</v>
      </c>
      <c r="I81" s="1" t="s">
        <v>96</v>
      </c>
    </row>
    <row r="82">
      <c r="A82" s="2" t="str">
        <f>HYPERLINK("https://ui.adsabs.harvard.edu/abs/2022arXiv220908142Q/abstract","2022arXiv220908142Q")</f>
        <v>2022arXiv220908142Q</v>
      </c>
      <c r="E82" s="2" t="str">
        <f>HYPERLINK("https://ui.adsabs.harvard.edu/abs/2023PhRvA.107a2807Q/abstract","2023PhRvA.107a2807Q")</f>
        <v>2023PhRvA.107a2807Q</v>
      </c>
      <c r="G82" s="1" t="s">
        <v>52</v>
      </c>
      <c r="H82" s="1">
        <v>0.9916713</v>
      </c>
      <c r="I82" s="1" t="s">
        <v>97</v>
      </c>
    </row>
    <row r="83">
      <c r="A83" s="2" t="str">
        <f>HYPERLINK("https://ui.adsabs.harvard.edu/abs/2022arXiv220411530T/abstract","2022arXiv220411530T")</f>
        <v>2022arXiv220411530T</v>
      </c>
      <c r="E83" s="2" t="str">
        <f>HYPERLINK("https://ui.adsabs.harvard.edu/abs/2023IAUS..362..353T/abstract","2023IAUS..362..353T")</f>
        <v>2023IAUS..362..353T</v>
      </c>
      <c r="G83" s="1" t="s">
        <v>52</v>
      </c>
      <c r="H83" s="1">
        <v>0.9917405</v>
      </c>
      <c r="I83" s="1" t="s">
        <v>64</v>
      </c>
    </row>
    <row r="84">
      <c r="A84" s="2" t="str">
        <f>HYPERLINK("https://ui.adsabs.harvard.edu/abs/2022arXiv220914542M/abstract","2022arXiv220914542M")</f>
        <v>2022arXiv220914542M</v>
      </c>
      <c r="E84" s="2" t="str">
        <f>HYPERLINK("https://ui.adsabs.harvard.edu/abs/2023MNRAS.tmp..190M/abstract","2023MNRAS.tmp..190M")</f>
        <v>2023MNRAS.tmp..190M</v>
      </c>
      <c r="G84" s="1" t="s">
        <v>52</v>
      </c>
      <c r="H84" s="1">
        <v>0.9918897</v>
      </c>
      <c r="I84" s="1" t="s">
        <v>98</v>
      </c>
    </row>
    <row r="85">
      <c r="A85" s="2" t="str">
        <f>HYPERLINK("https://ui.adsabs.harvard.edu/abs/2022arXiv220809258B/abstract","2022arXiv220809258B")</f>
        <v>2022arXiv220809258B</v>
      </c>
      <c r="E85" s="2" t="str">
        <f>HYPERLINK("https://ui.adsabs.harvard.edu/abs/2023PhRvL.130b8201B/abstract","2023PhRvL.130b8201B")</f>
        <v>2023PhRvL.130b8201B</v>
      </c>
      <c r="G85" s="1" t="s">
        <v>52</v>
      </c>
      <c r="H85" s="1">
        <v>0.9919437</v>
      </c>
      <c r="I85" s="1" t="s">
        <v>99</v>
      </c>
    </row>
    <row r="86">
      <c r="A86" s="2" t="str">
        <f>HYPERLINK("https://ui.adsabs.harvard.edu/abs/2021arXiv210805952S/abstract","2021arXiv210805952S")</f>
        <v>2021arXiv210805952S</v>
      </c>
      <c r="B86" s="2" t="str">
        <f>HYPERLINK("https://ui.adsabs.harvard.edu/abs/2021RScI...92j3203S/abstract","2021RScI...92j3203S")</f>
        <v>2021RScI...92j3203S</v>
      </c>
      <c r="C86" s="1" t="s">
        <v>49</v>
      </c>
      <c r="E86" s="2" t="str">
        <f>HYPERLINK("https://ui.adsabs.harvard.edu/abs/2021RScI...92j3203S/abstract","2021RScI...92j3203S")</f>
        <v>2021RScI...92j3203S</v>
      </c>
      <c r="G86" s="1" t="s">
        <v>52</v>
      </c>
      <c r="H86" s="1">
        <v>0.9920486</v>
      </c>
      <c r="I86" s="1" t="s">
        <v>100</v>
      </c>
    </row>
    <row r="87">
      <c r="A87" s="2" t="str">
        <f>HYPERLINK("https://ui.adsabs.harvard.edu/abs/2023arXiv230109885M/abstract","2023arXiv230109885M")</f>
        <v>2023arXiv230109885M</v>
      </c>
      <c r="E87" s="2" t="str">
        <f>HYPERLINK("https://ui.adsabs.harvard.edu/abs/2023Icar..39415419M/abstract","2023Icar..39415419M")</f>
        <v>2023Icar..39415419M</v>
      </c>
      <c r="G87" s="1" t="s">
        <v>52</v>
      </c>
      <c r="H87" s="1">
        <v>0.9920992</v>
      </c>
      <c r="I87" s="1" t="s">
        <v>101</v>
      </c>
    </row>
    <row r="88">
      <c r="A88" s="2" t="str">
        <f>HYPERLINK("https://ui.adsabs.harvard.edu/abs/2022arXiv220910721C/abstract","2022arXiv220910721C")</f>
        <v>2022arXiv220910721C</v>
      </c>
      <c r="E88" s="2" t="str">
        <f>HYPERLINK("https://ui.adsabs.harvard.edu/abs/2023ApJ...942...97C/abstract","2023ApJ...942...97C")</f>
        <v>2023ApJ...942...97C</v>
      </c>
      <c r="G88" s="1" t="s">
        <v>52</v>
      </c>
      <c r="H88" s="1">
        <v>0.9921743</v>
      </c>
      <c r="I88" s="1" t="s">
        <v>102</v>
      </c>
    </row>
    <row r="89">
      <c r="A89" s="2" t="str">
        <f>HYPERLINK("https://ui.adsabs.harvard.edu/abs/2021arXiv210200014Z/abstract","2021arXiv210200014Z")</f>
        <v>2021arXiv210200014Z</v>
      </c>
      <c r="E89" s="2" t="str">
        <f>HYPERLINK("https://ui.adsabs.harvard.edu/abs/2021PhRvB.103q4402Z/abstract","2021PhRvB.103q4402Z")</f>
        <v>2021PhRvB.103q4402Z</v>
      </c>
      <c r="G89" s="1" t="s">
        <v>52</v>
      </c>
      <c r="H89" s="1">
        <v>0.9922075</v>
      </c>
      <c r="I89" s="1" t="s">
        <v>103</v>
      </c>
    </row>
    <row r="90">
      <c r="A90" s="2" t="str">
        <f>HYPERLINK("https://ui.adsabs.harvard.edu/abs/2022arXiv220208344M/abstract","2022arXiv220208344M")</f>
        <v>2022arXiv220208344M</v>
      </c>
      <c r="E90" s="2" t="str">
        <f>HYPERLINK("https://ui.adsabs.harvard.edu/abs/2022PhRvP..18e4001M/abstract","2022PhRvP..18e4001M")</f>
        <v>2022PhRvP..18e4001M</v>
      </c>
      <c r="G90" s="1" t="s">
        <v>52</v>
      </c>
      <c r="H90" s="1">
        <v>0.9923013</v>
      </c>
      <c r="I90" s="1" t="s">
        <v>104</v>
      </c>
    </row>
    <row r="91">
      <c r="A91" s="2" t="str">
        <f>HYPERLINK("https://ui.adsabs.harvard.edu/abs/2022arXiv221002774R/abstract","2022arXiv221002774R")</f>
        <v>2022arXiv221002774R</v>
      </c>
      <c r="E91" s="2" t="str">
        <f>HYPERLINK("https://ui.adsabs.harvard.edu/abs/2023PMB....68b5019R/abstract","2023PMB....68b5019R")</f>
        <v>2023PMB....68b5019R</v>
      </c>
      <c r="G91" s="1" t="s">
        <v>52</v>
      </c>
      <c r="H91" s="1">
        <v>0.9923653</v>
      </c>
      <c r="I91" s="1" t="s">
        <v>105</v>
      </c>
    </row>
    <row r="92">
      <c r="A92" s="2" t="str">
        <f>HYPERLINK("https://ui.adsabs.harvard.edu/abs/2022arXiv220108189A/abstract","2022arXiv220108189A")</f>
        <v>2022arXiv220108189A</v>
      </c>
      <c r="E92" s="2" t="str">
        <f>HYPERLINK("https://ui.adsabs.harvard.edu/abs/2023CMaPh.tmp....5A/abstract","2023CMaPh.tmp....5A")</f>
        <v>2023CMaPh.tmp....5A</v>
      </c>
      <c r="G92" s="1" t="s">
        <v>52</v>
      </c>
      <c r="H92" s="1">
        <v>0.992377</v>
      </c>
      <c r="I92" s="1" t="s">
        <v>106</v>
      </c>
    </row>
    <row r="93">
      <c r="A93" s="2" t="str">
        <f>HYPERLINK("https://ui.adsabs.harvard.edu/abs/2022arXiv221009557G/abstract","2022arXiv221009557G")</f>
        <v>2022arXiv221009557G</v>
      </c>
      <c r="E93" s="2" t="str">
        <f>HYPERLINK("https://ui.adsabs.harvard.edu/abs/2023MNRAS.tmp..143G/abstract","2023MNRAS.tmp..143G")</f>
        <v>2023MNRAS.tmp..143G</v>
      </c>
      <c r="G93" s="1" t="s">
        <v>52</v>
      </c>
      <c r="H93" s="1">
        <v>0.992377</v>
      </c>
      <c r="I93" s="1" t="s">
        <v>106</v>
      </c>
    </row>
    <row r="94">
      <c r="A94" s="2" t="str">
        <f>HYPERLINK("https://ui.adsabs.harvard.edu/abs/2022arXiv220411221T/abstract","2022arXiv220411221T")</f>
        <v>2022arXiv220411221T</v>
      </c>
      <c r="E94" s="2" t="str">
        <f>HYPERLINK("https://ui.adsabs.harvard.edu/abs/2023OptLT.16009068T/abstract","2023OptLT.16009068T")</f>
        <v>2023OptLT.16009068T</v>
      </c>
      <c r="G94" s="1" t="s">
        <v>52</v>
      </c>
      <c r="H94" s="1">
        <v>0.992389</v>
      </c>
      <c r="I94" s="1" t="s">
        <v>107</v>
      </c>
    </row>
    <row r="95">
      <c r="A95" s="2" t="str">
        <f>HYPERLINK("https://ui.adsabs.harvard.edu/abs/2022arXiv220601870P/abstract","2022arXiv220601870P")</f>
        <v>2022arXiv220601870P</v>
      </c>
      <c r="E95" s="2" t="str">
        <f>HYPERLINK("https://ui.adsabs.harvard.edu/abs/2023JRheo..67..373P/abstract","2023JRheo..67..373P")</f>
        <v>2023JRheo..67..373P</v>
      </c>
      <c r="G95" s="1" t="s">
        <v>52</v>
      </c>
      <c r="H95" s="1">
        <v>0.9923977</v>
      </c>
      <c r="I95" s="1" t="s">
        <v>108</v>
      </c>
    </row>
    <row r="96">
      <c r="A96" s="2" t="str">
        <f>HYPERLINK("https://ui.adsabs.harvard.edu/abs/2022arXiv221001733C/abstract","2022arXiv221001733C")</f>
        <v>2022arXiv221001733C</v>
      </c>
      <c r="E96" s="2" t="str">
        <f>HYPERLINK("https://ui.adsabs.harvard.edu/abs/2023PhRvD.107a4014C/abstract","2023PhRvD.107a4014C")</f>
        <v>2023PhRvD.107a4014C</v>
      </c>
      <c r="G96" s="1" t="s">
        <v>52</v>
      </c>
      <c r="H96" s="1">
        <v>0.9924591</v>
      </c>
      <c r="I96" s="1" t="s">
        <v>109</v>
      </c>
    </row>
    <row r="97">
      <c r="A97" s="2" t="str">
        <f>HYPERLINK("https://ui.adsabs.harvard.edu/abs/2022arXiv220905242Z/abstract","2022arXiv220905242Z")</f>
        <v>2022arXiv220905242Z</v>
      </c>
      <c r="E97" s="2" t="str">
        <f>HYPERLINK("https://ui.adsabs.harvard.edu/abs/2023ApJ...942..102Z/abstract","2023ApJ...942..102Z")</f>
        <v>2023ApJ...942..102Z</v>
      </c>
      <c r="G97" s="1" t="s">
        <v>52</v>
      </c>
      <c r="H97" s="1">
        <v>0.9924876</v>
      </c>
      <c r="I97" s="1" t="s">
        <v>110</v>
      </c>
    </row>
    <row r="98">
      <c r="A98" s="2" t="str">
        <f>HYPERLINK("https://ui.adsabs.harvard.edu/abs/2022arXiv221008099G/abstract","2022arXiv221008099G")</f>
        <v>2022arXiv221008099G</v>
      </c>
      <c r="E98" s="2" t="str">
        <f>HYPERLINK("https://ui.adsabs.harvard.edu/abs/2023OptLE.16307471G/abstract","2023OptLE.16307471G")</f>
        <v>2023OptLE.16307471G</v>
      </c>
      <c r="G98" s="1" t="s">
        <v>52</v>
      </c>
      <c r="H98" s="1">
        <v>0.9924911</v>
      </c>
      <c r="I98" s="1" t="s">
        <v>111</v>
      </c>
    </row>
    <row r="99">
      <c r="A99" s="2" t="str">
        <f>HYPERLINK("https://ui.adsabs.harvard.edu/abs/2021arXiv211102941B/abstract","2021arXiv211102941B")</f>
        <v>2021arXiv211102941B</v>
      </c>
      <c r="E99" s="2" t="str">
        <f>HYPERLINK("https://ui.adsabs.harvard.edu/abs/2022IJMPD..3150119B/abstract","2022IJMPD..3150119B")</f>
        <v>2022IJMPD..3150119B</v>
      </c>
      <c r="G99" s="1" t="s">
        <v>52</v>
      </c>
      <c r="H99" s="1">
        <v>0.9925666</v>
      </c>
      <c r="I99" s="1" t="s">
        <v>112</v>
      </c>
    </row>
    <row r="100">
      <c r="A100" s="2" t="str">
        <f>HYPERLINK("https://ui.adsabs.harvard.edu/abs/2022arXiv220105896R/abstract","2022arXiv220105896R")</f>
        <v>2022arXiv220105896R</v>
      </c>
      <c r="E100" s="2" t="str">
        <f>HYPERLINK("https://ui.adsabs.harvard.edu/abs/2023IAUS..362..382R/abstract","2023IAUS..362..382R")</f>
        <v>2023IAUS..362..382R</v>
      </c>
      <c r="G100" s="1" t="s">
        <v>52</v>
      </c>
      <c r="H100" s="1">
        <v>0.9925925</v>
      </c>
      <c r="I100" s="1" t="s">
        <v>64</v>
      </c>
    </row>
    <row r="101">
      <c r="A101" s="2" t="str">
        <f>HYPERLINK("https://ui.adsabs.harvard.edu/abs/2022arXiv220207087G/abstract","2022arXiv220207087G")</f>
        <v>2022arXiv220207087G</v>
      </c>
      <c r="E101" s="2" t="str">
        <f>HYPERLINK("https://ui.adsabs.harvard.edu/abs/2023IAUS..362..169G/abstract","2023IAUS..362..169G")</f>
        <v>2023IAUS..362..169G</v>
      </c>
      <c r="G101" s="1" t="s">
        <v>52</v>
      </c>
      <c r="H101" s="1">
        <v>0.9925925</v>
      </c>
      <c r="I101" s="1" t="s">
        <v>64</v>
      </c>
    </row>
    <row r="102">
      <c r="A102" s="2" t="str">
        <f>HYPERLINK("https://ui.adsabs.harvard.edu/abs/2022arXiv220304693M/abstract","2022arXiv220304693M")</f>
        <v>2022arXiv220304693M</v>
      </c>
      <c r="E102" s="2" t="str">
        <f>HYPERLINK("https://ui.adsabs.harvard.edu/abs/2023IAUS..362..262M/abstract","2023IAUS..362..262M")</f>
        <v>2023IAUS..362..262M</v>
      </c>
      <c r="G102" s="1" t="s">
        <v>52</v>
      </c>
      <c r="H102" s="1">
        <v>0.9925925</v>
      </c>
      <c r="I102" s="1" t="s">
        <v>64</v>
      </c>
    </row>
    <row r="103">
      <c r="A103" s="2" t="str">
        <f>HYPERLINK("https://ui.adsabs.harvard.edu/abs/2022arXiv220305986K/abstract","2022arXiv220305986K")</f>
        <v>2022arXiv220305986K</v>
      </c>
      <c r="E103" s="2" t="str">
        <f>HYPERLINK("https://ui.adsabs.harvard.edu/abs/2023IAUS..362..268K/abstract","2023IAUS..362..268K")</f>
        <v>2023IAUS..362..268K</v>
      </c>
      <c r="G103" s="1" t="s">
        <v>52</v>
      </c>
      <c r="H103" s="1">
        <v>0.9925925</v>
      </c>
      <c r="I103" s="1" t="s">
        <v>64</v>
      </c>
    </row>
    <row r="104">
      <c r="A104" s="2" t="str">
        <f>HYPERLINK("https://ui.adsabs.harvard.edu/abs/2022arXiv220310721K/abstract","2022arXiv220310721K")</f>
        <v>2022arXiv220310721K</v>
      </c>
      <c r="E104" s="2" t="str">
        <f>HYPERLINK("https://ui.adsabs.harvard.edu/abs/2023IAUS..362..333K/abstract","2023IAUS..362..333K")</f>
        <v>2023IAUS..362..333K</v>
      </c>
      <c r="G104" s="1" t="s">
        <v>52</v>
      </c>
      <c r="H104" s="1">
        <v>0.9925925</v>
      </c>
      <c r="I104" s="1" t="s">
        <v>64</v>
      </c>
    </row>
    <row r="105">
      <c r="A105" s="2" t="str">
        <f>HYPERLINK("https://ui.adsabs.harvard.edu/abs/2022arXiv220312177M/abstract","2022arXiv220312177M")</f>
        <v>2022arXiv220312177M</v>
      </c>
      <c r="E105" s="2" t="str">
        <f>HYPERLINK("https://ui.adsabs.harvard.edu/abs/2023IAUS..362..358M/abstract","2023IAUS..362..358M")</f>
        <v>2023IAUS..362..358M</v>
      </c>
      <c r="G105" s="1" t="s">
        <v>52</v>
      </c>
      <c r="H105" s="1">
        <v>0.9925925</v>
      </c>
      <c r="I105" s="1" t="s">
        <v>64</v>
      </c>
    </row>
    <row r="106">
      <c r="A106" s="2" t="str">
        <f>HYPERLINK("https://ui.adsabs.harvard.edu/abs/2022arXiv220312639J/abstract","2022arXiv220312639J")</f>
        <v>2022arXiv220312639J</v>
      </c>
      <c r="E106" s="2" t="str">
        <f>HYPERLINK("https://ui.adsabs.harvard.edu/abs/2023IAUS..362...33J/abstract","2023IAUS..362...33J")</f>
        <v>2023IAUS..362...33J</v>
      </c>
      <c r="G106" s="1" t="s">
        <v>52</v>
      </c>
      <c r="H106" s="1">
        <v>0.9925925</v>
      </c>
      <c r="I106" s="1" t="s">
        <v>64</v>
      </c>
    </row>
    <row r="107">
      <c r="A107" s="2" t="str">
        <f>HYPERLINK("https://ui.adsabs.harvard.edu/abs/2022arXiv220412603B/abstract","2022arXiv220412603B")</f>
        <v>2022arXiv220412603B</v>
      </c>
      <c r="E107" s="2" t="str">
        <f>HYPERLINK("https://ui.adsabs.harvard.edu/abs/2023IAUS..362..250B/abstract","2023IAUS..362..250B")</f>
        <v>2023IAUS..362..250B</v>
      </c>
      <c r="G107" s="1" t="s">
        <v>52</v>
      </c>
      <c r="H107" s="1">
        <v>0.9925925</v>
      </c>
      <c r="I107" s="1" t="s">
        <v>64</v>
      </c>
    </row>
    <row r="108">
      <c r="A108" s="2" t="str">
        <f>HYPERLINK("https://ui.adsabs.harvard.edu/abs/2022arXiv220502680C/abstract","2022arXiv220502680C")</f>
        <v>2022arXiv220502680C</v>
      </c>
      <c r="E108" s="2" t="str">
        <f>HYPERLINK("https://ui.adsabs.harvard.edu/abs/2023IAUS..362...56C/abstract","2023IAUS..362...56C")</f>
        <v>2023IAUS..362...56C</v>
      </c>
      <c r="G108" s="1" t="s">
        <v>52</v>
      </c>
      <c r="H108" s="1">
        <v>0.9925925</v>
      </c>
      <c r="I108" s="1" t="s">
        <v>64</v>
      </c>
    </row>
    <row r="109">
      <c r="A109" s="2" t="str">
        <f>HYPERLINK("https://ui.adsabs.harvard.edu/abs/2022arXiv220513438M/abstract","2022arXiv220513438M")</f>
        <v>2022arXiv220513438M</v>
      </c>
      <c r="E109" s="2" t="str">
        <f>HYPERLINK("https://ui.adsabs.harvard.edu/abs/2023IAUS..362..215M/abstract","2023IAUS..362..215M")</f>
        <v>2023IAUS..362..215M</v>
      </c>
      <c r="G109" s="1" t="s">
        <v>52</v>
      </c>
      <c r="H109" s="1">
        <v>0.9925925</v>
      </c>
      <c r="I109" s="1" t="s">
        <v>64</v>
      </c>
    </row>
    <row r="110">
      <c r="A110" s="2" t="str">
        <f>HYPERLINK("https://ui.adsabs.harvard.edu/abs/2022arXiv220812093C/abstract","2022arXiv220812093C")</f>
        <v>2022arXiv220812093C</v>
      </c>
      <c r="E110" s="2" t="str">
        <f>HYPERLINK("https://ui.adsabs.harvard.edu/abs/2023JPlPh..89a9005C/abstract","2023JPlPh..89a9005C")</f>
        <v>2023JPlPh..89a9005C</v>
      </c>
      <c r="G110" s="1" t="s">
        <v>52</v>
      </c>
      <c r="H110" s="1">
        <v>0.9925925</v>
      </c>
      <c r="I110" s="1" t="s">
        <v>64</v>
      </c>
    </row>
    <row r="111">
      <c r="A111" s="2" t="str">
        <f>HYPERLINK("https://ui.adsabs.harvard.edu/abs/2022arXiv221004848T/abstract","2022arXiv221004848T")</f>
        <v>2022arXiv221004848T</v>
      </c>
      <c r="E111" s="2" t="str">
        <f>HYPERLINK("https://ui.adsabs.harvard.edu/abs/2023IAUS..362..141T/abstract","2023IAUS..362..141T")</f>
        <v>2023IAUS..362..141T</v>
      </c>
      <c r="G111" s="1" t="s">
        <v>52</v>
      </c>
      <c r="H111" s="1">
        <v>0.9925925</v>
      </c>
      <c r="I111" s="1" t="s">
        <v>64</v>
      </c>
    </row>
    <row r="112">
      <c r="A112" s="2" t="str">
        <f>HYPERLINK("https://ui.adsabs.harvard.edu/abs/2018arXiv181204654B/abstract","2018arXiv181204654B")</f>
        <v>2018arXiv181204654B</v>
      </c>
      <c r="E112" s="2" t="str">
        <f>HYPERLINK("https://ui.adsabs.harvard.edu/abs/2019JCAP...02..050B/abstract","2019JCAP...02..050B")</f>
        <v>2019JCAP...02..050B</v>
      </c>
      <c r="G112" s="1" t="s">
        <v>52</v>
      </c>
      <c r="H112" s="1">
        <v>0.9926447</v>
      </c>
      <c r="I112" s="1" t="s">
        <v>113</v>
      </c>
    </row>
    <row r="113">
      <c r="A113" s="2" t="str">
        <f>HYPERLINK("https://ui.adsabs.harvard.edu/abs/2022arXiv220902801K/abstract","2022arXiv220902801K")</f>
        <v>2022arXiv220902801K</v>
      </c>
      <c r="E113" s="2" t="str">
        <f>HYPERLINK("https://ui.adsabs.harvard.edu/abs/2023PhRvD.107b5005K/abstract","2023PhRvD.107b5005K")</f>
        <v>2023PhRvD.107b5005K</v>
      </c>
      <c r="G113" s="1" t="s">
        <v>52</v>
      </c>
      <c r="H113" s="1">
        <v>0.9929031</v>
      </c>
      <c r="I113" s="1" t="s">
        <v>114</v>
      </c>
    </row>
    <row r="114">
      <c r="A114" s="2" t="str">
        <f>HYPERLINK("https://ui.adsabs.harvard.edu/abs/2022arXiv221108488L/abstract","2022arXiv221108488L")</f>
        <v>2022arXiv221108488L</v>
      </c>
      <c r="E114" s="2" t="str">
        <f>HYPERLINK("https://ui.adsabs.harvard.edu/abs/2023ApJ...942...98L/abstract","2023ApJ...942...98L")</f>
        <v>2023ApJ...942...98L</v>
      </c>
      <c r="G114" s="1" t="s">
        <v>52</v>
      </c>
      <c r="H114" s="1">
        <v>0.9929298</v>
      </c>
      <c r="I114" s="1" t="s">
        <v>115</v>
      </c>
    </row>
    <row r="115">
      <c r="A115" s="2" t="str">
        <f>HYPERLINK("https://ui.adsabs.harvard.edu/abs/2022arXiv220708415S/abstract","2022arXiv220708415S")</f>
        <v>2022arXiv220708415S</v>
      </c>
      <c r="E115" s="2" t="str">
        <f>HYPERLINK("https://ui.adsabs.harvard.edu/abs/2022MPLA...3750202S/abstract","2022MPLA...3750202S")</f>
        <v>2022MPLA...3750202S</v>
      </c>
      <c r="G115" s="1" t="s">
        <v>52</v>
      </c>
      <c r="H115" s="1">
        <v>0.9929317</v>
      </c>
      <c r="I115" s="1" t="s">
        <v>116</v>
      </c>
    </row>
    <row r="116">
      <c r="A116" s="2" t="str">
        <f>HYPERLINK("https://ui.adsabs.harvard.edu/abs/2022arXiv221102875D/abstract","2022arXiv221102875D")</f>
        <v>2022arXiv221102875D</v>
      </c>
      <c r="E116" s="2" t="str">
        <f>HYPERLINK("https://ui.adsabs.harvard.edu/abs/2023JFM...955A..17D/abstract","2023JFM...955A..17D")</f>
        <v>2023JFM...955A..17D</v>
      </c>
      <c r="G116" s="1" t="s">
        <v>52</v>
      </c>
      <c r="H116" s="1">
        <v>0.9929317</v>
      </c>
      <c r="I116" s="1" t="s">
        <v>117</v>
      </c>
    </row>
    <row r="117">
      <c r="A117" s="2" t="str">
        <f>HYPERLINK("https://ui.adsabs.harvard.edu/abs/2022arXiv220907186H/abstract","2022arXiv220907186H")</f>
        <v>2022arXiv220907186H</v>
      </c>
      <c r="E117" s="2" t="str">
        <f>HYPERLINK("https://ui.adsabs.harvard.edu/abs/2023NIMPA104867977H/abstract","2023NIMPA104867977H")</f>
        <v>2023NIMPA104867977H</v>
      </c>
      <c r="G117" s="1" t="s">
        <v>52</v>
      </c>
      <c r="H117" s="1">
        <v>0.9929563</v>
      </c>
      <c r="I117" s="1" t="s">
        <v>118</v>
      </c>
    </row>
    <row r="118">
      <c r="A118" s="2" t="str">
        <f>HYPERLINK("https://ui.adsabs.harvard.edu/abs/2022arXiv221010818B/abstract","2022arXiv221010818B")</f>
        <v>2022arXiv221010818B</v>
      </c>
      <c r="E118" s="2" t="str">
        <f>HYPERLINK("https://ui.adsabs.harvard.edu/abs/2022ApJ...939L...6B/abstract","2022ApJ...939L...6B")</f>
        <v>2022ApJ...939L...6B</v>
      </c>
      <c r="G118" s="1" t="s">
        <v>52</v>
      </c>
      <c r="H118" s="1">
        <v>0.9930061</v>
      </c>
      <c r="I118" s="1" t="s">
        <v>119</v>
      </c>
    </row>
    <row r="119">
      <c r="A119" s="2" t="str">
        <f>HYPERLINK("https://ui.adsabs.harvard.edu/abs/2022arXiv220905540Z/abstract","2022arXiv220905540Z")</f>
        <v>2022arXiv220905540Z</v>
      </c>
      <c r="E119" s="2" t="str">
        <f>HYPERLINK("https://ui.adsabs.harvard.edu/abs/2023PhRvD.107a2001Z/abstract","2023PhRvD.107a2001Z")</f>
        <v>2023PhRvD.107a2001Z</v>
      </c>
      <c r="G119" s="1" t="s">
        <v>52</v>
      </c>
      <c r="H119" s="1">
        <v>0.9930967</v>
      </c>
      <c r="I119" s="1" t="s">
        <v>120</v>
      </c>
    </row>
    <row r="120">
      <c r="A120" s="2" t="str">
        <f>HYPERLINK("https://ui.adsabs.harvard.edu/abs/2022arXiv220506976T/abstract","2022arXiv220506976T")</f>
        <v>2022arXiv220506976T</v>
      </c>
      <c r="E120" s="2" t="str">
        <f>HYPERLINK("https://ui.adsabs.harvard.edu/abs/2023JAP...133b4401T/abstract","2023JAP...133b4401T")</f>
        <v>2023JAP...133b4401T</v>
      </c>
      <c r="G120" s="1" t="s">
        <v>52</v>
      </c>
      <c r="H120" s="1">
        <v>0.9931463</v>
      </c>
      <c r="I120" s="1" t="s">
        <v>121</v>
      </c>
    </row>
    <row r="121">
      <c r="A121" s="2" t="str">
        <f>HYPERLINK("https://ui.adsabs.harvard.edu/abs/2022arXiv220311831A/abstract","2022arXiv220311831A")</f>
        <v>2022arXiv220311831A</v>
      </c>
      <c r="E121" s="2" t="str">
        <f>HYPERLINK("https://ui.adsabs.harvard.edu/abs/2023PhRvD.107a4012A/abstract","2023PhRvD.107a4012A")</f>
        <v>2023PhRvD.107a4012A</v>
      </c>
      <c r="G121" s="1" t="s">
        <v>52</v>
      </c>
      <c r="H121" s="1">
        <v>0.9931524</v>
      </c>
      <c r="I121" s="1" t="s">
        <v>122</v>
      </c>
    </row>
    <row r="122">
      <c r="A122" s="2" t="str">
        <f>HYPERLINK("https://ui.adsabs.harvard.edu/abs/2022arXiv220500425Z/abstract","2022arXiv220500425Z")</f>
        <v>2022arXiv220500425Z</v>
      </c>
      <c r="E122" s="2" t="str">
        <f>HYPERLINK("https://ui.adsabs.harvard.edu/abs/2023PhRvD.107b3005Z/abstract","2023PhRvD.107b3005Z")</f>
        <v>2023PhRvD.107b3005Z</v>
      </c>
      <c r="G122" s="1" t="s">
        <v>52</v>
      </c>
      <c r="H122" s="1">
        <v>0.9933228</v>
      </c>
      <c r="I122" s="1" t="s">
        <v>123</v>
      </c>
    </row>
    <row r="123">
      <c r="A123" s="2" t="str">
        <f>HYPERLINK("https://ui.adsabs.harvard.edu/abs/2022arXiv220801028G/abstract","2022arXiv220801028G")</f>
        <v>2022arXiv220801028G</v>
      </c>
      <c r="E123" s="2" t="str">
        <f>HYPERLINK("https://ui.adsabs.harvard.edu/abs/2023ADNDT.15001546G/abstract","2023ADNDT.15001546G")</f>
        <v>2023ADNDT.15001546G</v>
      </c>
      <c r="G123" s="1" t="s">
        <v>52</v>
      </c>
      <c r="H123" s="1">
        <v>0.9933228</v>
      </c>
      <c r="I123" s="1" t="s">
        <v>123</v>
      </c>
    </row>
    <row r="124">
      <c r="A124" s="2" t="str">
        <f>HYPERLINK("https://ui.adsabs.harvard.edu/abs/2022arXiv221104491S/abstract","2022arXiv221104491S")</f>
        <v>2022arXiv221104491S</v>
      </c>
      <c r="E124" s="2" t="str">
        <f>HYPERLINK("https://ui.adsabs.harvard.edu/abs/2023ApJ...942...78S/abstract","2023ApJ...942...78S")</f>
        <v>2023ApJ...942...78S</v>
      </c>
      <c r="G124" s="1" t="s">
        <v>52</v>
      </c>
      <c r="H124" s="1">
        <v>0.9933509</v>
      </c>
      <c r="I124" s="1" t="s">
        <v>124</v>
      </c>
    </row>
    <row r="125">
      <c r="A125" s="2" t="str">
        <f>HYPERLINK("https://ui.adsabs.harvard.edu/abs/2022arXiv220712848P/abstract","2022arXiv220712848P")</f>
        <v>2022arXiv220712848P</v>
      </c>
      <c r="E125" s="2" t="str">
        <f>HYPERLINK("https://ui.adsabs.harvard.edu/abs/2023MNRAS.519.4263P/abstract","2023MNRAS.519.4263P")</f>
        <v>2023MNRAS.519.4263P</v>
      </c>
      <c r="G125" s="1" t="s">
        <v>52</v>
      </c>
      <c r="H125" s="1">
        <v>0.9933931</v>
      </c>
      <c r="I125" s="1" t="s">
        <v>125</v>
      </c>
    </row>
    <row r="126">
      <c r="A126" s="2" t="str">
        <f>HYPERLINK("https://ui.adsabs.harvard.edu/abs/2022arXiv220903429V/abstract","2022arXiv220903429V")</f>
        <v>2022arXiv220903429V</v>
      </c>
      <c r="E126" s="2" t="str">
        <f>HYPERLINK("https://ui.adsabs.harvard.edu/abs/2023PhLA..46028622V/abstract","2023PhLA..46028622V")</f>
        <v>2023PhLA..46028622V</v>
      </c>
      <c r="G126" s="1" t="s">
        <v>52</v>
      </c>
      <c r="H126" s="1">
        <v>0.9933931</v>
      </c>
      <c r="I126" s="1" t="s">
        <v>125</v>
      </c>
    </row>
    <row r="127">
      <c r="A127" s="2" t="str">
        <f>HYPERLINK("https://ui.adsabs.harvard.edu/abs/2022arXiv220606060T/abstract","2022arXiv220606060T")</f>
        <v>2022arXiv220606060T</v>
      </c>
      <c r="E127" s="2" t="str">
        <f>HYPERLINK("https://ui.adsabs.harvard.edu/abs/2023PhRvE.107a4116T/abstract","2023PhRvE.107a4116T")</f>
        <v>2023PhRvE.107a4116T</v>
      </c>
      <c r="G127" s="1" t="s">
        <v>52</v>
      </c>
      <c r="H127" s="1">
        <v>0.9936253</v>
      </c>
      <c r="I127" s="1" t="s">
        <v>126</v>
      </c>
    </row>
    <row r="128">
      <c r="A128" s="2" t="str">
        <f>HYPERLINK("https://ui.adsabs.harvard.edu/abs/2022arXiv220611282B/abstract","2022arXiv220611282B")</f>
        <v>2022arXiv220611282B</v>
      </c>
      <c r="E128" s="2" t="str">
        <f>HYPERLINK("https://ui.adsabs.harvard.edu/abs/2023PhRvD.107a1502B/abstract","2023PhRvD.107a1502B")</f>
        <v>2023PhRvD.107a1502B</v>
      </c>
      <c r="G128" s="1" t="s">
        <v>52</v>
      </c>
      <c r="H128" s="1">
        <v>0.9936253</v>
      </c>
      <c r="I128" s="1" t="s">
        <v>126</v>
      </c>
    </row>
    <row r="129">
      <c r="A129" s="2" t="str">
        <f>HYPERLINK("https://ui.adsabs.harvard.edu/abs/2022arXiv221003143R/abstract","2022arXiv221003143R")</f>
        <v>2022arXiv221003143R</v>
      </c>
      <c r="E129" s="2" t="str">
        <f>HYPERLINK("https://ui.adsabs.harvard.edu/abs/2023ApOpt..62B..97R/abstract","2023ApOpt..62B..97R")</f>
        <v>2023ApOpt..62B..97R</v>
      </c>
      <c r="F129" s="1" t="s">
        <v>127</v>
      </c>
      <c r="G129" s="1" t="s">
        <v>52</v>
      </c>
      <c r="H129" s="1">
        <v>0.9936253</v>
      </c>
      <c r="I129" s="1" t="s">
        <v>126</v>
      </c>
    </row>
    <row r="130">
      <c r="A130" s="2" t="str">
        <f>HYPERLINK("https://ui.adsabs.harvard.edu/abs/2022arXiv220909913A/abstract","2022arXiv220909913A")</f>
        <v>2022arXiv220909913A</v>
      </c>
      <c r="E130" s="2" t="str">
        <f>HYPERLINK("https://ui.adsabs.harvard.edu/abs/2023ApJ...942...82A/abstract","2023ApJ...942...82A")</f>
        <v>2023ApJ...942...82A</v>
      </c>
      <c r="G130" s="1" t="s">
        <v>52</v>
      </c>
      <c r="H130" s="1">
        <v>0.993641</v>
      </c>
      <c r="I130" s="1" t="s">
        <v>128</v>
      </c>
    </row>
    <row r="131">
      <c r="A131" s="2" t="str">
        <f>HYPERLINK("https://ui.adsabs.harvard.edu/abs/2022arXiv220606407A/abstract","2022arXiv220606407A")</f>
        <v>2022arXiv220606407A</v>
      </c>
      <c r="E131" s="2" t="str">
        <f>HYPERLINK("https://ui.adsabs.harvard.edu/abs/2023NIMPA104868008A/abstract","2023NIMPA104868008A")</f>
        <v>2023NIMPA104868008A</v>
      </c>
      <c r="G131" s="1" t="s">
        <v>52</v>
      </c>
      <c r="H131" s="1">
        <v>0.9936511</v>
      </c>
      <c r="I131" s="1" t="s">
        <v>129</v>
      </c>
    </row>
    <row r="132">
      <c r="A132" s="2" t="str">
        <f>HYPERLINK("https://ui.adsabs.harvard.edu/abs/2021arXiv211105178D/abstract","2021arXiv211105178D")</f>
        <v>2021arXiv211105178D</v>
      </c>
      <c r="E132" s="2" t="str">
        <f>HYPERLINK("https://ui.adsabs.harvard.edu/abs/2023ChPhC..47c3102D/abstract","2023ChPhC..47c3102D")</f>
        <v>2023ChPhC..47c3102D</v>
      </c>
      <c r="G132" s="1" t="s">
        <v>52</v>
      </c>
      <c r="H132" s="1">
        <v>0.9936684</v>
      </c>
      <c r="I132" s="1" t="s">
        <v>130</v>
      </c>
    </row>
    <row r="133">
      <c r="A133" s="2" t="str">
        <f>HYPERLINK("https://ui.adsabs.harvard.edu/abs/2022arXiv221211426L/abstract","2022arXiv221211426L")</f>
        <v>2022arXiv221211426L</v>
      </c>
      <c r="E133" s="2" t="str">
        <f>HYPERLINK("https://ui.adsabs.harvard.edu/abs/2023ApJ...942..105L/abstract","2023ApJ...942..105L")</f>
        <v>2023ApJ...942..105L</v>
      </c>
      <c r="G133" s="1" t="s">
        <v>52</v>
      </c>
      <c r="H133" s="1">
        <v>0.993784</v>
      </c>
      <c r="I133" s="1" t="s">
        <v>131</v>
      </c>
    </row>
    <row r="134">
      <c r="A134" s="2" t="str">
        <f>HYPERLINK("https://ui.adsabs.harvard.edu/abs/2022arXiv220607854W/abstract","2022arXiv220607854W")</f>
        <v>2022arXiv220607854W</v>
      </c>
      <c r="E134" s="2" t="str">
        <f>HYPERLINK("https://ui.adsabs.harvard.edu/abs/2023RScI...94a5112W/abstract","2023RScI...94a5112W")</f>
        <v>2023RScI...94a5112W</v>
      </c>
      <c r="G134" s="1" t="s">
        <v>52</v>
      </c>
      <c r="H134" s="1">
        <v>0.9938495</v>
      </c>
      <c r="I134" s="1" t="s">
        <v>132</v>
      </c>
    </row>
    <row r="135">
      <c r="A135" s="2" t="str">
        <f>HYPERLINK("https://ui.adsabs.harvard.edu/abs/2022arXiv220900362D/abstract","2022arXiv220900362D")</f>
        <v>2022arXiv220900362D</v>
      </c>
      <c r="E135" s="2" t="str">
        <f>HYPERLINK("https://ui.adsabs.harvard.edu/abs/2023EPJC...83....9D/abstract","2023EPJC...83....9D")</f>
        <v>2023EPJC...83....9D</v>
      </c>
      <c r="G135" s="1" t="s">
        <v>52</v>
      </c>
      <c r="H135" s="1">
        <v>0.9938495</v>
      </c>
      <c r="I135" s="1" t="s">
        <v>132</v>
      </c>
    </row>
    <row r="136">
      <c r="A136" s="2" t="str">
        <f>HYPERLINK("https://ui.adsabs.harvard.edu/abs/2023arXiv230106677E/abstract","2023arXiv230106677E")</f>
        <v>2023arXiv230106677E</v>
      </c>
      <c r="E136" s="2" t="str">
        <f>HYPERLINK("https://ui.adsabs.harvard.edu/abs/2023MNRAS.tmp..203E/abstract","2023MNRAS.tmp..203E")</f>
        <v>2023MNRAS.tmp..203E</v>
      </c>
      <c r="G136" s="1" t="s">
        <v>52</v>
      </c>
      <c r="H136" s="1">
        <v>0.993888</v>
      </c>
      <c r="I136" s="1" t="s">
        <v>133</v>
      </c>
    </row>
    <row r="137">
      <c r="A137" s="2" t="str">
        <f>HYPERLINK("https://ui.adsabs.harvard.edu/abs/2022arXiv220100828H/abstract","2022arXiv220100828H")</f>
        <v>2022arXiv220100828H</v>
      </c>
      <c r="E137" s="2" t="str">
        <f>HYPERLINK("https://ui.adsabs.harvard.edu/abs/2022PhRvL.129i7202H/abstract","2022PhRvL.129i7202H")</f>
        <v>2022PhRvL.129i7202H</v>
      </c>
      <c r="G137" s="1" t="s">
        <v>52</v>
      </c>
      <c r="H137" s="1">
        <v>0.9939388</v>
      </c>
      <c r="I137" s="1" t="s">
        <v>134</v>
      </c>
    </row>
    <row r="138">
      <c r="A138" s="2" t="str">
        <f>HYPERLINK("https://ui.adsabs.harvard.edu/abs/2022arXiv221003383R/abstract","2022arXiv221003383R")</f>
        <v>2022arXiv221003383R</v>
      </c>
      <c r="E138" s="2" t="str">
        <f>HYPERLINK("https://ui.adsabs.harvard.edu/abs/2023PhRvB.107d5304R/abstract","2023PhRvB.107d5304R")</f>
        <v>2023PhRvB.107d5304R</v>
      </c>
      <c r="G138" s="1" t="s">
        <v>52</v>
      </c>
      <c r="H138" s="1">
        <v>0.9939388</v>
      </c>
      <c r="I138" s="1" t="s">
        <v>134</v>
      </c>
    </row>
    <row r="139">
      <c r="A139" s="2" t="str">
        <f>HYPERLINK("https://ui.adsabs.harvard.edu/abs/2022arXiv221008124S/abstract","2022arXiv221008124S")</f>
        <v>2022arXiv221008124S</v>
      </c>
      <c r="E139" s="2" t="str">
        <f>HYPERLINK("https://ui.adsabs.harvard.edu/abs/2023PhRvL.130b6201S/abstract","2023PhRvL.130b6201S")</f>
        <v>2023PhRvL.130b6201S</v>
      </c>
      <c r="G139" s="1" t="s">
        <v>52</v>
      </c>
      <c r="H139" s="1">
        <v>0.9939388</v>
      </c>
      <c r="I139" s="1" t="s">
        <v>134</v>
      </c>
    </row>
    <row r="140">
      <c r="A140" s="2" t="str">
        <f>HYPERLINK("https://ui.adsabs.harvard.edu/abs/2022arXiv220913544T/abstract","2022arXiv220913544T")</f>
        <v>2022arXiv220913544T</v>
      </c>
      <c r="E140" s="2" t="str">
        <f>HYPERLINK("https://ui.adsabs.harvard.edu/abs/2023MNRAS.tmp..159T/abstract","2023MNRAS.tmp..159T")</f>
        <v>2023MNRAS.tmp..159T</v>
      </c>
      <c r="G140" s="1" t="s">
        <v>52</v>
      </c>
      <c r="H140" s="1">
        <v>0.9939399</v>
      </c>
      <c r="I140" s="1" t="s">
        <v>135</v>
      </c>
    </row>
    <row r="141">
      <c r="A141" s="2" t="str">
        <f>HYPERLINK("https://ui.adsabs.harvard.edu/abs/2022arXiv220911654W/abstract","2022arXiv220911654W")</f>
        <v>2022arXiv220911654W</v>
      </c>
      <c r="E141" s="2" t="str">
        <f>HYPERLINK("https://ui.adsabs.harvard.edu/abs/2023PhRvL.130b3202W/abstract","2023PhRvL.130b3202W")</f>
        <v>2023PhRvL.130b3202W</v>
      </c>
      <c r="G141" s="1" t="s">
        <v>52</v>
      </c>
      <c r="H141" s="1">
        <v>0.9939634</v>
      </c>
      <c r="I141" s="1" t="s">
        <v>136</v>
      </c>
    </row>
    <row r="142">
      <c r="A142" s="2" t="str">
        <f>HYPERLINK("https://ui.adsabs.harvard.edu/abs/2022arXiv220907990K/abstract","2022arXiv220907990K")</f>
        <v>2022arXiv220907990K</v>
      </c>
      <c r="E142" s="2" t="str">
        <f>HYPERLINK("https://ui.adsabs.harvard.edu/abs/2023PSSBR.26000403K/abstract","2023PSSBR.26000403K")</f>
        <v>2023PSSBR.26000403K</v>
      </c>
      <c r="G142" s="1" t="s">
        <v>52</v>
      </c>
      <c r="H142" s="1">
        <v>0.9940026</v>
      </c>
      <c r="I142" s="1" t="s">
        <v>137</v>
      </c>
    </row>
    <row r="143">
      <c r="A143" s="2" t="str">
        <f>HYPERLINK("https://ui.adsabs.harvard.edu/abs/2022arXiv221008460H/abstract","2022arXiv221008460H")</f>
        <v>2022arXiv221008460H</v>
      </c>
      <c r="E143" s="2" t="str">
        <f>HYPERLINK("https://ui.adsabs.harvard.edu/abs/2023PhRvB.107c5410H/abstract","2023PhRvB.107c5410H")</f>
        <v>2023PhRvB.107c5410H</v>
      </c>
      <c r="G143" s="1" t="s">
        <v>52</v>
      </c>
      <c r="H143" s="1">
        <v>0.9940026</v>
      </c>
      <c r="I143" s="1" t="s">
        <v>137</v>
      </c>
    </row>
    <row r="144">
      <c r="A144" s="2" t="str">
        <f>HYPERLINK("https://ui.adsabs.harvard.edu/abs/2022arXiv221210751C/abstract","2022arXiv221210751C")</f>
        <v>2022arXiv221210751C</v>
      </c>
      <c r="E144" s="2" t="str">
        <f>HYPERLINK("https://ui.adsabs.harvard.edu/abs/2023MNRAS.519.4801C/abstract","2023MNRAS.519.4801C")</f>
        <v>2023MNRAS.519.4801C</v>
      </c>
      <c r="G144" s="1" t="s">
        <v>52</v>
      </c>
      <c r="H144" s="1">
        <v>0.9940081</v>
      </c>
      <c r="I144" s="1" t="s">
        <v>64</v>
      </c>
    </row>
    <row r="145">
      <c r="A145" s="2" t="str">
        <f>HYPERLINK("https://ui.adsabs.harvard.edu/abs/2022arXiv220514954L/abstract","2022arXiv220514954L")</f>
        <v>2022arXiv220514954L</v>
      </c>
      <c r="E145" s="2" t="str">
        <f>HYPERLINK("https://ui.adsabs.harvard.edu/abs/2023PhRvL.130b1801L/abstract","2023PhRvL.130b1801L")</f>
        <v>2023PhRvL.130b1801L</v>
      </c>
      <c r="G145" s="1" t="s">
        <v>52</v>
      </c>
      <c r="H145" s="1">
        <v>0.9940269</v>
      </c>
      <c r="I145" s="1" t="s">
        <v>138</v>
      </c>
    </row>
    <row r="146">
      <c r="A146" s="2" t="str">
        <f>HYPERLINK("https://ui.adsabs.harvard.edu/abs/2022arXiv221016925M/abstract","2022arXiv221016925M")</f>
        <v>2022arXiv221016925M</v>
      </c>
      <c r="E146" s="2" t="str">
        <f>HYPERLINK("https://ui.adsabs.harvard.edu/abs/2023NIMPA104868027M/abstract","2023NIMPA104868027M")</f>
        <v>2023NIMPA104868027M</v>
      </c>
      <c r="G146" s="1" t="s">
        <v>52</v>
      </c>
      <c r="H146" s="1">
        <v>0.9940525</v>
      </c>
      <c r="I146" s="1" t="s">
        <v>139</v>
      </c>
    </row>
    <row r="147">
      <c r="A147" s="2" t="str">
        <f>HYPERLINK("https://ui.adsabs.harvard.edu/abs/2022arXiv220107361Y/abstract","2022arXiv220107361Y")</f>
        <v>2022arXiv220107361Y</v>
      </c>
      <c r="E147" s="2" t="str">
        <f>HYPERLINK("https://ui.adsabs.harvard.edu/abs/2023PhRvB.107a4407Y/abstract","2023PhRvB.107a4407Y")</f>
        <v>2023PhRvB.107a4407Y</v>
      </c>
      <c r="G147" s="1" t="s">
        <v>52</v>
      </c>
      <c r="H147" s="1">
        <v>0.9940658</v>
      </c>
      <c r="I147" s="1" t="s">
        <v>140</v>
      </c>
    </row>
    <row r="148">
      <c r="A148" s="2" t="str">
        <f>HYPERLINK("https://ui.adsabs.harvard.edu/abs/2022arXiv220301038M/abstract","2022arXiv220301038M")</f>
        <v>2022arXiv220301038M</v>
      </c>
      <c r="E148" s="2" t="str">
        <f>HYPERLINK("https://ui.adsabs.harvard.edu/abs/2023JSP...190...47M/abstract","2023JSP...190...47M")</f>
        <v>2023JSP...190...47M</v>
      </c>
      <c r="G148" s="1" t="s">
        <v>52</v>
      </c>
      <c r="H148" s="1">
        <v>0.9940658</v>
      </c>
      <c r="I148" s="1" t="s">
        <v>140</v>
      </c>
    </row>
    <row r="149">
      <c r="A149" s="2" t="str">
        <f>HYPERLINK("https://ui.adsabs.harvard.edu/abs/2022arXiv220305391D/abstract","2022arXiv220305391D")</f>
        <v>2022arXiv220305391D</v>
      </c>
      <c r="E149" s="2" t="str">
        <f>HYPERLINK("https://ui.adsabs.harvard.edu/abs/2023PhyA..60928339D/abstract","2023PhyA..60928339D")</f>
        <v>2023PhyA..60928339D</v>
      </c>
      <c r="G149" s="1" t="s">
        <v>52</v>
      </c>
      <c r="H149" s="1">
        <v>0.9940658</v>
      </c>
      <c r="I149" s="1" t="s">
        <v>140</v>
      </c>
    </row>
    <row r="150">
      <c r="A150" s="2" t="str">
        <f>HYPERLINK("https://ui.adsabs.harvard.edu/abs/2022arXiv220602503Z/abstract","2022arXiv220602503Z")</f>
        <v>2022arXiv220602503Z</v>
      </c>
      <c r="E150" s="2" t="str">
        <f>HYPERLINK("https://ui.adsabs.harvard.edu/abs/2023NuPhA103022595Z/abstract","2023NuPhA103022595Z")</f>
        <v>2023NuPhA103022595Z</v>
      </c>
      <c r="G150" s="1" t="s">
        <v>52</v>
      </c>
      <c r="H150" s="1">
        <v>0.9940658</v>
      </c>
      <c r="I150" s="1" t="s">
        <v>140</v>
      </c>
    </row>
    <row r="151">
      <c r="A151" s="2" t="str">
        <f>HYPERLINK("https://ui.adsabs.harvard.edu/abs/2022arXiv220807783K/abstract","2022arXiv220807783K")</f>
        <v>2022arXiv220807783K</v>
      </c>
      <c r="E151" s="2" t="str">
        <f>HYPERLINK("https://ui.adsabs.harvard.edu/abs/2023ForPh..71a0157K/abstract","2023ForPh..71a0157K")</f>
        <v>2023ForPh..71a0157K</v>
      </c>
      <c r="G151" s="1" t="s">
        <v>52</v>
      </c>
      <c r="H151" s="1">
        <v>0.9940658</v>
      </c>
      <c r="I151" s="1" t="s">
        <v>140</v>
      </c>
    </row>
    <row r="152">
      <c r="A152" s="2" t="str">
        <f>HYPERLINK("https://ui.adsabs.harvard.edu/abs/2022arXiv220910205V/abstract","2022arXiv220910205V")</f>
        <v>2022arXiv220910205V</v>
      </c>
      <c r="E152" s="2" t="str">
        <f>HYPERLINK("https://ui.adsabs.harvard.edu/abs/2023EPJST.tmp....6V/abstract","2023EPJST.tmp....6V")</f>
        <v>2023EPJST.tmp....6V</v>
      </c>
      <c r="G152" s="1" t="s">
        <v>52</v>
      </c>
      <c r="H152" s="1">
        <v>0.9940658</v>
      </c>
      <c r="I152" s="1" t="s">
        <v>140</v>
      </c>
    </row>
    <row r="153">
      <c r="A153" s="2" t="str">
        <f>HYPERLINK("https://ui.adsabs.harvard.edu/abs/2022arXiv221012076V/abstract","2022arXiv221012076V")</f>
        <v>2022arXiv221012076V</v>
      </c>
      <c r="E153" s="2" t="str">
        <f>HYPERLINK("https://ui.adsabs.harvard.edu/abs/2023PhRvL.130b6901V/abstract","2023PhRvL.130b6901V")</f>
        <v>2023PhRvL.130b6901V</v>
      </c>
      <c r="G153" s="1" t="s">
        <v>52</v>
      </c>
      <c r="H153" s="1">
        <v>0.9940658</v>
      </c>
      <c r="I153" s="1" t="s">
        <v>140</v>
      </c>
    </row>
    <row r="154">
      <c r="A154" s="2" t="str">
        <f>HYPERLINK("https://ui.adsabs.harvard.edu/abs/2022arXiv221116170H/abstract","2022arXiv221116170H")</f>
        <v>2022arXiv221116170H</v>
      </c>
      <c r="E154" s="2" t="str">
        <f>HYPERLINK("https://ui.adsabs.harvard.edu/abs/2023PhRvB.107b4409H/abstract","2023PhRvB.107b4409H")</f>
        <v>2023PhRvB.107b4409H</v>
      </c>
      <c r="G154" s="1" t="s">
        <v>52</v>
      </c>
      <c r="H154" s="1">
        <v>0.9940658</v>
      </c>
      <c r="I154" s="1" t="s">
        <v>140</v>
      </c>
    </row>
    <row r="155">
      <c r="A155" s="2" t="str">
        <f>HYPERLINK("https://ui.adsabs.harvard.edu/abs/2022arXiv220713000M/abstract","2022arXiv220713000M")</f>
        <v>2022arXiv220713000M</v>
      </c>
      <c r="E155" s="2" t="str">
        <f>HYPERLINK("https://ui.adsabs.harvard.edu/abs/2023PhRvL.130b6101M/abstract","2023PhRvL.130b6101M")</f>
        <v>2023PhRvL.130b6101M</v>
      </c>
      <c r="G155" s="1" t="s">
        <v>52</v>
      </c>
      <c r="H155" s="1">
        <v>0.9940898</v>
      </c>
      <c r="I155" s="1" t="s">
        <v>141</v>
      </c>
    </row>
    <row r="156">
      <c r="A156" s="2" t="str">
        <f>HYPERLINK("https://ui.adsabs.harvard.edu/abs/2022arXiv220805086A/abstract","2022arXiv220805086A")</f>
        <v>2022arXiv220805086A</v>
      </c>
      <c r="E156" s="2" t="str">
        <f>HYPERLINK("https://ui.adsabs.harvard.edu/abs/2023PhRvL.130b2501A/abstract","2023PhRvL.130b2501A")</f>
        <v>2023PhRvL.130b2501A</v>
      </c>
      <c r="G156" s="1" t="s">
        <v>52</v>
      </c>
      <c r="H156" s="1">
        <v>0.9941782</v>
      </c>
      <c r="I156" s="1" t="s">
        <v>142</v>
      </c>
    </row>
    <row r="157">
      <c r="A157" s="2" t="str">
        <f>HYPERLINK("https://ui.adsabs.harvard.edu/abs/2022arXiv220502384L/abstract","2022arXiv220502384L")</f>
        <v>2022arXiv220502384L</v>
      </c>
      <c r="E157" s="2" t="str">
        <f>HYPERLINK("https://ui.adsabs.harvard.edu/abs/2023RAA....23a5022L/abstract","2023RAA....23a5022L")</f>
        <v>2023RAA....23a5022L</v>
      </c>
      <c r="G157" s="1" t="s">
        <v>52</v>
      </c>
      <c r="H157" s="1">
        <v>0.9942136</v>
      </c>
      <c r="I157" s="1" t="s">
        <v>143</v>
      </c>
    </row>
    <row r="158">
      <c r="A158" s="2" t="str">
        <f>HYPERLINK("https://ui.adsabs.harvard.edu/abs/2022arXiv220600713L/abstract","2022arXiv220600713L")</f>
        <v>2022arXiv220600713L</v>
      </c>
      <c r="E158" s="2" t="str">
        <f>HYPERLINK("https://ui.adsabs.harvard.edu/abs/2022PhRvB.106o5116L/abstract","2022PhRvB.106o5116L")</f>
        <v>2022PhRvB.106o5116L</v>
      </c>
      <c r="G158" s="1" t="s">
        <v>52</v>
      </c>
      <c r="H158" s="1">
        <v>0.9942136</v>
      </c>
      <c r="I158" s="1" t="s">
        <v>143</v>
      </c>
    </row>
    <row r="159">
      <c r="A159" s="2" t="str">
        <f>HYPERLINK("https://ui.adsabs.harvard.edu/abs/2022arXiv220903912W/abstract","2022arXiv220903912W")</f>
        <v>2022arXiv220903912W</v>
      </c>
      <c r="E159" s="2" t="str">
        <f>HYPERLINK("https://ui.adsabs.harvard.edu/abs/2023JChPh.158b4115W/abstract","2023JChPh.158b4115W")</f>
        <v>2023JChPh.158b4115W</v>
      </c>
      <c r="G159" s="1" t="s">
        <v>52</v>
      </c>
      <c r="H159" s="1">
        <v>0.9942136</v>
      </c>
      <c r="I159" s="1" t="s">
        <v>143</v>
      </c>
    </row>
    <row r="160">
      <c r="A160" s="2" t="str">
        <f>HYPERLINK("https://ui.adsabs.harvard.edu/abs/2022arXiv220909254W/abstract","2022arXiv220909254W")</f>
        <v>2022arXiv220909254W</v>
      </c>
      <c r="E160" s="2" t="str">
        <f>HYPERLINK("https://ui.adsabs.harvard.edu/abs/2023PhRvL.130b6001W/abstract","2023PhRvL.130b6001W")</f>
        <v>2023PhRvL.130b6001W</v>
      </c>
      <c r="G160" s="1" t="s">
        <v>52</v>
      </c>
      <c r="H160" s="1">
        <v>0.9942136</v>
      </c>
      <c r="I160" s="1" t="s">
        <v>143</v>
      </c>
    </row>
    <row r="161">
      <c r="A161" s="2" t="str">
        <f>HYPERLINK("https://ui.adsabs.harvard.edu/abs/2022arXiv221214294D/abstract","2022arXiv221214294D")</f>
        <v>2022arXiv221214294D</v>
      </c>
      <c r="E161" s="2" t="str">
        <f>HYPERLINK("https://ui.adsabs.harvard.edu/abs/2023ApJ...942L..38D/abstract","2023ApJ...942L..38D")</f>
        <v>2023ApJ...942L..38D</v>
      </c>
      <c r="G161" s="1" t="s">
        <v>52</v>
      </c>
      <c r="H161" s="1">
        <v>0.9942136</v>
      </c>
      <c r="I161" s="1" t="s">
        <v>143</v>
      </c>
    </row>
    <row r="162">
      <c r="A162" s="2" t="str">
        <f>HYPERLINK("https://ui.adsabs.harvard.edu/abs/2022arXiv220707805B/abstract","2022arXiv220707805B")</f>
        <v>2022arXiv220707805B</v>
      </c>
      <c r="E162" s="2" t="str">
        <f>HYPERLINK("https://ui.adsabs.harvard.edu/abs/2023ApJ...942...77B/abstract","2023ApJ...942...77B")</f>
        <v>2023ApJ...942...77B</v>
      </c>
      <c r="G162" s="1" t="s">
        <v>52</v>
      </c>
      <c r="H162" s="1">
        <v>0.9942226</v>
      </c>
      <c r="I162" s="1" t="s">
        <v>144</v>
      </c>
    </row>
    <row r="163">
      <c r="A163" s="2" t="str">
        <f>HYPERLINK("https://ui.adsabs.harvard.edu/abs/2022arXiv220510437S/abstract","2022arXiv220510437S")</f>
        <v>2022arXiv220510437S</v>
      </c>
      <c r="E163" s="2" t="str">
        <f>HYPERLINK("https://ui.adsabs.harvard.edu/abs/2022IJMPA..3750176S/abstract","2022IJMPA..3750176S")</f>
        <v>2022IJMPA..3750176S</v>
      </c>
      <c r="G163" s="1" t="s">
        <v>52</v>
      </c>
      <c r="H163" s="1">
        <v>0.9942227</v>
      </c>
      <c r="I163" s="1" t="s">
        <v>145</v>
      </c>
    </row>
    <row r="164">
      <c r="A164" s="2" t="str">
        <f>HYPERLINK("https://ui.adsabs.harvard.edu/abs/2023arXiv230106369S/abstract","2023arXiv230106369S")</f>
        <v>2023arXiv230106369S</v>
      </c>
      <c r="E164" s="2" t="str">
        <f>HYPERLINK("https://ui.adsabs.harvard.edu/abs/2023MNRAS.tmp..172S/abstract","2023MNRAS.tmp..172S")</f>
        <v>2023MNRAS.tmp..172S</v>
      </c>
      <c r="G164" s="1" t="s">
        <v>52</v>
      </c>
      <c r="H164" s="1">
        <v>0.9942411</v>
      </c>
      <c r="I164" s="1" t="s">
        <v>146</v>
      </c>
    </row>
    <row r="165">
      <c r="A165" s="2" t="str">
        <f>HYPERLINK("https://ui.adsabs.harvard.edu/abs/2022arXiv220605899L/abstract","2022arXiv220605899L")</f>
        <v>2022arXiv220605899L</v>
      </c>
      <c r="E165" s="2" t="str">
        <f>HYPERLINK("https://ui.adsabs.harvard.edu/abs/2023PhRvL.130b0802L/abstract","2023PhRvL.130b0802L")</f>
        <v>2023PhRvL.130b0802L</v>
      </c>
      <c r="G165" s="1" t="s">
        <v>52</v>
      </c>
      <c r="H165" s="1">
        <v>0.9942461</v>
      </c>
      <c r="I165" s="1" t="s">
        <v>147</v>
      </c>
    </row>
    <row r="166">
      <c r="A166" s="2" t="str">
        <f>HYPERLINK("https://ui.adsabs.harvard.edu/abs/2022arXiv220311788C/abstract","2022arXiv220311788C")</f>
        <v>2022arXiv220311788C</v>
      </c>
      <c r="E166" s="2" t="str">
        <f>HYPERLINK("https://ui.adsabs.harvard.edu/abs/2023ApJ...942..111C/abstract","2023ApJ...942..111C")</f>
        <v>2023ApJ...942..111C</v>
      </c>
      <c r="G166" s="1" t="s">
        <v>52</v>
      </c>
      <c r="H166" s="1">
        <v>0.9942655</v>
      </c>
      <c r="I166" s="1" t="s">
        <v>148</v>
      </c>
    </row>
    <row r="167">
      <c r="A167" s="2" t="str">
        <f>HYPERLINK("https://ui.adsabs.harvard.edu/abs/2022arXiv220610134D/abstract","2022arXiv220610134D")</f>
        <v>2022arXiv220610134D</v>
      </c>
      <c r="E167" s="2" t="str">
        <f>HYPERLINK("https://ui.adsabs.harvard.edu/abs/2023PhyS...98b5606D/abstract","2023PhyS...98b5606D")</f>
        <v>2023PhyS...98b5606D</v>
      </c>
      <c r="G167" s="1" t="s">
        <v>52</v>
      </c>
      <c r="H167" s="1">
        <v>0.9942694</v>
      </c>
      <c r="I167" s="1" t="s">
        <v>149</v>
      </c>
    </row>
    <row r="168">
      <c r="A168" s="2" t="str">
        <f>HYPERLINK("https://ui.adsabs.harvard.edu/abs/2022arXiv220314026B/abstract","2022arXiv220314026B")</f>
        <v>2022arXiv220314026B</v>
      </c>
      <c r="E168" s="2" t="str">
        <f>HYPERLINK("https://ui.adsabs.harvard.edu/abs/2023PhRvD.107b4015B/abstract","2023PhRvD.107b4015B")</f>
        <v>2023PhRvD.107b4015B</v>
      </c>
      <c r="G168" s="1" t="s">
        <v>52</v>
      </c>
      <c r="H168" s="1">
        <v>0.9942745</v>
      </c>
      <c r="I168" s="1" t="s">
        <v>150</v>
      </c>
    </row>
    <row r="169">
      <c r="A169" s="2" t="str">
        <f>HYPERLINK("https://ui.adsabs.harvard.edu/abs/2022arXiv220410036D/abstract","2022arXiv220410036D")</f>
        <v>2022arXiv220410036D</v>
      </c>
      <c r="E169" s="2" t="str">
        <f>HYPERLINK("https://ui.adsabs.harvard.edu/abs/2023AdSpR..71.1219D/abstract","2023AdSpR..71.1219D")</f>
        <v>2023AdSpR..71.1219D</v>
      </c>
      <c r="G169" s="1" t="s">
        <v>52</v>
      </c>
      <c r="H169" s="1">
        <v>0.9942745</v>
      </c>
      <c r="I169" s="1" t="s">
        <v>150</v>
      </c>
    </row>
    <row r="170">
      <c r="A170" s="2" t="str">
        <f>HYPERLINK("https://ui.adsabs.harvard.edu/abs/2022arXiv220515118I/abstract","2022arXiv220515118I")</f>
        <v>2022arXiv220515118I</v>
      </c>
      <c r="E170" s="2" t="str">
        <f>HYPERLINK("https://ui.adsabs.harvard.edu/abs/2023JCoPh.47611904I/abstract","2023JCoPh.47611904I")</f>
        <v>2023JCoPh.47611904I</v>
      </c>
      <c r="G170" s="1" t="s">
        <v>52</v>
      </c>
      <c r="H170" s="1">
        <v>0.9942745</v>
      </c>
      <c r="I170" s="1" t="s">
        <v>150</v>
      </c>
    </row>
    <row r="171">
      <c r="A171" s="2" t="str">
        <f>HYPERLINK("https://ui.adsabs.harvard.edu/abs/2022arXiv220708849C/abstract","2022arXiv220708849C")</f>
        <v>2022arXiv220708849C</v>
      </c>
      <c r="E171" s="2" t="str">
        <f>HYPERLINK("https://ui.adsabs.harvard.edu/abs/2023JCoPh.47611882C/abstract","2023JCoPh.47611882C")</f>
        <v>2023JCoPh.47611882C</v>
      </c>
      <c r="G171" s="1" t="s">
        <v>52</v>
      </c>
      <c r="H171" s="1">
        <v>0.9942745</v>
      </c>
      <c r="I171" s="1" t="s">
        <v>150</v>
      </c>
    </row>
    <row r="172">
      <c r="A172" s="2" t="str">
        <f>HYPERLINK("https://ui.adsabs.harvard.edu/abs/2022arXiv220714532C/abstract","2022arXiv220714532C")</f>
        <v>2022arXiv220714532C</v>
      </c>
      <c r="E172" s="2" t="str">
        <f>HYPERLINK("https://ui.adsabs.harvard.edu/abs/2023JCAP...01..015C/abstract","2023JCAP...01..015C")</f>
        <v>2023JCAP...01..015C</v>
      </c>
      <c r="G172" s="1" t="s">
        <v>52</v>
      </c>
      <c r="H172" s="1">
        <v>0.9942745</v>
      </c>
      <c r="I172" s="1" t="s">
        <v>150</v>
      </c>
    </row>
    <row r="173">
      <c r="A173" s="2" t="str">
        <f>HYPERLINK("https://ui.adsabs.harvard.edu/abs/2022arXiv220810235N/abstract","2022arXiv220810235N")</f>
        <v>2022arXiv220810235N</v>
      </c>
      <c r="E173" s="2" t="str">
        <f>HYPERLINK("https://ui.adsabs.harvard.edu/abs/2023Ap....tmp....7N/abstract","2023Ap....tmp....7N")</f>
        <v>2023Ap....tmp....7N</v>
      </c>
      <c r="G173" s="1" t="s">
        <v>52</v>
      </c>
      <c r="H173" s="1">
        <v>0.9942745</v>
      </c>
      <c r="I173" s="1" t="s">
        <v>150</v>
      </c>
    </row>
    <row r="174">
      <c r="A174" s="2" t="str">
        <f>HYPERLINK("https://ui.adsabs.harvard.edu/abs/2022arXiv221006099C/abstract","2022arXiv221006099C")</f>
        <v>2022arXiv221006099C</v>
      </c>
      <c r="E174" s="2" t="str">
        <f>HYPERLINK("https://ui.adsabs.harvard.edu/abs/2023CSF...16712995C/abstract","2023CSF...16712995C")</f>
        <v>2023CSF...16712995C</v>
      </c>
      <c r="G174" s="1" t="s">
        <v>52</v>
      </c>
      <c r="H174" s="1">
        <v>0.9942745</v>
      </c>
      <c r="I174" s="1" t="s">
        <v>150</v>
      </c>
    </row>
    <row r="175">
      <c r="A175" s="2" t="str">
        <f>HYPERLINK("https://ui.adsabs.harvard.edu/abs/2022arXiv221006486R/abstract","2022arXiv221006486R")</f>
        <v>2022arXiv221006486R</v>
      </c>
      <c r="E175" s="2" t="str">
        <f>HYPERLINK("https://ui.adsabs.harvard.edu/abs/2023MNRAS.tmp..122R/abstract","2023MNRAS.tmp..122R")</f>
        <v>2023MNRAS.tmp..122R</v>
      </c>
      <c r="G175" s="1" t="s">
        <v>52</v>
      </c>
      <c r="H175" s="1">
        <v>0.9942745</v>
      </c>
      <c r="I175" s="1" t="s">
        <v>150</v>
      </c>
    </row>
    <row r="176">
      <c r="A176" s="2" t="str">
        <f>HYPERLINK("https://ui.adsabs.harvard.edu/abs/2022arXiv221111240L/abstract","2022arXiv221111240L")</f>
        <v>2022arXiv221111240L</v>
      </c>
      <c r="E176" s="2" t="str">
        <f>HYPERLINK("https://ui.adsabs.harvard.edu/abs/2023RAA....23a5016L/abstract","2023RAA....23a5016L")</f>
        <v>2023RAA....23a5016L</v>
      </c>
      <c r="G176" s="1" t="s">
        <v>52</v>
      </c>
      <c r="H176" s="1">
        <v>0.9942745</v>
      </c>
      <c r="I176" s="1" t="s">
        <v>150</v>
      </c>
    </row>
    <row r="177">
      <c r="A177" s="2" t="str">
        <f>HYPERLINK("https://ui.adsabs.harvard.edu/abs/2022arXiv221213821M/abstract","2022arXiv221213821M")</f>
        <v>2022arXiv221213821M</v>
      </c>
      <c r="E177" s="2" t="str">
        <f>HYPERLINK("https://ui.adsabs.harvard.edu/abs/2023Entrp..25..151M/abstract","2023Entrp..25..151M")</f>
        <v>2023Entrp..25..151M</v>
      </c>
      <c r="G177" s="1" t="s">
        <v>52</v>
      </c>
      <c r="H177" s="1">
        <v>0.9942745</v>
      </c>
      <c r="I177" s="1" t="s">
        <v>150</v>
      </c>
    </row>
    <row r="178">
      <c r="A178" s="2" t="str">
        <f>HYPERLINK("https://ui.adsabs.harvard.edu/abs/2021arXiv210314770S/abstract","2021arXiv210314770S")</f>
        <v>2021arXiv210314770S</v>
      </c>
      <c r="E178" s="2" t="str">
        <f>HYPERLINK("https://ui.adsabs.harvard.edu/abs/2022MLS&amp;T...3a5016S/abstract","2022MLS&amp;T...3a5016S")</f>
        <v>2022MLS&amp;T...3a5016S</v>
      </c>
      <c r="G178" s="1" t="s">
        <v>52</v>
      </c>
      <c r="H178" s="1">
        <v>0.9942977</v>
      </c>
      <c r="I178" s="1" t="s">
        <v>151</v>
      </c>
    </row>
    <row r="179">
      <c r="A179" s="2" t="str">
        <f>HYPERLINK("https://ui.adsabs.harvard.edu/abs/2022arXiv221208323P/abstract","2022arXiv221208323P")</f>
        <v>2022arXiv221208323P</v>
      </c>
      <c r="E179" s="2" t="str">
        <f>HYPERLINK("https://ui.adsabs.harvard.edu/abs/2023CSF...16713124P/abstract","2023CSF...16713124P")</f>
        <v>2023CSF...16713124P</v>
      </c>
      <c r="G179" s="1" t="s">
        <v>52</v>
      </c>
      <c r="H179" s="1">
        <v>0.9943421</v>
      </c>
      <c r="I179" s="1" t="s">
        <v>152</v>
      </c>
    </row>
    <row r="180">
      <c r="A180" s="2" t="str">
        <f>HYPERLINK("https://ui.adsabs.harvard.edu/abs/2021arXiv210707528A/abstract","2021arXiv210707528A")</f>
        <v>2021arXiv210707528A</v>
      </c>
      <c r="E180" s="2" t="str">
        <f>HYPERLINK("https://ui.adsabs.harvard.edu/abs/2021PAN....84..893A/abstract","2021PAN....84..893A")</f>
        <v>2021PAN....84..893A</v>
      </c>
      <c r="G180" s="1" t="s">
        <v>52</v>
      </c>
      <c r="H180" s="1">
        <v>0.9943504</v>
      </c>
      <c r="I180" s="1" t="s">
        <v>153</v>
      </c>
    </row>
    <row r="181">
      <c r="A181" s="2" t="str">
        <f>HYPERLINK("https://ui.adsabs.harvard.edu/abs/2023arXiv230110589I/abstract","2023arXiv230110589I")</f>
        <v>2023arXiv230110589I</v>
      </c>
      <c r="B181" s="2" t="str">
        <f>HYPERLINK("https://ui.adsabs.harvard.edu/abs/2022JETPL.tmp..110I/abstract","2022JETPL.tmp..110I")</f>
        <v>2022JETPL.tmp..110I</v>
      </c>
      <c r="C181" s="1" t="s">
        <v>49</v>
      </c>
      <c r="E181" s="2" t="str">
        <f>HYPERLINK("https://ui.adsabs.harvard.edu/abs/2022JETPL.tmp..110I/abstract","2022JETPL.tmp..110I")</f>
        <v>2022JETPL.tmp..110I</v>
      </c>
      <c r="G181" s="1" t="s">
        <v>52</v>
      </c>
      <c r="H181" s="1">
        <v>0.9943577</v>
      </c>
      <c r="I181" s="1" t="s">
        <v>154</v>
      </c>
    </row>
    <row r="182">
      <c r="A182" s="2" t="str">
        <f>HYPERLINK("https://ui.adsabs.harvard.edu/abs/2022arXiv221202677S/abstract","2022arXiv221202677S")</f>
        <v>2022arXiv221202677S</v>
      </c>
      <c r="E182" s="2" t="str">
        <f>HYPERLINK("https://ui.adsabs.harvard.edu/abs/2023ApJ...942..107S/abstract","2023ApJ...942..107S")</f>
        <v>2023ApJ...942..107S</v>
      </c>
      <c r="G182" s="1" t="s">
        <v>52</v>
      </c>
      <c r="H182" s="1">
        <v>0.9943841</v>
      </c>
      <c r="I182" s="1" t="s">
        <v>155</v>
      </c>
    </row>
    <row r="183">
      <c r="A183" s="2" t="str">
        <f>HYPERLINK("https://ui.adsabs.harvard.edu/abs/2022arXiv220212315L/abstract","2022arXiv220212315L")</f>
        <v>2022arXiv220212315L</v>
      </c>
      <c r="E183" s="2" t="str">
        <f>HYPERLINK("https://ui.adsabs.harvard.edu/abs/2022PhRvB.105x5142L/abstract","2022PhRvB.105x5142L")</f>
        <v>2022PhRvB.105x5142L</v>
      </c>
      <c r="G183" s="1" t="s">
        <v>52</v>
      </c>
      <c r="H183" s="1">
        <v>0.9944171</v>
      </c>
      <c r="I183" s="1" t="s">
        <v>156</v>
      </c>
    </row>
    <row r="184">
      <c r="A184" s="2" t="str">
        <f>HYPERLINK("https://ui.adsabs.harvard.edu/abs/2022arXiv221205718L/abstract","2022arXiv221205718L")</f>
        <v>2022arXiv221205718L</v>
      </c>
      <c r="E184" s="2" t="str">
        <f>HYPERLINK("https://ui.adsabs.harvard.edu/abs/2023ApJ...942...67L/abstract","2023ApJ...942...67L")</f>
        <v>2023ApJ...942...67L</v>
      </c>
      <c r="G184" s="1" t="s">
        <v>52</v>
      </c>
      <c r="H184" s="1">
        <v>0.9944171</v>
      </c>
      <c r="I184" s="1" t="s">
        <v>156</v>
      </c>
    </row>
    <row r="185">
      <c r="A185" s="2" t="str">
        <f>HYPERLINK("https://ui.adsabs.harvard.edu/abs/2023arXiv230103614L/abstract","2023arXiv230103614L")</f>
        <v>2023arXiv230103614L</v>
      </c>
      <c r="E185" s="2" t="str">
        <f>HYPERLINK("https://ui.adsabs.harvard.edu/abs/2023MNRAS.tmp..144L/abstract","2023MNRAS.tmp..144L")</f>
        <v>2023MNRAS.tmp..144L</v>
      </c>
      <c r="G185" s="1" t="s">
        <v>52</v>
      </c>
      <c r="H185" s="1">
        <v>0.9944355</v>
      </c>
      <c r="I185" s="1" t="s">
        <v>157</v>
      </c>
    </row>
    <row r="186">
      <c r="A186" s="2" t="str">
        <f>HYPERLINK("https://ui.adsabs.harvard.edu/abs/2023arXiv230103699T/abstract","2023arXiv230103699T")</f>
        <v>2023arXiv230103699T</v>
      </c>
      <c r="E186" s="2" t="str">
        <f>HYPERLINK("https://ui.adsabs.harvard.edu/abs/2023MNRAS.tmp..188T/abstract","2023MNRAS.tmp..188T")</f>
        <v>2023MNRAS.tmp..188T</v>
      </c>
      <c r="G186" s="1" t="s">
        <v>52</v>
      </c>
      <c r="H186" s="1">
        <v>0.9944355</v>
      </c>
      <c r="I186" s="1" t="s">
        <v>157</v>
      </c>
    </row>
    <row r="187">
      <c r="A187" s="2" t="str">
        <f>HYPERLINK("https://ui.adsabs.harvard.edu/abs/2022arXiv220303084Z/abstract","2022arXiv220303084Z")</f>
        <v>2022arXiv220303084Z</v>
      </c>
      <c r="E187" s="2" t="str">
        <f>HYPERLINK("https://ui.adsabs.harvard.edu/abs/2022npjQI...8..150Z/abstract","2022npjQI...8..150Z")</f>
        <v>2022npjQI...8..150Z</v>
      </c>
      <c r="G187" s="1" t="s">
        <v>52</v>
      </c>
      <c r="H187" s="1">
        <v>0.9944397</v>
      </c>
      <c r="I187" s="1" t="s">
        <v>158</v>
      </c>
    </row>
    <row r="188">
      <c r="A188" s="2" t="str">
        <f>HYPERLINK("https://ui.adsabs.harvard.edu/abs/2022arXiv221115676A/abstract","2022arXiv221115676A")</f>
        <v>2022arXiv221115676A</v>
      </c>
      <c r="E188" s="2" t="str">
        <f>HYPERLINK("https://ui.adsabs.harvard.edu/abs/2023AJ....165...57A/abstract","2023AJ....165...57A")</f>
        <v>2023AJ....165...57A</v>
      </c>
      <c r="G188" s="1" t="s">
        <v>52</v>
      </c>
      <c r="H188" s="1">
        <v>0.9944613</v>
      </c>
      <c r="I188" s="1" t="s">
        <v>159</v>
      </c>
    </row>
    <row r="189">
      <c r="A189" s="2" t="str">
        <f>HYPERLINK("https://ui.adsabs.harvard.edu/abs/2022arXiv220709458F/abstract","2022arXiv220709458F")</f>
        <v>2022arXiv220709458F</v>
      </c>
      <c r="E189" s="2" t="str">
        <f>HYPERLINK("https://ui.adsabs.harvard.edu/abs/2023ChPhC..47c5101F/abstract","2023ChPhC..47c5101F")</f>
        <v>2023ChPhC..47c5101F</v>
      </c>
      <c r="G189" s="1" t="s">
        <v>52</v>
      </c>
      <c r="H189" s="1">
        <v>0.9944623</v>
      </c>
      <c r="I189" s="1" t="s">
        <v>160</v>
      </c>
    </row>
    <row r="190">
      <c r="A190" s="2" t="str">
        <f>HYPERLINK("https://ui.adsabs.harvard.edu/abs/2021arXiv210512860B/abstract","2021arXiv210512860B")</f>
        <v>2021arXiv210512860B</v>
      </c>
      <c r="E190" s="2" t="str">
        <f>HYPERLINK("https://ui.adsabs.harvard.edu/abs/2021PhRvP..16f4019B/abstract","2021PhRvP..16f4019B")</f>
        <v>2021PhRvP..16f4019B</v>
      </c>
      <c r="G190" s="1" t="s">
        <v>52</v>
      </c>
      <c r="H190" s="1">
        <v>0.994471</v>
      </c>
      <c r="I190" s="1" t="s">
        <v>161</v>
      </c>
    </row>
    <row r="191">
      <c r="A191" s="2" t="str">
        <f>HYPERLINK("https://ui.adsabs.harvard.edu/abs/2022arXiv220207352B/abstract","2022arXiv220207352B")</f>
        <v>2022arXiv220207352B</v>
      </c>
      <c r="E191" s="2" t="str">
        <f>HYPERLINK("https://ui.adsabs.harvard.edu/abs/2022JInst..17P9028B/abstract","2022JInst..17P9028B")</f>
        <v>2022JInst..17P9028B</v>
      </c>
      <c r="G191" s="1" t="s">
        <v>52</v>
      </c>
      <c r="H191" s="1">
        <v>0.994476</v>
      </c>
      <c r="I191" s="1" t="s">
        <v>162</v>
      </c>
    </row>
    <row r="192">
      <c r="A192" s="2" t="str">
        <f>HYPERLINK("https://ui.adsabs.harvard.edu/abs/2022arXiv220305575R/abstract","2022arXiv220305575R")</f>
        <v>2022arXiv220305575R</v>
      </c>
      <c r="E192" s="2" t="str">
        <f>HYPERLINK("https://ui.adsabs.harvard.edu/abs/2023JCAP...01..014R/abstract","2023JCAP...01..014R")</f>
        <v>2023JCAP...01..014R</v>
      </c>
      <c r="G192" s="1" t="s">
        <v>52</v>
      </c>
      <c r="H192" s="1">
        <v>0.994476</v>
      </c>
      <c r="I192" s="1" t="s">
        <v>162</v>
      </c>
    </row>
    <row r="193">
      <c r="A193" s="2" t="str">
        <f>HYPERLINK("https://ui.adsabs.harvard.edu/abs/2022arXiv220316783C/abstract","2022arXiv220316783C")</f>
        <v>2022arXiv220316783C</v>
      </c>
      <c r="E193" s="2" t="str">
        <f>HYPERLINK("https://ui.adsabs.harvard.edu/abs/2023JLwT...41..752C/abstract","2023JLwT...41..752C")</f>
        <v>2023JLwT...41..752C</v>
      </c>
      <c r="G193" s="1" t="s">
        <v>52</v>
      </c>
      <c r="H193" s="1">
        <v>0.994476</v>
      </c>
      <c r="I193" s="1" t="s">
        <v>162</v>
      </c>
    </row>
    <row r="194">
      <c r="A194" s="2" t="str">
        <f>HYPERLINK("https://ui.adsabs.harvard.edu/abs/2022arXiv220506365S/abstract","2022arXiv220506365S")</f>
        <v>2022arXiv220506365S</v>
      </c>
      <c r="E194" s="2" t="str">
        <f>HYPERLINK("https://ui.adsabs.harvard.edu/abs/2023JCoPh.47611900S/abstract","2023JCoPh.47611900S")</f>
        <v>2023JCoPh.47611900S</v>
      </c>
      <c r="G194" s="1" t="s">
        <v>52</v>
      </c>
      <c r="H194" s="1">
        <v>0.994476</v>
      </c>
      <c r="I194" s="1" t="s">
        <v>162</v>
      </c>
    </row>
    <row r="195">
      <c r="A195" s="2" t="str">
        <f>HYPERLINK("https://ui.adsabs.harvard.edu/abs/2022arXiv220510901P/abstract","2022arXiv220510901P")</f>
        <v>2022arXiv220510901P</v>
      </c>
      <c r="E195" s="2" t="str">
        <f>HYPERLINK("https://ui.adsabs.harvard.edu/abs/2023JHEP...01..025P/abstract","2023JHEP...01..025P")</f>
        <v>2023JHEP...01..025P</v>
      </c>
      <c r="G195" s="1" t="s">
        <v>52</v>
      </c>
      <c r="H195" s="1">
        <v>0.994476</v>
      </c>
      <c r="I195" s="1" t="s">
        <v>162</v>
      </c>
    </row>
    <row r="196">
      <c r="A196" s="2" t="str">
        <f>HYPERLINK("https://ui.adsabs.harvard.edu/abs/2022arXiv220605986C/abstract","2022arXiv220605986C")</f>
        <v>2022arXiv220605986C</v>
      </c>
      <c r="E196" s="2" t="str">
        <f>HYPERLINK("https://ui.adsabs.harvard.edu/abs/2023NatCo..14...84C/abstract","2023NatCo..14...84C")</f>
        <v>2023NatCo..14...84C</v>
      </c>
      <c r="G196" s="1" t="s">
        <v>52</v>
      </c>
      <c r="H196" s="1">
        <v>0.994476</v>
      </c>
      <c r="I196" s="1" t="s">
        <v>162</v>
      </c>
    </row>
    <row r="197">
      <c r="A197" s="2" t="str">
        <f>HYPERLINK("https://ui.adsabs.harvard.edu/abs/2022arXiv220907019L/abstract","2022arXiv220907019L")</f>
        <v>2022arXiv220907019L</v>
      </c>
      <c r="E197" s="2" t="str">
        <f>HYPERLINK("https://ui.adsabs.harvard.edu/abs/2023MNRAS.tmp..198L/abstract","2023MNRAS.tmp..198L")</f>
        <v>2023MNRAS.tmp..198L</v>
      </c>
      <c r="G197" s="1" t="s">
        <v>52</v>
      </c>
      <c r="H197" s="1">
        <v>0.994476</v>
      </c>
      <c r="I197" s="1" t="s">
        <v>162</v>
      </c>
    </row>
    <row r="198">
      <c r="A198" s="2" t="str">
        <f>HYPERLINK("https://ui.adsabs.harvard.edu/abs/2022arXiv220912952N/abstract","2022arXiv220912952N")</f>
        <v>2022arXiv220912952N</v>
      </c>
      <c r="E198" s="2" t="str">
        <f>HYPERLINK("https://ui.adsabs.harvard.edu/abs/2023ForPh..71a0160N/abstract","2023ForPh..71a0160N")</f>
        <v>2023ForPh..71a0160N</v>
      </c>
      <c r="G198" s="1" t="s">
        <v>52</v>
      </c>
      <c r="H198" s="1">
        <v>0.994476</v>
      </c>
      <c r="I198" s="1" t="s">
        <v>162</v>
      </c>
    </row>
    <row r="199">
      <c r="A199" s="2" t="str">
        <f>HYPERLINK("https://ui.adsabs.harvard.edu/abs/2022arXiv220914305C/abstract","2022arXiv220914305C")</f>
        <v>2022arXiv220914305C</v>
      </c>
      <c r="E199" s="2" t="str">
        <f>HYPERLINK("https://ui.adsabs.harvard.edu/abs/2023JHEP...01..014C/abstract","2023JHEP...01..014C")</f>
        <v>2023JHEP...01..014C</v>
      </c>
      <c r="G199" s="1" t="s">
        <v>52</v>
      </c>
      <c r="H199" s="1">
        <v>0.994476</v>
      </c>
      <c r="I199" s="1" t="s">
        <v>162</v>
      </c>
    </row>
    <row r="200">
      <c r="A200" s="2" t="str">
        <f>HYPERLINK("https://ui.adsabs.harvard.edu/abs/2022arXiv221000873S/abstract","2022arXiv221000873S")</f>
        <v>2022arXiv221000873S</v>
      </c>
      <c r="E200" s="2" t="str">
        <f>HYPERLINK("https://ui.adsabs.harvard.edu/abs/2023Chaos..33a3119S/abstract","2023Chaos..33a3119S")</f>
        <v>2023Chaos..33a3119S</v>
      </c>
      <c r="G200" s="1" t="s">
        <v>52</v>
      </c>
      <c r="H200" s="1">
        <v>0.994476</v>
      </c>
      <c r="I200" s="1" t="s">
        <v>162</v>
      </c>
    </row>
    <row r="201">
      <c r="A201" s="2" t="str">
        <f>HYPERLINK("https://ui.adsabs.harvard.edu/abs/2022arXiv221001511H/abstract","2022arXiv221001511H")</f>
        <v>2022arXiv221001511H</v>
      </c>
      <c r="E201" s="2" t="str">
        <f>HYPERLINK("https://ui.adsabs.harvard.edu/abs/2023PhRvB.107a4409H/abstract","2023PhRvB.107a4409H")</f>
        <v>2023PhRvB.107a4409H</v>
      </c>
      <c r="G201" s="1" t="s">
        <v>52</v>
      </c>
      <c r="H201" s="1">
        <v>0.994476</v>
      </c>
      <c r="I201" s="1" t="s">
        <v>162</v>
      </c>
    </row>
    <row r="202">
      <c r="A202" s="2" t="str">
        <f>HYPERLINK("https://ui.adsabs.harvard.edu/abs/2022arXiv221016335G/abstract","2022arXiv221016335G")</f>
        <v>2022arXiv221016335G</v>
      </c>
      <c r="E202" s="2" t="str">
        <f>HYPERLINK("https://ui.adsabs.harvard.edu/abs/2023PhRvD.107b3517G/abstract","2023PhRvD.107b3517G")</f>
        <v>2023PhRvD.107b3517G</v>
      </c>
      <c r="G202" s="1" t="s">
        <v>52</v>
      </c>
      <c r="H202" s="1">
        <v>0.994476</v>
      </c>
      <c r="I202" s="1" t="s">
        <v>162</v>
      </c>
    </row>
    <row r="203">
      <c r="A203" s="2" t="str">
        <f>HYPERLINK("https://ui.adsabs.harvard.edu/abs/2022arXiv221112323L/abstract","2022arXiv221112323L")</f>
        <v>2022arXiv221112323L</v>
      </c>
      <c r="E203" s="2" t="str">
        <f>HYPERLINK("https://ui.adsabs.harvard.edu/abs/2023ApJ...942..109L/abstract","2023ApJ...942..109L")</f>
        <v>2023ApJ...942..109L</v>
      </c>
      <c r="G203" s="1" t="s">
        <v>52</v>
      </c>
      <c r="H203" s="1">
        <v>0.994476</v>
      </c>
      <c r="I203" s="1" t="s">
        <v>162</v>
      </c>
    </row>
    <row r="204">
      <c r="A204" s="2" t="str">
        <f>HYPERLINK("https://ui.adsabs.harvard.edu/abs/2022arXiv221202441L/abstract","2022arXiv221202441L")</f>
        <v>2022arXiv221202441L</v>
      </c>
      <c r="E204" s="2" t="str">
        <f>HYPERLINK("https://ui.adsabs.harvard.edu/abs/2023ApJ...942...93L/abstract","2023ApJ...942...93L")</f>
        <v>2023ApJ...942...93L</v>
      </c>
      <c r="G204" s="1" t="s">
        <v>52</v>
      </c>
      <c r="H204" s="1">
        <v>0.994476</v>
      </c>
      <c r="I204" s="1" t="s">
        <v>162</v>
      </c>
    </row>
    <row r="205">
      <c r="A205" s="2" t="str">
        <f>HYPERLINK("https://ui.adsabs.harvard.edu/abs/2023arXiv230105210T/abstract","2023arXiv230105210T")</f>
        <v>2023arXiv230105210T</v>
      </c>
      <c r="E205" s="2" t="str">
        <f>HYPERLINK("https://ui.adsabs.harvard.edu/abs/2023MNRAS.tmp..217T/abstract","2023MNRAS.tmp..217T")</f>
        <v>2023MNRAS.tmp..217T</v>
      </c>
      <c r="G205" s="1" t="s">
        <v>52</v>
      </c>
      <c r="H205" s="1">
        <v>0.994476</v>
      </c>
      <c r="I205" s="1" t="s">
        <v>162</v>
      </c>
    </row>
    <row r="206">
      <c r="A206" s="2" t="str">
        <f>HYPERLINK("https://ui.adsabs.harvard.edu/abs/2022arXiv220708394W/abstract","2022arXiv220708394W")</f>
        <v>2022arXiv220708394W</v>
      </c>
      <c r="E206" s="2" t="str">
        <f>HYPERLINK("https://ui.adsabs.harvard.edu/abs/2023SSEle.20108582W/abstract","2023SSEle.20108582W")</f>
        <v>2023SSEle.20108582W</v>
      </c>
      <c r="G206" s="1" t="s">
        <v>52</v>
      </c>
      <c r="H206" s="1">
        <v>0.9944983</v>
      </c>
      <c r="I206" s="1" t="s">
        <v>163</v>
      </c>
    </row>
    <row r="207">
      <c r="A207" s="2" t="str">
        <f>HYPERLINK("https://ui.adsabs.harvard.edu/abs/2019arXiv191111885C/abstract","2019arXiv191111885C")</f>
        <v>2019arXiv191111885C</v>
      </c>
      <c r="E207" s="2" t="str">
        <f>HYPERLINK("https://ui.adsabs.harvard.edu/abs/2020PhRvD.102a5003C/abstract","2020PhRvD.102a5003C")</f>
        <v>2020PhRvD.102a5003C</v>
      </c>
      <c r="G207" s="1" t="s">
        <v>52</v>
      </c>
      <c r="H207" s="1">
        <v>0.9945205</v>
      </c>
      <c r="I207" s="1" t="s">
        <v>164</v>
      </c>
    </row>
    <row r="208">
      <c r="A208" s="2" t="str">
        <f>HYPERLINK("https://ui.adsabs.harvard.edu/abs/2022arXiv220706745N/abstract","2022arXiv220706745N")</f>
        <v>2022arXiv220706745N</v>
      </c>
      <c r="E208" s="2" t="str">
        <f>HYPERLINK("https://ui.adsabs.harvard.edu/abs/2022JPhA...55D4005N/abstract","2022JPhA...55D4005N")</f>
        <v>2022JPhA...55D4005N</v>
      </c>
      <c r="G208" s="1" t="s">
        <v>52</v>
      </c>
      <c r="H208" s="1">
        <v>0.9945562</v>
      </c>
      <c r="I208" s="1" t="s">
        <v>165</v>
      </c>
    </row>
    <row r="209">
      <c r="A209" s="2" t="str">
        <f>HYPERLINK("https://ui.adsabs.harvard.edu/abs/2022arXiv221206934H/abstract","2022arXiv221206934H")</f>
        <v>2022arXiv221206934H</v>
      </c>
      <c r="E209" s="2" t="str">
        <f>HYPERLINK("https://ui.adsabs.harvard.edu/abs/2023PMB....68b5011H/abstract","2023PMB....68b5011H")</f>
        <v>2023PMB....68b5011H</v>
      </c>
      <c r="G209" s="1" t="s">
        <v>52</v>
      </c>
      <c r="H209" s="1">
        <v>0.9945562</v>
      </c>
      <c r="I209" s="1" t="s">
        <v>165</v>
      </c>
    </row>
    <row r="210">
      <c r="A210" s="2" t="str">
        <f>HYPERLINK("https://ui.adsabs.harvard.edu/abs/2022arXiv220913125A/abstract","2022arXiv220913125A")</f>
        <v>2022arXiv220913125A</v>
      </c>
      <c r="E210" s="2" t="str">
        <f>HYPERLINK("https://ui.adsabs.harvard.edu/abs/2023ApJ...942L..37A/abstract","2023ApJ...942L..37A")</f>
        <v>2023ApJ...942L..37A</v>
      </c>
      <c r="G210" s="1" t="s">
        <v>52</v>
      </c>
      <c r="H210" s="1">
        <v>0.994568</v>
      </c>
      <c r="I210" s="1" t="s">
        <v>166</v>
      </c>
    </row>
    <row r="211">
      <c r="A211" s="2" t="str">
        <f>HYPERLINK("https://ui.adsabs.harvard.edu/abs/2022arXiv220906958V/abstract","2022arXiv220906958V")</f>
        <v>2022arXiv220906958V</v>
      </c>
      <c r="E211" s="2" t="str">
        <f>HYPERLINK("https://ui.adsabs.harvard.edu/abs/2023AJ....165...60V/abstract","2023AJ....165...60V")</f>
        <v>2023AJ....165...60V</v>
      </c>
      <c r="G211" s="1" t="s">
        <v>52</v>
      </c>
      <c r="H211" s="1">
        <v>0.9945807</v>
      </c>
      <c r="I211" s="1" t="s">
        <v>167</v>
      </c>
    </row>
    <row r="212">
      <c r="A212" s="2" t="str">
        <f>HYPERLINK("https://ui.adsabs.harvard.edu/abs/2022arXiv220411816G/abstract","2022arXiv220411816G")</f>
        <v>2022arXiv220411816G</v>
      </c>
      <c r="E212" s="2" t="str">
        <f>HYPERLINK("https://ui.adsabs.harvard.edu/abs/2022PRXQ....3d0330G/abstract","2022PRXQ....3d0330G")</f>
        <v>2022PRXQ....3d0330G</v>
      </c>
      <c r="G212" s="1" t="s">
        <v>52</v>
      </c>
      <c r="H212" s="1">
        <v>0.9946136</v>
      </c>
      <c r="I212" s="1" t="s">
        <v>168</v>
      </c>
    </row>
    <row r="213">
      <c r="A213" s="2" t="str">
        <f>HYPERLINK("https://ui.adsabs.harvard.edu/abs/2022arXiv220412006H/abstract","2022arXiv220412006H")</f>
        <v>2022arXiv220412006H</v>
      </c>
      <c r="E213" s="2" t="str">
        <f>HYPERLINK("https://ui.adsabs.harvard.edu/abs/2023JCoPh.47511852H/abstract","2023JCoPh.47511852H")</f>
        <v>2023JCoPh.47511852H</v>
      </c>
      <c r="G213" s="1" t="s">
        <v>52</v>
      </c>
      <c r="H213" s="1">
        <v>0.9946136</v>
      </c>
      <c r="I213" s="1" t="s">
        <v>168</v>
      </c>
    </row>
    <row r="214">
      <c r="A214" s="2" t="str">
        <f>HYPERLINK("https://ui.adsabs.harvard.edu/abs/2022arXiv220703189A/abstract","2022arXiv220703189A")</f>
        <v>2022arXiv220703189A</v>
      </c>
      <c r="E214" s="2" t="str">
        <f>HYPERLINK("https://ui.adsabs.harvard.edu/abs/2023PhRvD.107b3007A/abstract","2023PhRvD.107b3007A")</f>
        <v>2023PhRvD.107b3007A</v>
      </c>
      <c r="G214" s="1" t="s">
        <v>52</v>
      </c>
      <c r="H214" s="1">
        <v>0.9946136</v>
      </c>
      <c r="I214" s="1" t="s">
        <v>168</v>
      </c>
    </row>
    <row r="215">
      <c r="A215" s="2" t="str">
        <f>HYPERLINK("https://ui.adsabs.harvard.edu/abs/2022arXiv220706930B/abstract","2022arXiv220706930B")</f>
        <v>2022arXiv220706930B</v>
      </c>
      <c r="E215" s="2" t="str">
        <f>HYPERLINK("https://ui.adsabs.harvard.edu/abs/2023PhRvA.107a3508B/abstract","2023PhRvA.107a3508B")</f>
        <v>2023PhRvA.107a3508B</v>
      </c>
      <c r="G215" s="1" t="s">
        <v>52</v>
      </c>
      <c r="H215" s="1">
        <v>0.9946136</v>
      </c>
      <c r="I215" s="1" t="s">
        <v>168</v>
      </c>
    </row>
    <row r="216">
      <c r="A216" s="2" t="str">
        <f>HYPERLINK("https://ui.adsabs.harvard.edu/abs/2022arXiv220906255R/abstract","2022arXiv220906255R")</f>
        <v>2022arXiv220906255R</v>
      </c>
      <c r="E216" s="2" t="str">
        <f>HYPERLINK("https://ui.adsabs.harvard.edu/abs/2023PhRvB.107a4202R/abstract","2023PhRvB.107a4202R")</f>
        <v>2023PhRvB.107a4202R</v>
      </c>
      <c r="G216" s="1" t="s">
        <v>52</v>
      </c>
      <c r="H216" s="1">
        <v>0.9946136</v>
      </c>
      <c r="I216" s="1" t="s">
        <v>168</v>
      </c>
    </row>
    <row r="217">
      <c r="A217" s="2" t="str">
        <f>HYPERLINK("https://ui.adsabs.harvard.edu/abs/2022arXiv221008612A/abstract","2022arXiv221008612A")</f>
        <v>2022arXiv221008612A</v>
      </c>
      <c r="E217" s="2" t="str">
        <f>HYPERLINK("https://ui.adsabs.harvard.edu/abs/2023PhRvD.107a3003A/abstract","2023PhRvD.107a3003A")</f>
        <v>2023PhRvD.107a3003A</v>
      </c>
      <c r="G217" s="1" t="s">
        <v>52</v>
      </c>
      <c r="H217" s="1">
        <v>0.9946136</v>
      </c>
      <c r="I217" s="1" t="s">
        <v>168</v>
      </c>
    </row>
    <row r="218">
      <c r="A218" s="2" t="str">
        <f>HYPERLINK("https://ui.adsabs.harvard.edu/abs/2022arXiv221016035I/abstract","2022arXiv221016035I")</f>
        <v>2022arXiv221016035I</v>
      </c>
      <c r="E218" s="2" t="str">
        <f>HYPERLINK("https://ui.adsabs.harvard.edu/abs/2023JHEP...01..017I/abstract","2023JHEP...01..017I")</f>
        <v>2023JHEP...01..017I</v>
      </c>
      <c r="G218" s="1" t="s">
        <v>52</v>
      </c>
      <c r="H218" s="1">
        <v>0.9946136</v>
      </c>
      <c r="I218" s="1" t="s">
        <v>168</v>
      </c>
    </row>
    <row r="219">
      <c r="A219" s="2" t="str">
        <f>HYPERLINK("https://ui.adsabs.harvard.edu/abs/2022arXiv221202018Z/abstract","2022arXiv221202018Z")</f>
        <v>2022arXiv221202018Z</v>
      </c>
      <c r="E219" s="2" t="str">
        <f>HYPERLINK("https://ui.adsabs.harvard.edu/abs/2023RAA....23a5018Z/abstract","2023RAA....23a5018Z")</f>
        <v>2023RAA....23a5018Z</v>
      </c>
      <c r="G219" s="1" t="s">
        <v>52</v>
      </c>
      <c r="H219" s="1">
        <v>0.9946136</v>
      </c>
      <c r="I219" s="1" t="s">
        <v>168</v>
      </c>
    </row>
    <row r="220">
      <c r="A220" s="2" t="str">
        <f>HYPERLINK("https://ui.adsabs.harvard.edu/abs/2022arXiv221212485A/abstract","2022arXiv221212485A")</f>
        <v>2022arXiv221212485A</v>
      </c>
      <c r="E220" s="2" t="str">
        <f>HYPERLINK("https://ui.adsabs.harvard.edu/abs/2023MNRAS.519.4826A/abstract","2023MNRAS.519.4826A")</f>
        <v>2023MNRAS.519.4826A</v>
      </c>
      <c r="G220" s="1" t="s">
        <v>52</v>
      </c>
      <c r="H220" s="1">
        <v>0.9946136</v>
      </c>
      <c r="I220" s="1" t="s">
        <v>168</v>
      </c>
    </row>
    <row r="221">
      <c r="A221" s="2" t="str">
        <f>HYPERLINK("https://ui.adsabs.harvard.edu/abs/2022arXiv221104863O/abstract","2022arXiv221104863O")</f>
        <v>2022arXiv221104863O</v>
      </c>
      <c r="E221" s="2" t="str">
        <f>HYPERLINK("https://ui.adsabs.harvard.edu/abs/2023JInst..18P1011O/abstract","2023JInst..18P1011O")</f>
        <v>2023JInst..18P1011O</v>
      </c>
      <c r="G221" s="1" t="s">
        <v>52</v>
      </c>
      <c r="H221" s="1">
        <v>0.9946348</v>
      </c>
      <c r="I221" s="1" t="s">
        <v>169</v>
      </c>
    </row>
    <row r="222">
      <c r="A222" s="2" t="str">
        <f>HYPERLINK("https://ui.adsabs.harvard.edu/abs/2021arXiv211002968C/abstract","2021arXiv211002968C")</f>
        <v>2021arXiv211002968C</v>
      </c>
      <c r="E222" s="2" t="str">
        <f>HYPERLINK("https://ui.adsabs.harvard.edu/abs/2022ScPP...12..151C/abstract","2022ScPP...12..151C")</f>
        <v>2022ScPP...12..151C</v>
      </c>
      <c r="G222" s="1" t="s">
        <v>52</v>
      </c>
      <c r="H222" s="1">
        <v>0.9946703</v>
      </c>
      <c r="I222" s="1" t="s">
        <v>170</v>
      </c>
    </row>
    <row r="223">
      <c r="A223" s="2" t="str">
        <f>HYPERLINK("https://ui.adsabs.harvard.edu/abs/2022arXiv220304574M/abstract","2022arXiv220304574M")</f>
        <v>2022arXiv220304574M</v>
      </c>
      <c r="E223" s="2" t="str">
        <f>HYPERLINK("https://ui.adsabs.harvard.edu/abs/2023PhRvE.107a4118M/abstract","2023PhRvE.107a4118M")</f>
        <v>2023PhRvE.107a4118M</v>
      </c>
      <c r="G223" s="1" t="s">
        <v>52</v>
      </c>
      <c r="H223" s="1">
        <v>0.9946703</v>
      </c>
      <c r="I223" s="1" t="s">
        <v>170</v>
      </c>
    </row>
    <row r="224">
      <c r="A224" s="2" t="str">
        <f>HYPERLINK("https://ui.adsabs.harvard.edu/abs/2022arXiv220314314Y/abstract","2022arXiv220314314Y")</f>
        <v>2022arXiv220314314Y</v>
      </c>
      <c r="E224" s="2" t="str">
        <f>HYPERLINK("https://ui.adsabs.harvard.edu/abs/2023JMP....64a1101Y/abstract","2023JMP....64a1101Y")</f>
        <v>2023JMP....64a1101Y</v>
      </c>
      <c r="G224" s="1" t="s">
        <v>52</v>
      </c>
      <c r="H224" s="1">
        <v>0.9946703</v>
      </c>
      <c r="I224" s="1" t="s">
        <v>170</v>
      </c>
    </row>
    <row r="225">
      <c r="A225" s="2" t="str">
        <f>HYPERLINK("https://ui.adsabs.harvard.edu/abs/2022arXiv220506423C/abstract","2022arXiv220506423C")</f>
        <v>2022arXiv220506423C</v>
      </c>
      <c r="E225" s="2" t="str">
        <f>HYPERLINK("https://ui.adsabs.harvard.edu/abs/2023JSP...190...49C/abstract","2023JSP...190...49C")</f>
        <v>2023JSP...190...49C</v>
      </c>
      <c r="G225" s="1" t="s">
        <v>52</v>
      </c>
      <c r="H225" s="1">
        <v>0.9946703</v>
      </c>
      <c r="I225" s="1" t="s">
        <v>170</v>
      </c>
    </row>
    <row r="226">
      <c r="A226" s="2" t="str">
        <f>HYPERLINK("https://ui.adsabs.harvard.edu/abs/2022arXiv220601222Z/abstract","2022arXiv220601222Z")</f>
        <v>2022arXiv220601222Z</v>
      </c>
      <c r="E226" s="2" t="str">
        <f>HYPERLINK("https://ui.adsabs.harvard.edu/abs/2023PhRvL.130b6801Z/abstract","2023PhRvL.130b6801Z")</f>
        <v>2023PhRvL.130b6801Z</v>
      </c>
      <c r="G226" s="1" t="s">
        <v>52</v>
      </c>
      <c r="H226" s="1">
        <v>0.9946703</v>
      </c>
      <c r="I226" s="1" t="s">
        <v>170</v>
      </c>
    </row>
    <row r="227">
      <c r="A227" s="2" t="str">
        <f>HYPERLINK("https://ui.adsabs.harvard.edu/abs/2022arXiv220609125W/abstract","2022arXiv220609125W")</f>
        <v>2022arXiv220609125W</v>
      </c>
      <c r="E227" s="2" t="str">
        <f>HYPERLINK("https://ui.adsabs.harvard.edu/abs/2023OExpr..31.2816W/abstract","2023OExpr..31.2816W")</f>
        <v>2023OExpr..31.2816W</v>
      </c>
      <c r="G227" s="1" t="s">
        <v>52</v>
      </c>
      <c r="H227" s="1">
        <v>0.9946703</v>
      </c>
      <c r="I227" s="1" t="s">
        <v>170</v>
      </c>
    </row>
    <row r="228">
      <c r="A228" s="2" t="str">
        <f>HYPERLINK("https://ui.adsabs.harvard.edu/abs/2022arXiv220609660S/abstract","2022arXiv220609660S")</f>
        <v>2022arXiv220609660S</v>
      </c>
      <c r="E228" s="2" t="str">
        <f>HYPERLINK("https://ui.adsabs.harvard.edu/abs/2023NIMPA104867889S/abstract","2023NIMPA104867889S")</f>
        <v>2023NIMPA104867889S</v>
      </c>
      <c r="G228" s="1" t="s">
        <v>52</v>
      </c>
      <c r="H228" s="1">
        <v>0.9946703</v>
      </c>
      <c r="I228" s="1" t="s">
        <v>170</v>
      </c>
    </row>
    <row r="229">
      <c r="A229" s="2" t="str">
        <f>HYPERLINK("https://ui.adsabs.harvard.edu/abs/2022arXiv220810164A/abstract","2022arXiv220810164A")</f>
        <v>2022arXiv220810164A</v>
      </c>
      <c r="E229" s="2" t="str">
        <f>HYPERLINK("https://ui.adsabs.harvard.edu/abs/2023ApJ...942..110A/abstract","2023ApJ...942..110A")</f>
        <v>2023ApJ...942..110A</v>
      </c>
      <c r="G229" s="1" t="s">
        <v>52</v>
      </c>
      <c r="H229" s="1">
        <v>0.9946703</v>
      </c>
      <c r="I229" s="1" t="s">
        <v>170</v>
      </c>
    </row>
    <row r="230">
      <c r="A230" s="2" t="str">
        <f>HYPERLINK("https://ui.adsabs.harvard.edu/abs/2022arXiv220900198L/abstract","2022arXiv220900198L")</f>
        <v>2022arXiv220900198L</v>
      </c>
      <c r="E230" s="2" t="str">
        <f>HYPERLINK("https://ui.adsabs.harvard.edu/abs/2023JHEP...01..031L/abstract","2023JHEP...01..031L")</f>
        <v>2023JHEP...01..031L</v>
      </c>
      <c r="G230" s="1" t="s">
        <v>52</v>
      </c>
      <c r="H230" s="1">
        <v>0.9946703</v>
      </c>
      <c r="I230" s="1" t="s">
        <v>170</v>
      </c>
    </row>
    <row r="231">
      <c r="A231" s="2" t="str">
        <f>HYPERLINK("https://ui.adsabs.harvard.edu/abs/2022arXiv221015597P/abstract","2022arXiv221015597P")</f>
        <v>2022arXiv221015597P</v>
      </c>
      <c r="E231" s="2" t="str">
        <f>HYPERLINK("https://ui.adsabs.harvard.edu/abs/2022PhRvD.106l4014P/abstract","2022PhRvD.106l4014P")</f>
        <v>2022PhRvD.106l4014P</v>
      </c>
      <c r="G231" s="1" t="s">
        <v>52</v>
      </c>
      <c r="H231" s="1">
        <v>0.9946703</v>
      </c>
      <c r="I231" s="1" t="s">
        <v>170</v>
      </c>
    </row>
    <row r="232">
      <c r="A232" s="2" t="str">
        <f>HYPERLINK("https://ui.adsabs.harvard.edu/abs/2022arXiv221101661F/abstract","2022arXiv221101661F")</f>
        <v>2022arXiv221101661F</v>
      </c>
      <c r="E232" s="2" t="str">
        <f>HYPERLINK("https://ui.adsabs.harvard.edu/abs/2023Entrp..25..146F/abstract","2023Entrp..25..146F")</f>
        <v>2023Entrp..25..146F</v>
      </c>
      <c r="G232" s="1" t="s">
        <v>52</v>
      </c>
      <c r="H232" s="1">
        <v>0.9946703</v>
      </c>
      <c r="I232" s="1" t="s">
        <v>170</v>
      </c>
    </row>
    <row r="233">
      <c r="A233" s="2" t="str">
        <f>HYPERLINK("https://ui.adsabs.harvard.edu/abs/2022arXiv221103752P/abstract","2022arXiv221103752P")</f>
        <v>2022arXiv221103752P</v>
      </c>
      <c r="E233" s="2" t="str">
        <f>HYPERLINK("https://ui.adsabs.harvard.edu/abs/2023JMagR.34707364P/abstract","2023JMagR.34707364P")</f>
        <v>2023JMagR.34707364P</v>
      </c>
      <c r="G233" s="1" t="s">
        <v>52</v>
      </c>
      <c r="H233" s="1">
        <v>0.9946703</v>
      </c>
      <c r="I233" s="1" t="s">
        <v>170</v>
      </c>
    </row>
    <row r="234">
      <c r="A234" s="2" t="str">
        <f>HYPERLINK("https://ui.adsabs.harvard.edu/abs/2022arXiv221107695C/abstract","2022arXiv221107695C")</f>
        <v>2022arXiv221107695C</v>
      </c>
      <c r="E234" s="2" t="str">
        <f>HYPERLINK("https://ui.adsabs.harvard.edu/abs/2023JHEP...01..013C/abstract","2023JHEP...01..013C")</f>
        <v>2023JHEP...01..013C</v>
      </c>
      <c r="G234" s="1" t="s">
        <v>52</v>
      </c>
      <c r="H234" s="1">
        <v>0.9946703</v>
      </c>
      <c r="I234" s="1" t="s">
        <v>170</v>
      </c>
    </row>
    <row r="235">
      <c r="A235" s="2" t="str">
        <f>HYPERLINK("https://ui.adsabs.harvard.edu/abs/2022arXiv221110517C/abstract","2022arXiv221110517C")</f>
        <v>2022arXiv221110517C</v>
      </c>
      <c r="E235" s="2" t="str">
        <f>HYPERLINK("https://ui.adsabs.harvard.edu/abs/2023CSF...16713051C/abstract","2023CSF...16713051C")</f>
        <v>2023CSF...16713051C</v>
      </c>
      <c r="G235" s="1" t="s">
        <v>52</v>
      </c>
      <c r="H235" s="1">
        <v>0.9946703</v>
      </c>
      <c r="I235" s="1" t="s">
        <v>170</v>
      </c>
    </row>
    <row r="236">
      <c r="A236" s="2" t="str">
        <f>HYPERLINK("https://ui.adsabs.harvard.edu/abs/2022arXiv221205927S/abstract","2022arXiv221205927S")</f>
        <v>2022arXiv221205927S</v>
      </c>
      <c r="E236" s="2" t="str">
        <f>HYPERLINK("https://ui.adsabs.harvard.edu/abs/2023PhRvD.107b3514S/abstract","2023PhRvD.107b3514S")</f>
        <v>2023PhRvD.107b3514S</v>
      </c>
      <c r="G236" s="1" t="s">
        <v>52</v>
      </c>
      <c r="H236" s="1">
        <v>0.9946703</v>
      </c>
      <c r="I236" s="1" t="s">
        <v>170</v>
      </c>
    </row>
    <row r="237">
      <c r="A237" s="2" t="str">
        <f>HYPERLINK("https://ui.adsabs.harvard.edu/abs/2022arXiv221206284L/abstract","2022arXiv221206284L")</f>
        <v>2022arXiv221206284L</v>
      </c>
      <c r="E237" s="2" t="str">
        <f>HYPERLINK("https://ui.adsabs.harvard.edu/abs/2023PASA...40....2L/abstract","2023PASA...40....2L")</f>
        <v>2023PASA...40....2L</v>
      </c>
      <c r="G237" s="1" t="s">
        <v>52</v>
      </c>
      <c r="H237" s="1">
        <v>0.9946703</v>
      </c>
      <c r="I237" s="1" t="s">
        <v>170</v>
      </c>
    </row>
    <row r="238">
      <c r="A238" s="2" t="str">
        <f>HYPERLINK("https://ui.adsabs.harvard.edu/abs/2022arXiv220213848L/abstract","2022arXiv220213848L")</f>
        <v>2022arXiv220213848L</v>
      </c>
      <c r="E238" s="2" t="str">
        <f>HYPERLINK("https://ui.adsabs.harvard.edu/abs/2023PhRvB.107d5118L/abstract","2023PhRvB.107d5118L")</f>
        <v>2023PhRvB.107d5118L</v>
      </c>
      <c r="G238" s="1" t="s">
        <v>52</v>
      </c>
      <c r="H238" s="1">
        <v>0.9946919</v>
      </c>
      <c r="I238" s="1" t="s">
        <v>171</v>
      </c>
    </row>
    <row r="239">
      <c r="A239" s="2" t="str">
        <f>HYPERLINK("https://ui.adsabs.harvard.edu/abs/2022arXiv220207192H/abstract","2022arXiv220207192H")</f>
        <v>2022arXiv220207192H</v>
      </c>
      <c r="E239" s="2" t="str">
        <f>HYPERLINK("https://ui.adsabs.harvard.edu/abs/2023PhRvL.130b0403H/abstract","2023PhRvL.130b0403H")</f>
        <v>2023PhRvL.130b0403H</v>
      </c>
      <c r="G239" s="1" t="s">
        <v>52</v>
      </c>
      <c r="H239" s="1">
        <v>0.9947478</v>
      </c>
      <c r="I239" s="1" t="s">
        <v>172</v>
      </c>
    </row>
    <row r="240">
      <c r="A240" s="2" t="str">
        <f>HYPERLINK("https://ui.adsabs.harvard.edu/abs/2022arXiv220111421R/abstract","2022arXiv220111421R")</f>
        <v>2022arXiv220111421R</v>
      </c>
      <c r="E240" s="2" t="str">
        <f>HYPERLINK("https://ui.adsabs.harvard.edu/abs/2023PhRvB.107a4504R/abstract","2023PhRvB.107a4504R")</f>
        <v>2023PhRvB.107a4504R</v>
      </c>
      <c r="G240" s="1" t="s">
        <v>52</v>
      </c>
      <c r="H240" s="1">
        <v>0.9947644</v>
      </c>
      <c r="I240" s="1" t="s">
        <v>173</v>
      </c>
    </row>
    <row r="241">
      <c r="A241" s="2" t="str">
        <f>HYPERLINK("https://ui.adsabs.harvard.edu/abs/2022arXiv220914663H/abstract","2022arXiv220914663H")</f>
        <v>2022arXiv220914663H</v>
      </c>
      <c r="E241" s="2" t="str">
        <f>HYPERLINK("https://ui.adsabs.harvard.edu/abs/2023JChPh.158b4904H/abstract","2023JChPh.158b4904H")</f>
        <v>2023JChPh.158b4904H</v>
      </c>
      <c r="G241" s="1" t="s">
        <v>52</v>
      </c>
      <c r="H241" s="1">
        <v>0.9947644</v>
      </c>
      <c r="I241" s="1" t="s">
        <v>173</v>
      </c>
    </row>
    <row r="242">
      <c r="A242" s="2" t="str">
        <f>HYPERLINK("https://ui.adsabs.harvard.edu/abs/2022arXiv220103580S/abstract","2022arXiv220103580S")</f>
        <v>2022arXiv220103580S</v>
      </c>
      <c r="E242" s="2" t="str">
        <f>HYPERLINK("https://ui.adsabs.harvard.edu/abs/2023ChPhC..47b3109S/abstract","2023ChPhC..47b3109S")</f>
        <v>2023ChPhC..47b3109S</v>
      </c>
      <c r="G242" s="1" t="s">
        <v>52</v>
      </c>
      <c r="H242" s="1">
        <v>0.9947691</v>
      </c>
      <c r="I242" s="1" t="s">
        <v>174</v>
      </c>
    </row>
    <row r="243">
      <c r="A243" s="2" t="str">
        <f>HYPERLINK("https://ui.adsabs.harvard.edu/abs/2022arXiv220806960Y/abstract","2022arXiv220806960Y")</f>
        <v>2022arXiv220806960Y</v>
      </c>
      <c r="E243" s="2" t="str">
        <f>HYPERLINK("https://ui.adsabs.harvard.edu/abs/2023PhRvC.107a4906Y/abstract","2023PhRvC.107a4906Y")</f>
        <v>2023PhRvC.107a4906Y</v>
      </c>
      <c r="G243" s="1" t="s">
        <v>52</v>
      </c>
      <c r="H243" s="1">
        <v>0.9948031</v>
      </c>
      <c r="I243" s="1" t="s">
        <v>175</v>
      </c>
    </row>
    <row r="244">
      <c r="A244" s="2" t="str">
        <f>HYPERLINK("https://ui.adsabs.harvard.edu/abs/2022arXiv220911403C/abstract","2022arXiv220911403C")</f>
        <v>2022arXiv220911403C</v>
      </c>
      <c r="E244" s="2" t="str">
        <f>HYPERLINK("https://ui.adsabs.harvard.edu/abs/2023JChPh.158b4111C/abstract","2023JChPh.158b4111C")</f>
        <v>2023JChPh.158b4111C</v>
      </c>
      <c r="G244" s="1" t="s">
        <v>52</v>
      </c>
      <c r="H244" s="1">
        <v>0.9948031</v>
      </c>
      <c r="I244" s="1" t="s">
        <v>175</v>
      </c>
    </row>
    <row r="245">
      <c r="A245" s="2" t="str">
        <f>HYPERLINK("https://ui.adsabs.harvard.edu/abs/2022arXiv221006420A/abstract","2022arXiv221006420A")</f>
        <v>2022arXiv221006420A</v>
      </c>
      <c r="E245" s="2" t="str">
        <f>HYPERLINK("https://ui.adsabs.harvard.edu/abs/2023PhRvL.130b3004A/abstract","2023PhRvL.130b3004A")</f>
        <v>2023PhRvL.130b3004A</v>
      </c>
      <c r="G245" s="1" t="s">
        <v>52</v>
      </c>
      <c r="H245" s="1">
        <v>0.9948031</v>
      </c>
      <c r="I245" s="1" t="s">
        <v>175</v>
      </c>
    </row>
    <row r="246">
      <c r="A246" s="2" t="str">
        <f>HYPERLINK("https://ui.adsabs.harvard.edu/abs/2022arXiv221203649D/abstract","2022arXiv221203649D")</f>
        <v>2022arXiv221203649D</v>
      </c>
      <c r="E246" s="2" t="str">
        <f>HYPERLINK("https://ui.adsabs.harvard.edu/abs/2023ApJ...942..104D/abstract","2023ApJ...942..104D")</f>
        <v>2023ApJ...942..104D</v>
      </c>
      <c r="G246" s="1" t="s">
        <v>52</v>
      </c>
      <c r="H246" s="1">
        <v>0.9948031</v>
      </c>
      <c r="I246" s="1" t="s">
        <v>175</v>
      </c>
    </row>
    <row r="247">
      <c r="A247" s="2" t="str">
        <f>HYPERLINK("https://ui.adsabs.harvard.edu/abs/2022arXiv220210010Y/abstract","2022arXiv220210010Y")</f>
        <v>2022arXiv220210010Y</v>
      </c>
      <c r="E247" s="2" t="str">
        <f>HYPERLINK("https://ui.adsabs.harvard.edu/abs/2023EPJC...83...13Y/abstract","2023EPJC...83...13Y")</f>
        <v>2023EPJC...83...13Y</v>
      </c>
      <c r="G247" s="1" t="s">
        <v>52</v>
      </c>
      <c r="H247" s="1">
        <v>0.9948579</v>
      </c>
      <c r="I247" s="1" t="s">
        <v>176</v>
      </c>
    </row>
    <row r="248">
      <c r="A248" s="2" t="str">
        <f>HYPERLINK("https://ui.adsabs.harvard.edu/abs/2022arXiv220306062R/abstract","2022arXiv220306062R")</f>
        <v>2022arXiv220306062R</v>
      </c>
      <c r="E248" s="2" t="str">
        <f>HYPERLINK("https://ui.adsabs.harvard.edu/abs/2023JCoPh.47511851R/abstract","2023JCoPh.47511851R")</f>
        <v>2023JCoPh.47511851R</v>
      </c>
      <c r="G248" s="1" t="s">
        <v>52</v>
      </c>
      <c r="H248" s="1">
        <v>0.9948579</v>
      </c>
      <c r="I248" s="1" t="s">
        <v>176</v>
      </c>
    </row>
    <row r="249">
      <c r="A249" s="2" t="str">
        <f>HYPERLINK("https://ui.adsabs.harvard.edu/abs/2022arXiv220314785J/abstract","2022arXiv220314785J")</f>
        <v>2022arXiv220314785J</v>
      </c>
      <c r="E249" s="2" t="str">
        <f>HYPERLINK("https://ui.adsabs.harvard.edu/abs/2023PhyD..44533631J/abstract","2023PhyD..44533631J")</f>
        <v>2023PhyD..44533631J</v>
      </c>
      <c r="G249" s="1" t="s">
        <v>52</v>
      </c>
      <c r="H249" s="1">
        <v>0.9948579</v>
      </c>
      <c r="I249" s="1" t="s">
        <v>176</v>
      </c>
    </row>
    <row r="250">
      <c r="A250" s="2" t="str">
        <f>HYPERLINK("https://ui.adsabs.harvard.edu/abs/2022arXiv220407822B/abstract","2022arXiv220407822B")</f>
        <v>2022arXiv220407822B</v>
      </c>
      <c r="E250" s="2" t="str">
        <f>HYPERLINK("https://ui.adsabs.harvard.edu/abs/2023JMP....64a1701B/abstract","2023JMP....64a1701B")</f>
        <v>2023JMP....64a1701B</v>
      </c>
      <c r="G250" s="1" t="s">
        <v>52</v>
      </c>
      <c r="H250" s="1">
        <v>0.9948579</v>
      </c>
      <c r="I250" s="1" t="s">
        <v>176</v>
      </c>
    </row>
    <row r="251">
      <c r="A251" s="2" t="str">
        <f>HYPERLINK("https://ui.adsabs.harvard.edu/abs/2022arXiv220512321Z/abstract","2022arXiv220512321Z")</f>
        <v>2022arXiv220512321Z</v>
      </c>
      <c r="E251" s="2" t="str">
        <f>HYPERLINK("https://ui.adsabs.harvard.edu/abs/2023JHEP...01..016Z/abstract","2023JHEP...01..016Z")</f>
        <v>2023JHEP...01..016Z</v>
      </c>
      <c r="G251" s="1" t="s">
        <v>52</v>
      </c>
      <c r="H251" s="1">
        <v>0.9948579</v>
      </c>
      <c r="I251" s="1" t="s">
        <v>176</v>
      </c>
    </row>
    <row r="252">
      <c r="A252" s="2" t="str">
        <f>HYPERLINK("https://ui.adsabs.harvard.edu/abs/2022arXiv220901204B/abstract","2022arXiv220901204B")</f>
        <v>2022arXiv220901204B</v>
      </c>
      <c r="E252" s="2" t="str">
        <f>HYPERLINK("https://ui.adsabs.harvard.edu/abs/2023JHEP...01..021B/abstract","2023JHEP...01..021B")</f>
        <v>2023JHEP...01..021B</v>
      </c>
      <c r="G252" s="1" t="s">
        <v>52</v>
      </c>
      <c r="H252" s="1">
        <v>0.9948579</v>
      </c>
      <c r="I252" s="1" t="s">
        <v>176</v>
      </c>
    </row>
    <row r="253">
      <c r="A253" s="2" t="str">
        <f>HYPERLINK("https://ui.adsabs.harvard.edu/abs/2022arXiv220913004G/abstract","2022arXiv220913004G")</f>
        <v>2022arXiv220913004G</v>
      </c>
      <c r="E253" s="2" t="str">
        <f>HYPERLINK("https://ui.adsabs.harvard.edu/abs/2023ApJ...942...99G/abstract","2023ApJ...942...99G")</f>
        <v>2023ApJ...942...99G</v>
      </c>
      <c r="G253" s="1" t="s">
        <v>52</v>
      </c>
      <c r="H253" s="1">
        <v>0.9948579</v>
      </c>
      <c r="I253" s="1" t="s">
        <v>176</v>
      </c>
    </row>
    <row r="254">
      <c r="A254" s="2" t="str">
        <f>HYPERLINK("https://ui.adsabs.harvard.edu/abs/2022arXiv221010891A/abstract","2022arXiv221010891A")</f>
        <v>2022arXiv221010891A</v>
      </c>
      <c r="E254" s="2" t="str">
        <f>HYPERLINK("https://ui.adsabs.harvard.edu/abs/2023PhRvD.107b5006A/abstract","2023PhRvD.107b5006A")</f>
        <v>2023PhRvD.107b5006A</v>
      </c>
      <c r="G254" s="1" t="s">
        <v>52</v>
      </c>
      <c r="H254" s="1">
        <v>0.9948579</v>
      </c>
      <c r="I254" s="1" t="s">
        <v>176</v>
      </c>
    </row>
    <row r="255">
      <c r="A255" s="2" t="str">
        <f>HYPERLINK("https://ui.adsabs.harvard.edu/abs/2022arXiv221013180C/abstract","2022arXiv221013180C")</f>
        <v>2022arXiv221013180C</v>
      </c>
      <c r="E255" s="2" t="str">
        <f>HYPERLINK("https://ui.adsabs.harvard.edu/abs/2023PhRvB.107c5413C/abstract","2023PhRvB.107c5413C")</f>
        <v>2023PhRvB.107c5413C</v>
      </c>
      <c r="G255" s="1" t="s">
        <v>52</v>
      </c>
      <c r="H255" s="1">
        <v>0.9948579</v>
      </c>
      <c r="I255" s="1" t="s">
        <v>176</v>
      </c>
    </row>
    <row r="256">
      <c r="A256" s="2" t="str">
        <f>HYPERLINK("https://ui.adsabs.harvard.edu/abs/2022arXiv221108719R/abstract","2022arXiv221108719R")</f>
        <v>2022arXiv221108719R</v>
      </c>
      <c r="E256" s="2" t="str">
        <f>HYPERLINK("https://ui.adsabs.harvard.edu/abs/2023JCAP...01..020R/abstract","2023JCAP...01..020R")</f>
        <v>2023JCAP...01..020R</v>
      </c>
      <c r="G256" s="1" t="s">
        <v>52</v>
      </c>
      <c r="H256" s="1">
        <v>0.9948579</v>
      </c>
      <c r="I256" s="1" t="s">
        <v>176</v>
      </c>
    </row>
    <row r="257">
      <c r="A257" s="2" t="str">
        <f>HYPERLINK("https://ui.adsabs.harvard.edu/abs/2023arXiv230103582K/abstract","2023arXiv230103582K")</f>
        <v>2023arXiv230103582K</v>
      </c>
      <c r="E257" s="2" t="str">
        <f>HYPERLINK("https://ui.adsabs.harvard.edu/abs/2023MNRAS.tmpL...8K/abstract","2023MNRAS.tmpL...8K")</f>
        <v>2023MNRAS.tmpL...8K</v>
      </c>
      <c r="G257" s="1" t="s">
        <v>52</v>
      </c>
      <c r="H257" s="1">
        <v>0.9948579</v>
      </c>
      <c r="I257" s="1" t="s">
        <v>176</v>
      </c>
    </row>
    <row r="258">
      <c r="A258" s="2" t="str">
        <f>HYPERLINK("https://ui.adsabs.harvard.edu/abs/2023arXiv230110178A/abstract","2023arXiv230110178A")</f>
        <v>2023arXiv230110178A</v>
      </c>
      <c r="E258" s="2" t="str">
        <f>HYPERLINK("https://ui.adsabs.harvard.edu/abs/2022FrP....1050277A/abstract","2022FrP....1050277A")</f>
        <v>2022FrP....1050277A</v>
      </c>
      <c r="G258" s="1" t="s">
        <v>52</v>
      </c>
      <c r="H258" s="1">
        <v>0.9948579</v>
      </c>
      <c r="I258" s="1" t="s">
        <v>176</v>
      </c>
    </row>
    <row r="259">
      <c r="A259" s="2" t="str">
        <f>HYPERLINK("https://ui.adsabs.harvard.edu/abs/2022arXiv220613840B/abstract","2022arXiv220613840B")</f>
        <v>2022arXiv220613840B</v>
      </c>
      <c r="E259" s="2" t="str">
        <f>HYPERLINK("https://ui.adsabs.harvard.edu/abs/2023JNS....33...28B/abstract","2023JNS....33...28B")</f>
        <v>2023JNS....33...28B</v>
      </c>
      <c r="G259" s="1" t="s">
        <v>52</v>
      </c>
      <c r="H259" s="1">
        <v>0.9948787</v>
      </c>
      <c r="I259" s="1" t="s">
        <v>177</v>
      </c>
    </row>
    <row r="260">
      <c r="A260" s="2" t="str">
        <f>HYPERLINK("https://ui.adsabs.harvard.edu/abs/2021arXiv210213524R/abstract","2021arXiv210213524R")</f>
        <v>2021arXiv210213524R</v>
      </c>
      <c r="E260" s="2" t="str">
        <f>HYPERLINK("https://ui.adsabs.harvard.edu/abs/2021PhRvL.127t0503R/abstract","2021PhRvL.127t0503R")</f>
        <v>2021PhRvL.127t0503R</v>
      </c>
      <c r="G260" s="1" t="s">
        <v>52</v>
      </c>
      <c r="H260" s="1">
        <v>0.9949327</v>
      </c>
      <c r="I260" s="1" t="s">
        <v>178</v>
      </c>
    </row>
    <row r="261">
      <c r="A261" s="2" t="str">
        <f>HYPERLINK("https://ui.adsabs.harvard.edu/abs/2022arXiv220713112B/abstract","2022arXiv220713112B")</f>
        <v>2022arXiv220713112B</v>
      </c>
      <c r="E261" s="2" t="str">
        <f>HYPERLINK("https://ui.adsabs.harvard.edu/abs/2022PhRvL.129z1601B/abstract","2022PhRvL.129z1601B")</f>
        <v>2022PhRvL.129z1601B</v>
      </c>
      <c r="G261" s="1" t="s">
        <v>52</v>
      </c>
      <c r="H261" s="1">
        <v>0.9949327</v>
      </c>
      <c r="I261" s="1" t="s">
        <v>178</v>
      </c>
    </row>
    <row r="262">
      <c r="A262" s="2" t="str">
        <f>HYPERLINK("https://ui.adsabs.harvard.edu/abs/2022arXiv221003977M/abstract","2022arXiv221003977M")</f>
        <v>2022arXiv221003977M</v>
      </c>
      <c r="E262" s="2" t="str">
        <f>HYPERLINK("https://ui.adsabs.harvard.edu/abs/2023MNRAS.tmp..187M/abstract","2023MNRAS.tmp..187M")</f>
        <v>2023MNRAS.tmp..187M</v>
      </c>
      <c r="G262" s="1" t="s">
        <v>52</v>
      </c>
      <c r="H262" s="1">
        <v>0.9949415</v>
      </c>
      <c r="I262" s="1" t="s">
        <v>179</v>
      </c>
    </row>
    <row r="263">
      <c r="A263" s="2" t="str">
        <f>HYPERLINK("https://ui.adsabs.harvard.edu/abs/2022arXiv220211103T/abstract","2022arXiv220211103T")</f>
        <v>2022arXiv220211103T</v>
      </c>
      <c r="E263" s="2" t="str">
        <f>HYPERLINK("https://ui.adsabs.harvard.edu/abs/2023PhRvB.107c5114T/abstract","2023PhRvB.107c5114T")</f>
        <v>2023PhRvB.107c5114T</v>
      </c>
      <c r="G263" s="1" t="s">
        <v>52</v>
      </c>
      <c r="H263" s="1">
        <v>0.9949691</v>
      </c>
      <c r="I263" s="1" t="s">
        <v>180</v>
      </c>
    </row>
    <row r="264">
      <c r="A264" s="2" t="str">
        <f>HYPERLINK("https://ui.adsabs.harvard.edu/abs/2022arXiv220315080A/abstract","2022arXiv220315080A")</f>
        <v>2022arXiv220315080A</v>
      </c>
      <c r="E264" s="2" t="str">
        <f>HYPERLINK("https://ui.adsabs.harvard.edu/abs/2023Ap....tmp....2A/abstract","2023Ap....tmp....2A")</f>
        <v>2023Ap....tmp....2A</v>
      </c>
      <c r="G264" s="1" t="s">
        <v>52</v>
      </c>
      <c r="H264" s="1">
        <v>0.9949691</v>
      </c>
      <c r="I264" s="1" t="s">
        <v>180</v>
      </c>
    </row>
    <row r="265">
      <c r="A265" s="2" t="str">
        <f>HYPERLINK("https://ui.adsabs.harvard.edu/abs/2022arXiv220600758L/abstract","2022arXiv220600758L")</f>
        <v>2022arXiv220600758L</v>
      </c>
      <c r="E265" s="2" t="str">
        <f>HYPERLINK("https://ui.adsabs.harvard.edu/abs/2022MNRAS.515.3199L/abstract","2022MNRAS.515.3199L")</f>
        <v>2022MNRAS.515.3199L</v>
      </c>
      <c r="G265" s="1" t="s">
        <v>52</v>
      </c>
      <c r="H265" s="1">
        <v>0.9949861</v>
      </c>
      <c r="I265" s="1" t="s">
        <v>181</v>
      </c>
    </row>
    <row r="266">
      <c r="A266" s="2" t="str">
        <f>HYPERLINK("https://ui.adsabs.harvard.edu/abs/2022arXiv220708066M/abstract","2022arXiv220708066M")</f>
        <v>2022arXiv220708066M</v>
      </c>
      <c r="E266" s="2" t="str">
        <f>HYPERLINK("https://ui.adsabs.harvard.edu/abs/2023JPSJ...92b4003M/abstract","2023JPSJ...92b4003M")</f>
        <v>2023JPSJ...92b4003M</v>
      </c>
      <c r="G266" s="1" t="s">
        <v>52</v>
      </c>
      <c r="H266" s="1">
        <v>0.9949861</v>
      </c>
      <c r="I266" s="1" t="s">
        <v>181</v>
      </c>
    </row>
    <row r="267">
      <c r="A267" s="2" t="str">
        <f>HYPERLINK("https://ui.adsabs.harvard.edu/abs/2022arXiv220803538R/abstract","2022arXiv220803538R")</f>
        <v>2022arXiv220803538R</v>
      </c>
      <c r="E267" s="2" t="str">
        <f>HYPERLINK("https://ui.adsabs.harvard.edu/abs/2023ApJ...943....9R/abstract","2023ApJ...943....9R")</f>
        <v>2023ApJ...943....9R</v>
      </c>
      <c r="G267" s="1" t="s">
        <v>52</v>
      </c>
      <c r="H267" s="1">
        <v>0.9949861</v>
      </c>
      <c r="I267" s="1" t="s">
        <v>181</v>
      </c>
    </row>
    <row r="268">
      <c r="A268" s="2" t="str">
        <f>HYPERLINK("https://ui.adsabs.harvard.edu/abs/2023arXiv230101329M/abstract","2023arXiv230101329M")</f>
        <v>2023arXiv230101329M</v>
      </c>
      <c r="E268" s="2" t="str">
        <f>HYPERLINK("https://ui.adsabs.harvard.edu/abs/2023CQGra..40c5003M/abstract","2023CQGra..40c5003M")</f>
        <v>2023CQGra..40c5003M</v>
      </c>
      <c r="G268" s="1" t="s">
        <v>52</v>
      </c>
      <c r="H268" s="1">
        <v>0.9949861</v>
      </c>
      <c r="I268" s="1" t="s">
        <v>181</v>
      </c>
    </row>
    <row r="269">
      <c r="A269" s="2" t="str">
        <f>HYPERLINK("https://ui.adsabs.harvard.edu/abs/2022arXiv220310877S/abstract","2022arXiv220310877S")</f>
        <v>2022arXiv220310877S</v>
      </c>
      <c r="E269" s="2" t="str">
        <f>HYPERLINK("https://ui.adsabs.harvard.edu/abs/2023NewA..10102003S/abstract","2023NewA..10102003S")</f>
        <v>2023NewA..10102003S</v>
      </c>
      <c r="G269" s="1" t="s">
        <v>52</v>
      </c>
      <c r="H269" s="1">
        <v>0.9950389</v>
      </c>
      <c r="I269" s="1" t="s">
        <v>182</v>
      </c>
    </row>
    <row r="270">
      <c r="A270" s="2" t="str">
        <f>HYPERLINK("https://ui.adsabs.harvard.edu/abs/2022arXiv220506379G/abstract","2022arXiv220506379G")</f>
        <v>2022arXiv220506379G</v>
      </c>
      <c r="E270" s="2" t="str">
        <f>HYPERLINK("https://ui.adsabs.harvard.edu/abs/2022NatSR..1222285G/abstract","2022NatSR..1222285G")</f>
        <v>2022NatSR..1222285G</v>
      </c>
      <c r="G270" s="1" t="s">
        <v>52</v>
      </c>
      <c r="H270" s="1">
        <v>0.9950389</v>
      </c>
      <c r="I270" s="1" t="s">
        <v>182</v>
      </c>
    </row>
    <row r="271">
      <c r="A271" s="2" t="str">
        <f>HYPERLINK("https://ui.adsabs.harvard.edu/abs/2022arXiv221206637G/abstract","2022arXiv221206637G")</f>
        <v>2022arXiv221206637G</v>
      </c>
      <c r="E271" s="2" t="str">
        <f>HYPERLINK("https://ui.adsabs.harvard.edu/abs/2023ApJ...942...92G/abstract","2023ApJ...942...92G")</f>
        <v>2023ApJ...942...92G</v>
      </c>
      <c r="G271" s="1" t="s">
        <v>52</v>
      </c>
      <c r="H271" s="1">
        <v>0.9950389</v>
      </c>
      <c r="I271" s="1" t="s">
        <v>182</v>
      </c>
    </row>
    <row r="272">
      <c r="A272" s="2" t="str">
        <f>HYPERLINK("https://ui.adsabs.harvard.edu/abs/2022arXiv221210248A/abstract","2022arXiv221210248A")</f>
        <v>2022arXiv221210248A</v>
      </c>
      <c r="E272" s="2" t="str">
        <f>HYPERLINK("https://ui.adsabs.harvard.edu/abs/2023NIMPA104867947A/abstract","2023NIMPA104867947A")</f>
        <v>2023NIMPA104867947A</v>
      </c>
      <c r="G272" s="1" t="s">
        <v>52</v>
      </c>
      <c r="H272" s="1">
        <v>0.9950389</v>
      </c>
      <c r="I272" s="1" t="s">
        <v>182</v>
      </c>
    </row>
    <row r="273">
      <c r="A273" s="2" t="str">
        <f>HYPERLINK("https://ui.adsabs.harvard.edu/abs/2023arXiv230102176P/abstract","2023arXiv230102176P")</f>
        <v>2023arXiv230102176P</v>
      </c>
      <c r="E273" s="2" t="str">
        <f>HYPERLINK("https://ui.adsabs.harvard.edu/abs/2023Icar..39415424P/abstract","2023Icar..39415424P")</f>
        <v>2023Icar..39415424P</v>
      </c>
      <c r="G273" s="1" t="s">
        <v>52</v>
      </c>
      <c r="H273" s="1">
        <v>0.9950389</v>
      </c>
      <c r="I273" s="1" t="s">
        <v>182</v>
      </c>
    </row>
    <row r="274">
      <c r="A274" s="2" t="str">
        <f>HYPERLINK("https://ui.adsabs.harvard.edu/abs/2023arXiv230103969Y/abstract","2023arXiv230103969Y")</f>
        <v>2023arXiv230103969Y</v>
      </c>
      <c r="E274" s="2" t="str">
        <f>HYPERLINK("https://ui.adsabs.harvard.edu/abs/2023MNRAS.tmp..176Y/abstract","2023MNRAS.tmp..176Y")</f>
        <v>2023MNRAS.tmp..176Y</v>
      </c>
      <c r="G274" s="1" t="s">
        <v>52</v>
      </c>
      <c r="H274" s="1">
        <v>0.9950389</v>
      </c>
      <c r="I274" s="1" t="s">
        <v>182</v>
      </c>
    </row>
    <row r="275">
      <c r="A275" s="2" t="str">
        <f>HYPERLINK("https://ui.adsabs.harvard.edu/abs/2023arXiv230107129F/abstract","2023arXiv230107129F")</f>
        <v>2023arXiv230107129F</v>
      </c>
      <c r="E275" s="2" t="str">
        <f>HYPERLINK("https://ui.adsabs.harvard.edu/abs/2023MNRAS.tmp..210F/abstract","2023MNRAS.tmp..210F")</f>
        <v>2023MNRAS.tmp..210F</v>
      </c>
      <c r="G275" s="1" t="s">
        <v>52</v>
      </c>
      <c r="H275" s="1">
        <v>0.9950389</v>
      </c>
      <c r="I275" s="1" t="s">
        <v>182</v>
      </c>
    </row>
    <row r="276">
      <c r="A276" s="2" t="str">
        <f>HYPERLINK("https://ui.adsabs.harvard.edu/abs/2022arXiv220814781C/abstract","2022arXiv220814781C")</f>
        <v>2022arXiv220814781C</v>
      </c>
      <c r="E276" s="2" t="str">
        <f>HYPERLINK("https://ui.adsabs.harvard.edu/abs/2023ApJ...942...91C/abstract","2023ApJ...942...91C")</f>
        <v>2023ApJ...942...91C</v>
      </c>
      <c r="G276" s="1" t="s">
        <v>52</v>
      </c>
      <c r="H276" s="1">
        <v>0.9951111</v>
      </c>
      <c r="I276" s="1" t="s">
        <v>183</v>
      </c>
    </row>
    <row r="277">
      <c r="A277" s="2" t="str">
        <f>HYPERLINK("https://ui.adsabs.harvard.edu/abs/2023arXiv230105987C/abstract","2023arXiv230105987C")</f>
        <v>2023arXiv230105987C</v>
      </c>
      <c r="E277" s="2" t="str">
        <f>HYPERLINK("https://ui.adsabs.harvard.edu/abs/2023MNRAS.519.4074C/abstract","2023MNRAS.519.4074C")</f>
        <v>2023MNRAS.519.4074C</v>
      </c>
      <c r="G277" s="1" t="s">
        <v>52</v>
      </c>
      <c r="H277" s="1">
        <v>0.9951626</v>
      </c>
      <c r="I277" s="1" t="s">
        <v>184</v>
      </c>
    </row>
    <row r="278">
      <c r="A278" s="2" t="str">
        <f>HYPERLINK("https://ui.adsabs.harvard.edu/abs/2022arXiv220206885A/abstract","2022arXiv220206885A")</f>
        <v>2022arXiv220206885A</v>
      </c>
      <c r="E278" s="2" t="str">
        <f>HYPERLINK("https://ui.adsabs.harvard.edu/abs/2023NuPhB.98716068A/abstract","2023NuPhB.98716068A")</f>
        <v>2023NuPhB.98716068A</v>
      </c>
      <c r="G278" s="1" t="s">
        <v>52</v>
      </c>
      <c r="H278" s="1">
        <v>0.9952136</v>
      </c>
      <c r="I278" s="1" t="s">
        <v>185</v>
      </c>
    </row>
    <row r="279">
      <c r="A279" s="2" t="str">
        <f>HYPERLINK("https://ui.adsabs.harvard.edu/abs/2022arXiv220610937K/abstract","2022arXiv220610937K")</f>
        <v>2022arXiv220610937K</v>
      </c>
      <c r="E279" s="2" t="str">
        <f>HYPERLINK("https://ui.adsabs.harvard.edu/abs/2023JHEP...01..030K/abstract","2023JHEP...01..030K")</f>
        <v>2023JHEP...01..030K</v>
      </c>
      <c r="G279" s="1" t="s">
        <v>52</v>
      </c>
      <c r="H279" s="1">
        <v>0.9952136</v>
      </c>
      <c r="I279" s="1" t="s">
        <v>185</v>
      </c>
    </row>
    <row r="280">
      <c r="A280" s="2" t="str">
        <f>HYPERLINK("https://ui.adsabs.harvard.edu/abs/2022arXiv221012684C/abstract","2022arXiv221012684C")</f>
        <v>2022arXiv221012684C</v>
      </c>
      <c r="E280" s="2" t="str">
        <f>HYPERLINK("https://ui.adsabs.harvard.edu/abs/2022IJMPD..3150127C/abstract","2022IJMPD..3150127C")</f>
        <v>2022IJMPD..3150127C</v>
      </c>
      <c r="G280" s="1" t="s">
        <v>52</v>
      </c>
      <c r="H280" s="1">
        <v>0.9952136</v>
      </c>
      <c r="I280" s="1" t="s">
        <v>185</v>
      </c>
    </row>
    <row r="281">
      <c r="A281" s="2" t="str">
        <f>HYPERLINK("https://ui.adsabs.harvard.edu/abs/2022arXiv221100009B/abstract","2022arXiv221100009B")</f>
        <v>2022arXiv221100009B</v>
      </c>
      <c r="E281" s="2" t="str">
        <f>HYPERLINK("https://ui.adsabs.harvard.edu/abs/2023NuPhB.98616067B/abstract","2023NuPhB.98616067B")</f>
        <v>2023NuPhB.98616067B</v>
      </c>
      <c r="G281" s="1" t="s">
        <v>52</v>
      </c>
      <c r="H281" s="1">
        <v>0.9952136</v>
      </c>
      <c r="I281" s="1" t="s">
        <v>185</v>
      </c>
    </row>
    <row r="282">
      <c r="A282" s="2" t="str">
        <f>HYPERLINK("https://ui.adsabs.harvard.edu/abs/2022arXiv221100991D/abstract","2022arXiv221100991D")</f>
        <v>2022arXiv221100991D</v>
      </c>
      <c r="E282" s="2" t="str">
        <f>HYPERLINK("https://ui.adsabs.harvard.edu/abs/2022EPJC...82..996D/abstract","2022EPJC...82..996D")</f>
        <v>2022EPJC...82..996D</v>
      </c>
      <c r="G282" s="1" t="s">
        <v>52</v>
      </c>
      <c r="H282" s="1">
        <v>0.9952136</v>
      </c>
      <c r="I282" s="1" t="s">
        <v>185</v>
      </c>
    </row>
    <row r="283">
      <c r="A283" s="2" t="str">
        <f>HYPERLINK("https://ui.adsabs.harvard.edu/abs/2022arXiv221110917L/abstract","2022arXiv221110917L")</f>
        <v>2022arXiv221110917L</v>
      </c>
      <c r="E283" s="2" t="str">
        <f>HYPERLINK("https://ui.adsabs.harvard.edu/abs/2023PhRvD.107a3004L/abstract","2023PhRvD.107a3004L")</f>
        <v>2023PhRvD.107a3004L</v>
      </c>
      <c r="G283" s="1" t="s">
        <v>52</v>
      </c>
      <c r="H283" s="1">
        <v>0.9952136</v>
      </c>
      <c r="I283" s="1" t="s">
        <v>185</v>
      </c>
    </row>
    <row r="284">
      <c r="A284" s="2" t="str">
        <f>HYPERLINK("https://ui.adsabs.harvard.edu/abs/2022arXiv221114147M/abstract","2022arXiv221114147M")</f>
        <v>2022arXiv221114147M</v>
      </c>
      <c r="E284" s="2" t="str">
        <f>HYPERLINK("https://ui.adsabs.harvard.edu/abs/2023ApJ...942...69M/abstract","2023ApJ...942...69M")</f>
        <v>2023ApJ...942...69M</v>
      </c>
      <c r="G284" s="1" t="s">
        <v>52</v>
      </c>
      <c r="H284" s="1">
        <v>0.9952136</v>
      </c>
      <c r="I284" s="1" t="s">
        <v>185</v>
      </c>
    </row>
    <row r="285">
      <c r="A285" s="2" t="str">
        <f>HYPERLINK("https://ui.adsabs.harvard.edu/abs/2022arXiv220501015F/abstract","2022arXiv220501015F")</f>
        <v>2022arXiv220501015F</v>
      </c>
      <c r="E285" s="2" t="str">
        <f>HYPERLINK("https://ui.adsabs.harvard.edu/abs/2023MNRAS.tmp..128F/abstract","2023MNRAS.tmp..128F")</f>
        <v>2023MNRAS.tmp..128F</v>
      </c>
      <c r="G285" s="1" t="s">
        <v>52</v>
      </c>
      <c r="H285" s="1">
        <v>0.9952211</v>
      </c>
      <c r="I285" s="1" t="s">
        <v>186</v>
      </c>
    </row>
    <row r="286">
      <c r="A286" s="2" t="str">
        <f>HYPERLINK("https://ui.adsabs.harvard.edu/abs/2022arXiv220904466B/abstract","2022arXiv220904466B")</f>
        <v>2022arXiv220904466B</v>
      </c>
      <c r="E286" s="2" t="str">
        <f>HYPERLINK("https://ui.adsabs.harvard.edu/abs/2023ApJ...942L..36B/abstract","2023ApJ...942L..36B")</f>
        <v>2023ApJ...942L..36B</v>
      </c>
      <c r="G286" s="1" t="s">
        <v>52</v>
      </c>
      <c r="H286" s="1">
        <v>0.9952901</v>
      </c>
      <c r="I286" s="1" t="s">
        <v>187</v>
      </c>
    </row>
    <row r="287">
      <c r="A287" s="2" t="str">
        <f>HYPERLINK("https://ui.adsabs.harvard.edu/abs/2022arXiv221009657H/abstract","2022arXiv221009657H")</f>
        <v>2022arXiv221009657H</v>
      </c>
      <c r="E287" s="2" t="str">
        <f>HYPERLINK("https://ui.adsabs.harvard.edu/abs/2023PhFl...35a3107H/abstract","2023PhFl...35a3107H")</f>
        <v>2023PhFl...35a3107H</v>
      </c>
      <c r="F287" s="1" t="s">
        <v>188</v>
      </c>
      <c r="G287" s="1" t="s">
        <v>52</v>
      </c>
      <c r="H287" s="1">
        <v>0.9952907</v>
      </c>
      <c r="I287" s="1" t="s">
        <v>189</v>
      </c>
    </row>
    <row r="288">
      <c r="A288" s="2" t="str">
        <f>HYPERLINK("https://ui.adsabs.harvard.edu/abs/2022arXiv220600598G/abstract","2022arXiv220600598G")</f>
        <v>2022arXiv220600598G</v>
      </c>
      <c r="E288" s="2" t="str">
        <f>HYPERLINK("https://ui.adsabs.harvard.edu/abs/2023PhRvE.107a4120G/abstract","2023PhRvE.107a4120G")</f>
        <v>2023PhRvE.107a4120G</v>
      </c>
      <c r="G288" s="1" t="s">
        <v>52</v>
      </c>
      <c r="H288" s="1">
        <v>0.9953287</v>
      </c>
      <c r="I288" s="1" t="s">
        <v>190</v>
      </c>
    </row>
    <row r="289">
      <c r="A289" s="2" t="str">
        <f>HYPERLINK("https://ui.adsabs.harvard.edu/abs/2022arXiv220104997L/abstract","2022arXiv220104997L")</f>
        <v>2022arXiv220104997L</v>
      </c>
      <c r="E289" s="2" t="str">
        <f>HYPERLINK("https://ui.adsabs.harvard.edu/abs/2023ChPhC..47b4108L/abstract","2023ChPhC..47b4108L")</f>
        <v>2023ChPhC..47b4108L</v>
      </c>
      <c r="G289" s="1" t="s">
        <v>52</v>
      </c>
      <c r="H289" s="1">
        <v>0.995333</v>
      </c>
      <c r="I289" s="1" t="s">
        <v>191</v>
      </c>
    </row>
    <row r="290">
      <c r="A290" s="2" t="str">
        <f>HYPERLINK("https://ui.adsabs.harvard.edu/abs/2022arXiv220300690W/abstract","2022arXiv220300690W")</f>
        <v>2022arXiv220300690W</v>
      </c>
      <c r="E290" s="2" t="str">
        <f>HYPERLINK("https://ui.adsabs.harvard.edu/abs/2023ApJ...942...75W/abstract","2023ApJ...942...75W")</f>
        <v>2023ApJ...942...75W</v>
      </c>
      <c r="G290" s="1" t="s">
        <v>52</v>
      </c>
      <c r="H290" s="1">
        <v>0.995333</v>
      </c>
      <c r="I290" s="1" t="s">
        <v>191</v>
      </c>
    </row>
    <row r="291">
      <c r="A291" s="2" t="str">
        <f>HYPERLINK("https://ui.adsabs.harvard.edu/abs/2022arXiv220813642B/abstract","2022arXiv220813642B")</f>
        <v>2022arXiv220813642B</v>
      </c>
      <c r="E291" s="2" t="str">
        <f>HYPERLINK("https://ui.adsabs.harvard.edu/abs/2022MNRAS.tmp.3515B/abstract","2022MNRAS.tmp.3515B")</f>
        <v>2022MNRAS.tmp.3515B</v>
      </c>
      <c r="G291" s="1" t="s">
        <v>52</v>
      </c>
      <c r="H291" s="1">
        <v>0.995333</v>
      </c>
      <c r="I291" s="1" t="s">
        <v>191</v>
      </c>
    </row>
    <row r="292">
      <c r="A292" s="2" t="str">
        <f>HYPERLINK("https://ui.adsabs.harvard.edu/abs/2022arXiv221114107K/abstract","2022arXiv221114107K")</f>
        <v>2022arXiv221114107K</v>
      </c>
      <c r="E292" s="2" t="str">
        <f>HYPERLINK("https://ui.adsabs.harvard.edu/abs/2023ApJ...942...87K/abstract","2023ApJ...942...87K")</f>
        <v>2023ApJ...942...87K</v>
      </c>
      <c r="G292" s="1" t="s">
        <v>52</v>
      </c>
      <c r="H292" s="1">
        <v>0.995333</v>
      </c>
      <c r="I292" s="1" t="s">
        <v>191</v>
      </c>
    </row>
    <row r="293">
      <c r="A293" s="2" t="str">
        <f>HYPERLINK("https://ui.adsabs.harvard.edu/abs/2023arXiv230105320K/abstract","2023arXiv230105320K")</f>
        <v>2023arXiv230105320K</v>
      </c>
      <c r="E293" s="2" t="str">
        <f>HYPERLINK("https://ui.adsabs.harvard.edu/abs/2023MNRAS.tmp..173K/abstract","2023MNRAS.tmp..173K")</f>
        <v>2023MNRAS.tmp..173K</v>
      </c>
      <c r="G293" s="1" t="s">
        <v>52</v>
      </c>
      <c r="H293" s="1">
        <v>0.9953439</v>
      </c>
      <c r="I293" s="1" t="s">
        <v>192</v>
      </c>
    </row>
    <row r="294">
      <c r="A294" s="2" t="str">
        <f>HYPERLINK("https://ui.adsabs.harvard.edu/abs/2021arXiv210513164R/abstract","2021arXiv210513164R")</f>
        <v>2021arXiv210513164R</v>
      </c>
      <c r="E294" s="2" t="str">
        <f>HYPERLINK("https://ui.adsabs.harvard.edu/abs/2021PhRvL.127z0501R/abstract","2021PhRvL.127z0501R")</f>
        <v>2021PhRvL.127z0501R</v>
      </c>
      <c r="G294" s="1" t="s">
        <v>52</v>
      </c>
      <c r="H294" s="1">
        <v>0.9953821</v>
      </c>
      <c r="I294" s="1" t="s">
        <v>193</v>
      </c>
    </row>
    <row r="295">
      <c r="A295" s="2" t="str">
        <f>HYPERLINK("https://ui.adsabs.harvard.edu/abs/2022arXiv220406472G/abstract","2022arXiv220406472G")</f>
        <v>2022arXiv220406472G</v>
      </c>
      <c r="E295" s="2" t="str">
        <f>HYPERLINK("https://ui.adsabs.harvard.edu/abs/2023JHEP...01..003G/abstract","2023JHEP...01..003G")</f>
        <v>2023JHEP...01..003G</v>
      </c>
      <c r="G295" s="1" t="s">
        <v>52</v>
      </c>
      <c r="H295" s="1">
        <v>0.9953821</v>
      </c>
      <c r="I295" s="1" t="s">
        <v>193</v>
      </c>
    </row>
    <row r="296">
      <c r="A296" s="2" t="str">
        <f>HYPERLINK("https://ui.adsabs.harvard.edu/abs/2022arXiv220706301B/abstract","2022arXiv220706301B")</f>
        <v>2022arXiv220706301B</v>
      </c>
      <c r="E296" s="2" t="str">
        <f>HYPERLINK("https://ui.adsabs.harvard.edu/abs/2023CMaPh.tmp...10B/abstract","2023CMaPh.tmp...10B")</f>
        <v>2023CMaPh.tmp...10B</v>
      </c>
      <c r="G296" s="1" t="s">
        <v>52</v>
      </c>
      <c r="H296" s="1">
        <v>0.9953821</v>
      </c>
      <c r="I296" s="1" t="s">
        <v>193</v>
      </c>
    </row>
    <row r="297">
      <c r="A297" s="2" t="str">
        <f>HYPERLINK("https://ui.adsabs.harvard.edu/abs/2022arXiv220802517B/abstract","2022arXiv220802517B")</f>
        <v>2022arXiv220802517B</v>
      </c>
      <c r="E297" s="2" t="str">
        <f>HYPERLINK("https://ui.adsabs.harvard.edu/abs/2023CMaPh.tmp...13B/abstract","2023CMaPh.tmp...13B")</f>
        <v>2023CMaPh.tmp...13B</v>
      </c>
      <c r="G297" s="1" t="s">
        <v>52</v>
      </c>
      <c r="H297" s="1">
        <v>0.9953821</v>
      </c>
      <c r="I297" s="1" t="s">
        <v>193</v>
      </c>
    </row>
    <row r="298">
      <c r="A298" s="2" t="str">
        <f>HYPERLINK("https://ui.adsabs.harvard.edu/abs/2022arXiv220903948E/abstract","2022arXiv220903948E")</f>
        <v>2022arXiv220903948E</v>
      </c>
      <c r="E298" s="2" t="str">
        <f>HYPERLINK("https://ui.adsabs.harvard.edu/abs/2023MNRAS.tmp..142E/abstract","2023MNRAS.tmp..142E")</f>
        <v>2023MNRAS.tmp..142E</v>
      </c>
      <c r="G298" s="1" t="s">
        <v>52</v>
      </c>
      <c r="H298" s="1">
        <v>0.9953821</v>
      </c>
      <c r="I298" s="1" t="s">
        <v>193</v>
      </c>
    </row>
    <row r="299">
      <c r="A299" s="2" t="str">
        <f>HYPERLINK("https://ui.adsabs.harvard.edu/abs/2023arXiv230104056B/abstract","2023arXiv230104056B")</f>
        <v>2023arXiv230104056B</v>
      </c>
      <c r="E299" s="2" t="str">
        <f>HYPERLINK("https://ui.adsabs.harvard.edu/abs/2023MNRAS.tmp..165B/abstract","2023MNRAS.tmp..165B")</f>
        <v>2023MNRAS.tmp..165B</v>
      </c>
      <c r="G299" s="1" t="s">
        <v>52</v>
      </c>
      <c r="H299" s="1">
        <v>0.9953821</v>
      </c>
      <c r="I299" s="1" t="s">
        <v>193</v>
      </c>
    </row>
    <row r="300">
      <c r="A300" s="2" t="str">
        <f>HYPERLINK("https://ui.adsabs.harvard.edu/abs/2023arXiv230105706B/abstract","2023arXiv230105706B")</f>
        <v>2023arXiv230105706B</v>
      </c>
      <c r="E300" s="2" t="str">
        <f>HYPERLINK("https://ui.adsabs.harvard.edu/abs/2023MNRAS.tmp..212B/abstract","2023MNRAS.tmp..212B")</f>
        <v>2023MNRAS.tmp..212B</v>
      </c>
      <c r="G300" s="1" t="s">
        <v>52</v>
      </c>
      <c r="H300" s="1">
        <v>0.9953821</v>
      </c>
      <c r="I300" s="1" t="s">
        <v>193</v>
      </c>
    </row>
    <row r="301">
      <c r="A301" s="2" t="str">
        <f>HYPERLINK("https://ui.adsabs.harvard.edu/abs/2023arXiv230105793K/abstract","2023arXiv230105793K")</f>
        <v>2023arXiv230105793K</v>
      </c>
      <c r="E301" s="2" t="str">
        <f>HYPERLINK("https://ui.adsabs.harvard.edu/abs/2023MNRAS.tmp..201K/abstract","2023MNRAS.tmp..201K")</f>
        <v>2023MNRAS.tmp..201K</v>
      </c>
      <c r="G301" s="1" t="s">
        <v>52</v>
      </c>
      <c r="H301" s="1">
        <v>0.9953821</v>
      </c>
      <c r="I301" s="1" t="s">
        <v>193</v>
      </c>
    </row>
    <row r="302">
      <c r="A302" s="2" t="str">
        <f>HYPERLINK("https://ui.adsabs.harvard.edu/abs/2023arXiv230109641Y/abstract","2023arXiv230109641Y")</f>
        <v>2023arXiv230109641Y</v>
      </c>
      <c r="E302" s="2" t="str">
        <f>HYPERLINK("https://ui.adsabs.harvard.edu/abs/2023PhRvB.107b0503Y/abstract","2023PhRvB.107b0503Y")</f>
        <v>2023PhRvB.107b0503Y</v>
      </c>
      <c r="G302" s="1" t="s">
        <v>52</v>
      </c>
      <c r="H302" s="1">
        <v>0.9953821</v>
      </c>
      <c r="I302" s="1" t="s">
        <v>193</v>
      </c>
    </row>
    <row r="303">
      <c r="A303" s="2" t="str">
        <f>HYPERLINK("https://ui.adsabs.harvard.edu/abs/2022arXiv220612576B/abstract","2022arXiv220612576B")</f>
        <v>2022arXiv220612576B</v>
      </c>
      <c r="E303" s="2" t="str">
        <f>HYPERLINK("https://ui.adsabs.harvard.edu/abs/2023CMT...tmp....2B/abstract","2023CMT...tmp....2B")</f>
        <v>2023CMT...tmp....2B</v>
      </c>
      <c r="G303" s="1" t="s">
        <v>52</v>
      </c>
      <c r="H303" s="1">
        <v>0.995438</v>
      </c>
      <c r="I303" s="1" t="s">
        <v>194</v>
      </c>
    </row>
    <row r="304">
      <c r="A304" s="2" t="str">
        <f>HYPERLINK("https://ui.adsabs.harvard.edu/abs/2022arXiv220313725D/abstract","2022arXiv220313725D")</f>
        <v>2022arXiv220313725D</v>
      </c>
      <c r="E304" s="2" t="str">
        <f>HYPERLINK("https://ui.adsabs.harvard.edu/abs/2023JFM...955A...2D/abstract","2023JFM...955A...2D")</f>
        <v>2023JFM...955A...2D</v>
      </c>
      <c r="G304" s="1" t="s">
        <v>52</v>
      </c>
      <c r="H304" s="1">
        <v>0.9954494</v>
      </c>
      <c r="I304" s="1" t="s">
        <v>195</v>
      </c>
    </row>
    <row r="305">
      <c r="A305" s="2" t="str">
        <f>HYPERLINK("https://ui.adsabs.harvard.edu/abs/2022arXiv220713740B/abstract","2022arXiv220713740B")</f>
        <v>2022arXiv220713740B</v>
      </c>
      <c r="E305" s="2" t="str">
        <f>HYPERLINK("https://ui.adsabs.harvard.edu/abs/2023PhRvD.107b3516B/abstract","2023PhRvD.107b3516B")</f>
        <v>2023PhRvD.107b3516B</v>
      </c>
      <c r="G305" s="1" t="s">
        <v>52</v>
      </c>
      <c r="H305" s="1">
        <v>0.9954494</v>
      </c>
      <c r="I305" s="1" t="s">
        <v>195</v>
      </c>
    </row>
    <row r="306">
      <c r="A306" s="2" t="str">
        <f>HYPERLINK("https://ui.adsabs.harvard.edu/abs/2022arXiv221100669K/abstract","2022arXiv221100669K")</f>
        <v>2022arXiv221100669K</v>
      </c>
      <c r="E306" s="2" t="str">
        <f>HYPERLINK("https://ui.adsabs.harvard.edu/abs/2023PhRvB.107b4413K/abstract","2023PhRvB.107b4413K")</f>
        <v>2023PhRvB.107b4413K</v>
      </c>
      <c r="G306" s="1" t="s">
        <v>52</v>
      </c>
      <c r="H306" s="1">
        <v>0.9954494</v>
      </c>
      <c r="I306" s="1" t="s">
        <v>195</v>
      </c>
    </row>
    <row r="307">
      <c r="A307" s="2" t="str">
        <f>HYPERLINK("https://ui.adsabs.harvard.edu/abs/2022arXiv221211251D/abstract","2022arXiv221211251D")</f>
        <v>2022arXiv221211251D</v>
      </c>
      <c r="E307" s="2" t="str">
        <f>HYPERLINK("https://ui.adsabs.harvard.edu/abs/2023ApJ...942...83D/abstract","2023ApJ...942...83D")</f>
        <v>2023ApJ...942...83D</v>
      </c>
      <c r="G307" s="1" t="s">
        <v>52</v>
      </c>
      <c r="H307" s="1">
        <v>0.9954494</v>
      </c>
      <c r="I307" s="1" t="s">
        <v>195</v>
      </c>
    </row>
    <row r="308">
      <c r="A308" s="2" t="str">
        <f>HYPERLINK("https://ui.adsabs.harvard.edu/abs/2022arXiv220306159B/abstract","2022arXiv220306159B")</f>
        <v>2022arXiv220306159B</v>
      </c>
      <c r="E308" s="2" t="str">
        <f>HYPERLINK("https://ui.adsabs.harvard.edu/abs/2023PhRvD.107a4508B/abstract","2023PhRvD.107a4508B")</f>
        <v>2023PhRvD.107a4508B</v>
      </c>
      <c r="G308" s="1" t="s">
        <v>52</v>
      </c>
      <c r="H308" s="1">
        <v>0.9954973</v>
      </c>
      <c r="I308" s="1" t="s">
        <v>196</v>
      </c>
    </row>
    <row r="309">
      <c r="A309" s="2" t="str">
        <f>HYPERLINK("https://ui.adsabs.harvard.edu/abs/2022arXiv220606967S/abstract","2022arXiv220606967S")</f>
        <v>2022arXiv220606967S</v>
      </c>
      <c r="E309" s="2" t="str">
        <f>HYPERLINK("https://ui.adsabs.harvard.edu/abs/2023IJAsB..22....1S/abstract","2023IJAsB..22....1S")</f>
        <v>2023IJAsB..22....1S</v>
      </c>
      <c r="G309" s="1" t="s">
        <v>52</v>
      </c>
      <c r="H309" s="1">
        <v>0.9954973</v>
      </c>
      <c r="I309" s="1" t="s">
        <v>196</v>
      </c>
    </row>
    <row r="310">
      <c r="A310" s="2" t="str">
        <f>HYPERLINK("https://ui.adsabs.harvard.edu/abs/2022arXiv220915504D/abstract","2022arXiv220915504D")</f>
        <v>2022arXiv220915504D</v>
      </c>
      <c r="E310" s="2" t="str">
        <f>HYPERLINK("https://ui.adsabs.harvard.edu/abs/2023PhRvD.107b4008D/abstract","2023PhRvD.107b4008D")</f>
        <v>2023PhRvD.107b4008D</v>
      </c>
      <c r="G310" s="1" t="s">
        <v>52</v>
      </c>
      <c r="H310" s="1">
        <v>0.9954973</v>
      </c>
      <c r="I310" s="1" t="s">
        <v>196</v>
      </c>
    </row>
    <row r="311">
      <c r="A311" s="2" t="str">
        <f>HYPERLINK("https://ui.adsabs.harvard.edu/abs/2022arXiv221106021F/abstract","2022arXiv221106021F")</f>
        <v>2022arXiv221106021F</v>
      </c>
      <c r="E311" s="2" t="str">
        <f>HYPERLINK("https://ui.adsabs.harvard.edu/abs/2023MNRAS.519.4221F/abstract","2023MNRAS.519.4221F")</f>
        <v>2023MNRAS.519.4221F</v>
      </c>
      <c r="G311" s="1" t="s">
        <v>52</v>
      </c>
      <c r="H311" s="1">
        <v>0.9954973</v>
      </c>
      <c r="I311" s="1" t="s">
        <v>196</v>
      </c>
    </row>
    <row r="312">
      <c r="A312" s="2" t="str">
        <f>HYPERLINK("https://ui.adsabs.harvard.edu/abs/2022arXiv221111966D/abstract","2022arXiv221111966D")</f>
        <v>2022arXiv221111966D</v>
      </c>
      <c r="E312" s="2" t="str">
        <f>HYPERLINK("https://ui.adsabs.harvard.edu/abs/2023ApJ...942..112D/abstract","2023ApJ...942..112D")</f>
        <v>2023ApJ...942..112D</v>
      </c>
      <c r="G312" s="1" t="s">
        <v>52</v>
      </c>
      <c r="H312" s="1">
        <v>0.9954973</v>
      </c>
      <c r="I312" s="1" t="s">
        <v>196</v>
      </c>
    </row>
    <row r="313">
      <c r="A313" s="2" t="str">
        <f>HYPERLINK("https://ui.adsabs.harvard.edu/abs/2022arXiv221211255L/abstract","2022arXiv221211255L")</f>
        <v>2022arXiv221211255L</v>
      </c>
      <c r="E313" s="2" t="str">
        <f>HYPERLINK("https://ui.adsabs.harvard.edu/abs/2023ApJ...942...84L/abstract","2023ApJ...942...84L")</f>
        <v>2023ApJ...942...84L</v>
      </c>
      <c r="G313" s="1" t="s">
        <v>52</v>
      </c>
      <c r="H313" s="1">
        <v>0.9954973</v>
      </c>
      <c r="I313" s="1" t="s">
        <v>196</v>
      </c>
    </row>
    <row r="314">
      <c r="A314" s="2" t="str">
        <f>HYPERLINK("https://ui.adsabs.harvard.edu/abs/2023arXiv230100144W/abstract","2023arXiv230100144W")</f>
        <v>2023arXiv230100144W</v>
      </c>
      <c r="E314" s="2" t="str">
        <f>HYPERLINK("https://ui.adsabs.harvard.edu/abs/2023ApJ...942L..41W/abstract","2023ApJ...942L..41W")</f>
        <v>2023ApJ...942L..41W</v>
      </c>
      <c r="G314" s="1" t="s">
        <v>52</v>
      </c>
      <c r="H314" s="1">
        <v>0.9954973</v>
      </c>
      <c r="I314" s="1" t="s">
        <v>196</v>
      </c>
    </row>
    <row r="315">
      <c r="A315" s="2" t="str">
        <f>HYPERLINK("https://ui.adsabs.harvard.edu/abs/2023arXiv230105715D/abstract","2023arXiv230105715D")</f>
        <v>2023arXiv230105715D</v>
      </c>
      <c r="E315" s="2" t="str">
        <f>HYPERLINK("https://ui.adsabs.harvard.edu/abs/2023MNRAS.tmp..149D/abstract","2023MNRAS.tmp..149D")</f>
        <v>2023MNRAS.tmp..149D</v>
      </c>
      <c r="G315" s="1" t="s">
        <v>52</v>
      </c>
      <c r="H315" s="1">
        <v>0.9954973</v>
      </c>
      <c r="I315" s="1" t="s">
        <v>196</v>
      </c>
    </row>
    <row r="316">
      <c r="A316" s="2" t="str">
        <f>HYPERLINK("https://ui.adsabs.harvard.edu/abs/2022arXiv221003721G/abstract","2022arXiv221003721G")</f>
        <v>2022arXiv221003721G</v>
      </c>
      <c r="E316" s="2" t="str">
        <f>HYPERLINK("https://ui.adsabs.harvard.edu/abs/2023MNRAS.tmp..135G/abstract","2023MNRAS.tmp..135G")</f>
        <v>2023MNRAS.tmp..135G</v>
      </c>
      <c r="G316" s="1" t="s">
        <v>52</v>
      </c>
      <c r="H316" s="1">
        <v>0.9955176</v>
      </c>
      <c r="I316" s="1" t="s">
        <v>197</v>
      </c>
    </row>
    <row r="317">
      <c r="A317" s="2" t="str">
        <f>HYPERLINK("https://ui.adsabs.harvard.edu/abs/2022arXiv220605164R/abstract","2022arXiv220605164R")</f>
        <v>2022arXiv220605164R</v>
      </c>
      <c r="E317" s="2" t="str">
        <f>HYPERLINK("https://ui.adsabs.harvard.edu/abs/2023JNS....33...25R/abstract","2023JNS....33...25R")</f>
        <v>2023JNS....33...25R</v>
      </c>
      <c r="G317" s="1" t="s">
        <v>52</v>
      </c>
      <c r="H317" s="1">
        <v>0.9955448</v>
      </c>
      <c r="I317" s="1" t="s">
        <v>198</v>
      </c>
    </row>
    <row r="318">
      <c r="A318" s="2" t="str">
        <f>HYPERLINK("https://ui.adsabs.harvard.edu/abs/2022arXiv220712364M/abstract","2022arXiv220712364M")</f>
        <v>2022arXiv220712364M</v>
      </c>
      <c r="E318" s="2" t="str">
        <f>HYPERLINK("https://ui.adsabs.harvard.edu/abs/2023JHEP...01..002M/abstract","2023JHEP...01..002M")</f>
        <v>2023JHEP...01..002M</v>
      </c>
      <c r="G318" s="1" t="s">
        <v>52</v>
      </c>
      <c r="H318" s="1">
        <v>0.9955448</v>
      </c>
      <c r="I318" s="1" t="s">
        <v>198</v>
      </c>
    </row>
    <row r="319">
      <c r="A319" s="2" t="str">
        <f>HYPERLINK("https://ui.adsabs.harvard.edu/abs/2022arXiv220802933D/abstract","2022arXiv220802933D")</f>
        <v>2022arXiv220802933D</v>
      </c>
      <c r="E319" s="2" t="str">
        <f>HYPERLINK("https://ui.adsabs.harvard.edu/abs/2023EPJC...83....6D/abstract","2023EPJC...83....6D")</f>
        <v>2023EPJC...83....6D</v>
      </c>
      <c r="G319" s="1" t="s">
        <v>52</v>
      </c>
      <c r="H319" s="1">
        <v>0.9955448</v>
      </c>
      <c r="I319" s="1" t="s">
        <v>198</v>
      </c>
    </row>
    <row r="320">
      <c r="A320" s="2" t="str">
        <f>HYPERLINK("https://ui.adsabs.harvard.edu/abs/2022arXiv221116933B/abstract","2022arXiv221116933B")</f>
        <v>2022arXiv221116933B</v>
      </c>
      <c r="E320" s="2" t="str">
        <f>HYPERLINK("https://ui.adsabs.harvard.edu/abs/2023PhFl...35a6112B/abstract","2023PhFl...35a6112B")</f>
        <v>2023PhFl...35a6112B</v>
      </c>
      <c r="G320" s="1" t="s">
        <v>52</v>
      </c>
      <c r="H320" s="1">
        <v>0.9955448</v>
      </c>
      <c r="I320" s="1" t="s">
        <v>198</v>
      </c>
    </row>
    <row r="321">
      <c r="A321" s="2" t="str">
        <f>HYPERLINK("https://ui.adsabs.harvard.edu/abs/2022arXiv221204737P/abstract","2022arXiv221204737P")</f>
        <v>2022arXiv221204737P</v>
      </c>
      <c r="E321" s="2" t="str">
        <f>HYPERLINK("https://ui.adsabs.harvard.edu/abs/2023EPJD...77....8P/abstract","2023EPJD...77....8P")</f>
        <v>2023EPJD...77....8P</v>
      </c>
      <c r="G321" s="1" t="s">
        <v>52</v>
      </c>
      <c r="H321" s="1">
        <v>0.9955448</v>
      </c>
      <c r="I321" s="1" t="s">
        <v>198</v>
      </c>
    </row>
    <row r="322">
      <c r="A322" s="2" t="str">
        <f>HYPERLINK("https://ui.adsabs.harvard.edu/abs/2022arXiv221208463M/abstract","2022arXiv221208463M")</f>
        <v>2022arXiv221208463M</v>
      </c>
      <c r="E322" s="2" t="str">
        <f>HYPERLINK("https://ui.adsabs.harvard.edu/abs/2023MNRAS.tmp..204M/abstract","2023MNRAS.tmp..204M")</f>
        <v>2023MNRAS.tmp..204M</v>
      </c>
      <c r="G322" s="1" t="s">
        <v>52</v>
      </c>
      <c r="H322" s="1">
        <v>0.9955448</v>
      </c>
      <c r="I322" s="1" t="s">
        <v>198</v>
      </c>
    </row>
    <row r="323">
      <c r="A323" s="2" t="str">
        <f>HYPERLINK("https://ui.adsabs.harvard.edu/abs/2023arXiv230103873B/abstract","2023arXiv230103873B")</f>
        <v>2023arXiv230103873B</v>
      </c>
      <c r="E323" s="2" t="str">
        <f>HYPERLINK("https://ui.adsabs.harvard.edu/abs/2023MNRAS.tmp..125B/abstract","2023MNRAS.tmp..125B")</f>
        <v>2023MNRAS.tmp..125B</v>
      </c>
      <c r="G323" s="1" t="s">
        <v>52</v>
      </c>
      <c r="H323" s="1">
        <v>0.9955448</v>
      </c>
      <c r="I323" s="1" t="s">
        <v>198</v>
      </c>
    </row>
    <row r="324">
      <c r="A324" s="2" t="str">
        <f>HYPERLINK("https://ui.adsabs.harvard.edu/abs/2022arXiv220305275S/abstract","2022arXiv220305275S")</f>
        <v>2022arXiv220305275S</v>
      </c>
      <c r="E324" s="2" t="str">
        <f>HYPERLINK("https://ui.adsabs.harvard.edu/abs/2023PhRvA.107a2416S/abstract","2023PhRvA.107a2416S")</f>
        <v>2023PhRvA.107a2416S</v>
      </c>
      <c r="G324" s="1" t="s">
        <v>52</v>
      </c>
      <c r="H324" s="1">
        <v>0.9955629</v>
      </c>
      <c r="I324" s="1" t="s">
        <v>199</v>
      </c>
    </row>
    <row r="325">
      <c r="A325" s="2" t="str">
        <f>HYPERLINK("https://ui.adsabs.harvard.edu/abs/2022arXiv221201856B/abstract","2022arXiv221201856B")</f>
        <v>2022arXiv221201856B</v>
      </c>
      <c r="E325" s="2" t="str">
        <f>HYPERLINK("https://ui.adsabs.harvard.edu/abs/2023Ap....tmp....9B/abstract","2023Ap....tmp....9B")</f>
        <v>2023Ap....tmp....9B</v>
      </c>
      <c r="G325" s="1" t="s">
        <v>52</v>
      </c>
      <c r="H325" s="1">
        <v>0.9955698</v>
      </c>
      <c r="I325" s="1" t="s">
        <v>200</v>
      </c>
    </row>
    <row r="326">
      <c r="A326" s="2" t="str">
        <f>HYPERLINK("https://ui.adsabs.harvard.edu/abs/2022arXiv221005501Z/abstract","2022arXiv221005501Z")</f>
        <v>2022arXiv221005501Z</v>
      </c>
      <c r="E326" s="2" t="str">
        <f>HYPERLINK("https://ui.adsabs.harvard.edu/abs/2023RScI...94a3001Z/abstract","2023RScI...94a3001Z")</f>
        <v>2023RScI...94a3001Z</v>
      </c>
      <c r="G326" s="1" t="s">
        <v>52</v>
      </c>
      <c r="H326" s="1">
        <v>0.9955944</v>
      </c>
      <c r="I326" s="1" t="s">
        <v>201</v>
      </c>
    </row>
    <row r="327">
      <c r="A327" s="2" t="str">
        <f>HYPERLINK("https://ui.adsabs.harvard.edu/abs/2022arXiv220700207P/abstract","2022arXiv220700207P")</f>
        <v>2022arXiv220700207P</v>
      </c>
      <c r="E327" s="2" t="str">
        <f>HYPERLINK("https://ui.adsabs.harvard.edu/abs/2023CQGra..40c5006P/abstract","2023CQGra..40c5006P")</f>
        <v>2023CQGra..40c5006P</v>
      </c>
      <c r="G327" s="1" t="s">
        <v>52</v>
      </c>
      <c r="H327" s="1">
        <v>0.9956096</v>
      </c>
      <c r="I327" s="1" t="s">
        <v>202</v>
      </c>
    </row>
    <row r="328">
      <c r="A328" s="2" t="str">
        <f>HYPERLINK("https://ui.adsabs.harvard.edu/abs/2022arXiv220710207T/abstract","2022arXiv220710207T")</f>
        <v>2022arXiv220710207T</v>
      </c>
      <c r="E328" s="2" t="str">
        <f>HYPERLINK("https://ui.adsabs.harvard.edu/abs/2022PhRvA.106a3722T/abstract","2022PhRvA.106a3722T")</f>
        <v>2022PhRvA.106a3722T</v>
      </c>
      <c r="G328" s="1" t="s">
        <v>52</v>
      </c>
      <c r="H328" s="1">
        <v>0.9956096</v>
      </c>
      <c r="I328" s="1" t="s">
        <v>202</v>
      </c>
    </row>
    <row r="329">
      <c r="A329" s="2" t="str">
        <f>HYPERLINK("https://ui.adsabs.harvard.edu/abs/2022arXiv221015197V/abstract","2022arXiv221015197V")</f>
        <v>2022arXiv221015197V</v>
      </c>
      <c r="E329" s="2" t="str">
        <f>HYPERLINK("https://ui.adsabs.harvard.edu/abs/2023PhFl...35a1703V/abstract","2023PhFl...35a1703V")</f>
        <v>2023PhFl...35a1703V</v>
      </c>
      <c r="G329" s="1" t="s">
        <v>52</v>
      </c>
      <c r="H329" s="1">
        <v>0.9956096</v>
      </c>
      <c r="I329" s="1" t="s">
        <v>202</v>
      </c>
    </row>
    <row r="330">
      <c r="A330" s="2" t="str">
        <f>HYPERLINK("https://ui.adsabs.harvard.edu/abs/2022arXiv221115681M/abstract","2022arXiv221115681M")</f>
        <v>2022arXiv221115681M</v>
      </c>
      <c r="E330" s="2" t="str">
        <f>HYPERLINK("https://ui.adsabs.harvard.edu/abs/2023ApJ...943....7M/abstract","2023ApJ...943....7M")</f>
        <v>2023ApJ...943....7M</v>
      </c>
      <c r="G330" s="1" t="s">
        <v>52</v>
      </c>
      <c r="H330" s="1">
        <v>0.9956096</v>
      </c>
      <c r="I330" s="1" t="s">
        <v>202</v>
      </c>
    </row>
    <row r="331">
      <c r="A331" s="2" t="str">
        <f>HYPERLINK("https://ui.adsabs.harvard.edu/abs/2022arXiv220512907Y/abstract","2022arXiv220512907Y")</f>
        <v>2022arXiv220512907Y</v>
      </c>
      <c r="E331" s="2" t="str">
        <f>HYPERLINK("https://ui.adsabs.harvard.edu/abs/2023JCoPh.47511863Y/abstract","2023JCoPh.47511863Y")</f>
        <v>2023JCoPh.47511863Y</v>
      </c>
      <c r="G331" s="1" t="s">
        <v>52</v>
      </c>
      <c r="H331" s="1">
        <v>0.9956274</v>
      </c>
      <c r="I331" s="1" t="s">
        <v>203</v>
      </c>
    </row>
    <row r="332">
      <c r="A332" s="2" t="str">
        <f>HYPERLINK("https://ui.adsabs.harvard.edu/abs/2022arXiv220101540M/abstract","2022arXiv220101540M")</f>
        <v>2022arXiv220101540M</v>
      </c>
      <c r="E332" s="2" t="str">
        <f>HYPERLINK("https://ui.adsabs.harvard.edu/abs/2023JFM...955A...1M/abstract","2023JFM...955A...1M")</f>
        <v>2023JFM...955A...1M</v>
      </c>
      <c r="G332" s="1" t="s">
        <v>52</v>
      </c>
      <c r="H332" s="1">
        <v>0.9956559</v>
      </c>
      <c r="I332" s="1" t="s">
        <v>204</v>
      </c>
    </row>
    <row r="333">
      <c r="A333" s="2" t="str">
        <f>HYPERLINK("https://ui.adsabs.harvard.edu/abs/2022arXiv220502238Y/abstract","2022arXiv220502238Y")</f>
        <v>2022arXiv220502238Y</v>
      </c>
      <c r="E333" s="2" t="str">
        <f>HYPERLINK("https://ui.adsabs.harvard.edu/abs/2023MNRAS.tmp..220Y/abstract","2023MNRAS.tmp..220Y")</f>
        <v>2023MNRAS.tmp..220Y</v>
      </c>
      <c r="G333" s="1" t="s">
        <v>52</v>
      </c>
      <c r="H333" s="1">
        <v>0.9956559</v>
      </c>
      <c r="I333" s="1" t="s">
        <v>204</v>
      </c>
    </row>
    <row r="334">
      <c r="A334" s="2" t="str">
        <f>HYPERLINK("https://ui.adsabs.harvard.edu/abs/2022arXiv220512845P/abstract","2022arXiv220512845P")</f>
        <v>2022arXiv220512845P</v>
      </c>
      <c r="E334" s="2" t="str">
        <f>HYPERLINK("https://ui.adsabs.harvard.edu/abs/2023PhRvE.107a4901P/abstract","2023PhRvE.107a4901P")</f>
        <v>2023PhRvE.107a4901P</v>
      </c>
      <c r="G334" s="1" t="s">
        <v>52</v>
      </c>
      <c r="H334" s="1">
        <v>0.9956559</v>
      </c>
      <c r="I334" s="1" t="s">
        <v>204</v>
      </c>
    </row>
    <row r="335">
      <c r="A335" s="2" t="str">
        <f>HYPERLINK("https://ui.adsabs.harvard.edu/abs/2022arXiv220609228T/abstract","2022arXiv220609228T")</f>
        <v>2022arXiv220609228T</v>
      </c>
      <c r="E335" s="2" t="str">
        <f>HYPERLINK("https://ui.adsabs.harvard.edu/abs/2023ApJ...942...79T/abstract","2023ApJ...942...79T")</f>
        <v>2023ApJ...942...79T</v>
      </c>
      <c r="G335" s="1" t="s">
        <v>52</v>
      </c>
      <c r="H335" s="1">
        <v>0.9956559</v>
      </c>
      <c r="I335" s="1" t="s">
        <v>204</v>
      </c>
    </row>
    <row r="336">
      <c r="A336" s="2" t="str">
        <f>HYPERLINK("https://ui.adsabs.harvard.edu/abs/2022arXiv220705159H/abstract","2022arXiv220705159H")</f>
        <v>2022arXiv220705159H</v>
      </c>
      <c r="E336" s="2" t="str">
        <f>HYPERLINK("https://ui.adsabs.harvard.edu/abs/2023PhRvE.107a4603H/abstract","2023PhRvE.107a4603H")</f>
        <v>2023PhRvE.107a4603H</v>
      </c>
      <c r="G336" s="1" t="s">
        <v>52</v>
      </c>
      <c r="H336" s="1">
        <v>0.9956559</v>
      </c>
      <c r="I336" s="1" t="s">
        <v>204</v>
      </c>
    </row>
    <row r="337">
      <c r="A337" s="2" t="str">
        <f>HYPERLINK("https://ui.adsabs.harvard.edu/abs/2022arXiv220713079G/abstract","2022arXiv220713079G")</f>
        <v>2022arXiv220713079G</v>
      </c>
      <c r="E337" s="2" t="str">
        <f>HYPERLINK("https://ui.adsabs.harvard.edu/abs/2023PhRvL.130b0402G/abstract","2023PhRvL.130b0402G")</f>
        <v>2023PhRvL.130b0402G</v>
      </c>
      <c r="G337" s="1" t="s">
        <v>52</v>
      </c>
      <c r="H337" s="1">
        <v>0.9956559</v>
      </c>
      <c r="I337" s="1" t="s">
        <v>204</v>
      </c>
    </row>
    <row r="338">
      <c r="A338" s="2" t="str">
        <f>HYPERLINK("https://ui.adsabs.harvard.edu/abs/2022arXiv220814084C/abstract","2022arXiv220814084C")</f>
        <v>2022arXiv220814084C</v>
      </c>
      <c r="E338" s="2" t="str">
        <f>HYPERLINK("https://ui.adsabs.harvard.edu/abs/2023MNRAS.tmp..180C/abstract","2023MNRAS.tmp..180C")</f>
        <v>2023MNRAS.tmp..180C</v>
      </c>
      <c r="G338" s="1" t="s">
        <v>52</v>
      </c>
      <c r="H338" s="1">
        <v>0.9956559</v>
      </c>
      <c r="I338" s="1" t="s">
        <v>204</v>
      </c>
    </row>
    <row r="339">
      <c r="A339" s="2" t="str">
        <f>HYPERLINK("https://ui.adsabs.harvard.edu/abs/2022arXiv220914895P/abstract","2022arXiv220914895P")</f>
        <v>2022arXiv220914895P</v>
      </c>
      <c r="E339" s="2" t="str">
        <f>HYPERLINK("https://ui.adsabs.harvard.edu/abs/2023JFM...955A...8P/abstract","2023JFM...955A...8P")</f>
        <v>2023JFM...955A...8P</v>
      </c>
      <c r="G339" s="1" t="s">
        <v>52</v>
      </c>
      <c r="H339" s="1">
        <v>0.9956559</v>
      </c>
      <c r="I339" s="1" t="s">
        <v>204</v>
      </c>
    </row>
    <row r="340">
      <c r="A340" s="2" t="str">
        <f>HYPERLINK("https://ui.adsabs.harvard.edu/abs/2022arXiv221014544G/abstract","2022arXiv221014544G")</f>
        <v>2022arXiv221014544G</v>
      </c>
      <c r="E340" s="2" t="str">
        <f>HYPERLINK("https://ui.adsabs.harvard.edu/abs/2023PhRvD.107b6008G/abstract","2023PhRvD.107b6008G")</f>
        <v>2023PhRvD.107b6008G</v>
      </c>
      <c r="G340" s="1" t="s">
        <v>52</v>
      </c>
      <c r="H340" s="1">
        <v>0.9956559</v>
      </c>
      <c r="I340" s="1" t="s">
        <v>204</v>
      </c>
    </row>
    <row r="341">
      <c r="A341" s="2" t="str">
        <f>HYPERLINK("https://ui.adsabs.harvard.edu/abs/2022arXiv221100021H/abstract","2022arXiv221100021H")</f>
        <v>2022arXiv221100021H</v>
      </c>
      <c r="E341" s="2" t="str">
        <f>HYPERLINK("https://ui.adsabs.harvard.edu/abs/2023PhRvD.107a6006H/abstract","2023PhRvD.107a6006H")</f>
        <v>2023PhRvD.107a6006H</v>
      </c>
      <c r="G341" s="1" t="s">
        <v>52</v>
      </c>
      <c r="H341" s="1">
        <v>0.9956559</v>
      </c>
      <c r="I341" s="1" t="s">
        <v>204</v>
      </c>
    </row>
    <row r="342">
      <c r="A342" s="2" t="str">
        <f>HYPERLINK("https://ui.adsabs.harvard.edu/abs/2022arXiv221116816J/abstract","2022arXiv221116816J")</f>
        <v>2022arXiv221116816J</v>
      </c>
      <c r="E342" s="2" t="str">
        <f>HYPERLINK("https://ui.adsabs.harvard.edu/abs/2023ApJ...942..106J/abstract","2023ApJ...942..106J")</f>
        <v>2023ApJ...942..106J</v>
      </c>
      <c r="G342" s="1" t="s">
        <v>52</v>
      </c>
      <c r="H342" s="1">
        <v>0.9956559</v>
      </c>
      <c r="I342" s="1" t="s">
        <v>204</v>
      </c>
    </row>
    <row r="343">
      <c r="A343" s="2" t="str">
        <f>HYPERLINK("https://ui.adsabs.harvard.edu/abs/2023arXiv230104418R/abstract","2023arXiv230104418R")</f>
        <v>2023arXiv230104418R</v>
      </c>
      <c r="E343" s="2" t="str">
        <f>HYPERLINK("https://ui.adsabs.harvard.edu/abs/2023MNRAS.tmp..130R/abstract","2023MNRAS.tmp..130R")</f>
        <v>2023MNRAS.tmp..130R</v>
      </c>
      <c r="G343" s="1" t="s">
        <v>52</v>
      </c>
      <c r="H343" s="1">
        <v>0.9956559</v>
      </c>
      <c r="I343" s="1" t="s">
        <v>204</v>
      </c>
    </row>
    <row r="344">
      <c r="A344" s="2" t="str">
        <f>HYPERLINK("https://ui.adsabs.harvard.edu/abs/2022arXiv220606552T/abstract","2022arXiv220606552T")</f>
        <v>2022arXiv220606552T</v>
      </c>
      <c r="E344" s="2" t="str">
        <f>HYPERLINK("https://ui.adsabs.harvard.edu/abs/2023PhRvA.107a3506T/abstract","2023PhRvA.107a3506T")</f>
        <v>2023PhRvA.107a3506T</v>
      </c>
      <c r="G344" s="1" t="s">
        <v>52</v>
      </c>
      <c r="H344" s="1">
        <v>0.9956735</v>
      </c>
      <c r="I344" s="1" t="s">
        <v>205</v>
      </c>
    </row>
    <row r="345">
      <c r="A345" s="2" t="str">
        <f>HYPERLINK("https://ui.adsabs.harvard.edu/abs/2022arXiv220614609C/abstract","2022arXiv220614609C")</f>
        <v>2022arXiv220614609C</v>
      </c>
      <c r="E345" s="2" t="str">
        <f>HYPERLINK("https://ui.adsabs.harvard.edu/abs/2023JSV...54717537C/abstract","2023JSV...54717537C")</f>
        <v>2023JSV...54717537C</v>
      </c>
      <c r="G345" s="1" t="s">
        <v>52</v>
      </c>
      <c r="H345" s="1">
        <v>0.9956735</v>
      </c>
      <c r="I345" s="1" t="s">
        <v>205</v>
      </c>
    </row>
    <row r="346">
      <c r="A346" s="2" t="str">
        <f>HYPERLINK("https://ui.adsabs.harvard.edu/abs/2017arXiv170104329T/abstract","2017arXiv170104329T")</f>
        <v>2017arXiv170104329T</v>
      </c>
      <c r="E346" s="2" t="str">
        <f>HYPERLINK("https://ui.adsabs.harvard.edu/abs/2018CoPhC.233..156T/abstract","2018CoPhC.233..156T")</f>
        <v>2018CoPhC.233..156T</v>
      </c>
      <c r="G346" s="1" t="s">
        <v>52</v>
      </c>
      <c r="H346" s="1">
        <v>0.9957017</v>
      </c>
      <c r="I346" s="1" t="s">
        <v>206</v>
      </c>
    </row>
    <row r="347">
      <c r="A347" s="2" t="str">
        <f>HYPERLINK("https://ui.adsabs.harvard.edu/abs/2022arXiv220107154O/abstract","2022arXiv220107154O")</f>
        <v>2022arXiv220107154O</v>
      </c>
      <c r="E347" s="2" t="str">
        <f>HYPERLINK("https://ui.adsabs.harvard.edu/abs/2023PhRvE.107a4403O/abstract","2023PhRvE.107a4403O")</f>
        <v>2023PhRvE.107a4403O</v>
      </c>
      <c r="G347" s="1" t="s">
        <v>52</v>
      </c>
      <c r="H347" s="1">
        <v>0.9957017</v>
      </c>
      <c r="I347" s="1" t="s">
        <v>206</v>
      </c>
    </row>
    <row r="348">
      <c r="A348" s="2" t="str">
        <f>HYPERLINK("https://ui.adsabs.harvard.edu/abs/2022arXiv220111139B/abstract","2022arXiv220111139B")</f>
        <v>2022arXiv220111139B</v>
      </c>
      <c r="E348" s="2" t="str">
        <f>HYPERLINK("https://ui.adsabs.harvard.edu/abs/2023MNRAS.tmp..155B/abstract","2023MNRAS.tmp..155B")</f>
        <v>2023MNRAS.tmp..155B</v>
      </c>
      <c r="G348" s="1" t="s">
        <v>52</v>
      </c>
      <c r="H348" s="1">
        <v>0.9957017</v>
      </c>
      <c r="I348" s="1" t="s">
        <v>206</v>
      </c>
    </row>
    <row r="349">
      <c r="A349" s="2" t="str">
        <f>HYPERLINK("https://ui.adsabs.harvard.edu/abs/2022arXiv220504719K/abstract","2022arXiv220504719K")</f>
        <v>2022arXiv220504719K</v>
      </c>
      <c r="E349" s="2" t="str">
        <f>HYPERLINK("https://ui.adsabs.harvard.edu/abs/2023MNRAS.tmp..174K/abstract","2023MNRAS.tmp..174K")</f>
        <v>2023MNRAS.tmp..174K</v>
      </c>
      <c r="G349" s="1" t="s">
        <v>52</v>
      </c>
      <c r="H349" s="1">
        <v>0.9957017</v>
      </c>
      <c r="I349" s="1" t="s">
        <v>206</v>
      </c>
    </row>
    <row r="350">
      <c r="A350" s="2" t="str">
        <f>HYPERLINK("https://ui.adsabs.harvard.edu/abs/2022arXiv220514998P/abstract","2022arXiv220514998P")</f>
        <v>2022arXiv220514998P</v>
      </c>
      <c r="E350" s="2" t="str">
        <f>HYPERLINK("https://ui.adsabs.harvard.edu/abs/2022MSMSE..30g4004P/abstract","2022MSMSE..30g4004P")</f>
        <v>2022MSMSE..30g4004P</v>
      </c>
      <c r="G350" s="1" t="s">
        <v>52</v>
      </c>
      <c r="H350" s="1">
        <v>0.9957017</v>
      </c>
      <c r="I350" s="1" t="s">
        <v>206</v>
      </c>
    </row>
    <row r="351">
      <c r="A351" s="2" t="str">
        <f>HYPERLINK("https://ui.adsabs.harvard.edu/abs/2022arXiv220609701L/abstract","2022arXiv220609701L")</f>
        <v>2022arXiv220609701L</v>
      </c>
      <c r="E351" s="2" t="str">
        <f>HYPERLINK("https://ui.adsabs.harvard.edu/abs/2022NJPh...24l3003L/abstract","2022NJPh...24l3003L")</f>
        <v>2022NJPh...24l3003L</v>
      </c>
      <c r="G351" s="1" t="s">
        <v>52</v>
      </c>
      <c r="H351" s="1">
        <v>0.9957017</v>
      </c>
      <c r="I351" s="1" t="s">
        <v>206</v>
      </c>
    </row>
    <row r="352">
      <c r="A352" s="2" t="str">
        <f>HYPERLINK("https://ui.adsabs.harvard.edu/abs/2022arXiv220714614G/abstract","2022arXiv220714614G")</f>
        <v>2022arXiv220714614G</v>
      </c>
      <c r="E352" s="2" t="str">
        <f>HYPERLINK("https://ui.adsabs.harvard.edu/abs/2022PhRvB.106v4514G/abstract","2022PhRvB.106v4514G")</f>
        <v>2022PhRvB.106v4514G</v>
      </c>
      <c r="G352" s="1" t="s">
        <v>52</v>
      </c>
      <c r="H352" s="1">
        <v>0.9957017</v>
      </c>
      <c r="I352" s="1" t="s">
        <v>206</v>
      </c>
    </row>
    <row r="353">
      <c r="A353" s="2" t="str">
        <f>HYPERLINK("https://ui.adsabs.harvard.edu/abs/2022arXiv220808712Y/abstract","2022arXiv220808712Y")</f>
        <v>2022arXiv220808712Y</v>
      </c>
      <c r="E353" s="2" t="str">
        <f>HYPERLINK("https://ui.adsabs.harvard.edu/abs/2023MNRAS.tmp..181Y/abstract","2023MNRAS.tmp..181Y")</f>
        <v>2023MNRAS.tmp..181Y</v>
      </c>
      <c r="G353" s="1" t="s">
        <v>52</v>
      </c>
      <c r="H353" s="1">
        <v>0.9957017</v>
      </c>
      <c r="I353" s="1" t="s">
        <v>206</v>
      </c>
    </row>
    <row r="354">
      <c r="A354" s="2" t="str">
        <f>HYPERLINK("https://ui.adsabs.harvard.edu/abs/2022arXiv220810085B/abstract","2022arXiv220810085B")</f>
        <v>2022arXiv220810085B</v>
      </c>
      <c r="E354" s="2" t="str">
        <f>HYPERLINK("https://ui.adsabs.harvard.edu/abs/2023OExpr..31.2710B/abstract","2023OExpr..31.2710B")</f>
        <v>2023OExpr..31.2710B</v>
      </c>
      <c r="G354" s="1" t="s">
        <v>52</v>
      </c>
      <c r="H354" s="1">
        <v>0.9957017</v>
      </c>
      <c r="I354" s="1" t="s">
        <v>206</v>
      </c>
    </row>
    <row r="355">
      <c r="A355" s="2" t="str">
        <f>HYPERLINK("https://ui.adsabs.harvard.edu/abs/2022arXiv220909550A/abstract","2022arXiv220909550A")</f>
        <v>2022arXiv220909550A</v>
      </c>
      <c r="E355" s="2" t="str">
        <f>HYPERLINK("https://ui.adsabs.harvard.edu/abs/2023PhLA..45928611A/abstract","2023PhLA..45928611A")</f>
        <v>2023PhLA..45928611A</v>
      </c>
      <c r="G355" s="1" t="s">
        <v>52</v>
      </c>
      <c r="H355" s="1">
        <v>0.9957017</v>
      </c>
      <c r="I355" s="1" t="s">
        <v>206</v>
      </c>
    </row>
    <row r="356">
      <c r="A356" s="2" t="str">
        <f>HYPERLINK("https://ui.adsabs.harvard.edu/abs/2022arXiv221007165B/abstract","2022arXiv221007165B")</f>
        <v>2022arXiv221007165B</v>
      </c>
      <c r="E356" s="2" t="str">
        <f>HYPERLINK("https://ui.adsabs.harvard.edu/abs/2023PhRvD.107b4012B/abstract","2023PhRvD.107b4012B")</f>
        <v>2023PhRvD.107b4012B</v>
      </c>
      <c r="G356" s="1" t="s">
        <v>52</v>
      </c>
      <c r="H356" s="1">
        <v>0.9957017</v>
      </c>
      <c r="I356" s="1" t="s">
        <v>206</v>
      </c>
    </row>
    <row r="357">
      <c r="A357" s="2" t="str">
        <f>HYPERLINK("https://ui.adsabs.harvard.edu/abs/2022arXiv221008172A/abstract","2022arXiv221008172A")</f>
        <v>2022arXiv221008172A</v>
      </c>
      <c r="E357" s="2" t="str">
        <f>HYPERLINK("https://ui.adsabs.harvard.edu/abs/2023PhLA..46028629A/abstract","2023PhLA..46028629A")</f>
        <v>2023PhLA..46028629A</v>
      </c>
      <c r="G357" s="1" t="s">
        <v>52</v>
      </c>
      <c r="H357" s="1">
        <v>0.9957017</v>
      </c>
      <c r="I357" s="1" t="s">
        <v>206</v>
      </c>
    </row>
    <row r="358">
      <c r="A358" s="2" t="str">
        <f>HYPERLINK("https://ui.adsabs.harvard.edu/abs/2022arXiv221103170K/abstract","2022arXiv221103170K")</f>
        <v>2022arXiv221103170K</v>
      </c>
      <c r="E358" s="2" t="str">
        <f>HYPERLINK("https://ui.adsabs.harvard.edu/abs/2023PhRvC.107a4305K/abstract","2023PhRvC.107a4305K")</f>
        <v>2023PhRvC.107a4305K</v>
      </c>
      <c r="G358" s="1" t="s">
        <v>52</v>
      </c>
      <c r="H358" s="1">
        <v>0.9957017</v>
      </c>
      <c r="I358" s="1" t="s">
        <v>206</v>
      </c>
    </row>
    <row r="359">
      <c r="A359" s="2" t="str">
        <f>HYPERLINK("https://ui.adsabs.harvard.edu/abs/2022arXiv221200044L/abstract","2022arXiv221200044L")</f>
        <v>2022arXiv221200044L</v>
      </c>
      <c r="E359" s="2" t="str">
        <f>HYPERLINK("https://ui.adsabs.harvard.edu/abs/2023ApJ...943....4L/abstract","2023ApJ...943....4L")</f>
        <v>2023ApJ...943....4L</v>
      </c>
      <c r="G359" s="1" t="s">
        <v>52</v>
      </c>
      <c r="H359" s="1">
        <v>0.9957017</v>
      </c>
      <c r="I359" s="1" t="s">
        <v>206</v>
      </c>
    </row>
    <row r="360">
      <c r="A360" s="2" t="str">
        <f>HYPERLINK("https://ui.adsabs.harvard.edu/abs/2022arXiv221210906A/abstract","2022arXiv221210906A")</f>
        <v>2022arXiv221210906A</v>
      </c>
      <c r="E360" s="2" t="str">
        <f>HYPERLINK("https://ui.adsabs.harvard.edu/abs/2023JInst..18C1017A/abstract","2023JInst..18C1017A")</f>
        <v>2023JInst..18C1017A</v>
      </c>
      <c r="G360" s="1" t="s">
        <v>52</v>
      </c>
      <c r="H360" s="1">
        <v>0.9957017</v>
      </c>
      <c r="I360" s="1" t="s">
        <v>206</v>
      </c>
    </row>
    <row r="361">
      <c r="A361" s="2" t="str">
        <f>HYPERLINK("https://ui.adsabs.harvard.edu/abs/2023arXiv230102820S/abstract","2023arXiv230102820S")</f>
        <v>2023arXiv230102820S</v>
      </c>
      <c r="E361" s="2" t="str">
        <f>HYPERLINK("https://ui.adsabs.harvard.edu/abs/2023Entrp..25..104S/abstract","2023Entrp..25..104S")</f>
        <v>2023Entrp..25..104S</v>
      </c>
      <c r="G361" s="1" t="s">
        <v>52</v>
      </c>
      <c r="H361" s="1">
        <v>0.9957017</v>
      </c>
      <c r="I361" s="1" t="s">
        <v>206</v>
      </c>
    </row>
    <row r="362">
      <c r="A362" s="2" t="str">
        <f>HYPERLINK("https://ui.adsabs.harvard.edu/abs/2023arXiv230103681B/abstract","2023arXiv230103681B")</f>
        <v>2023arXiv230103681B</v>
      </c>
      <c r="E362" s="2" t="str">
        <f>HYPERLINK("https://ui.adsabs.harvard.edu/abs/2023MNRAS.tmp..133B/abstract","2023MNRAS.tmp..133B")</f>
        <v>2023MNRAS.tmp..133B</v>
      </c>
      <c r="G362" s="1" t="s">
        <v>52</v>
      </c>
      <c r="H362" s="1">
        <v>0.9957017</v>
      </c>
      <c r="I362" s="1" t="s">
        <v>206</v>
      </c>
    </row>
    <row r="363">
      <c r="A363" s="2" t="str">
        <f>HYPERLINK("https://ui.adsabs.harvard.edu/abs/2023arXiv230103811G/abstract","2023arXiv230103811G")</f>
        <v>2023arXiv230103811G</v>
      </c>
      <c r="E363" s="2" t="str">
        <f>HYPERLINK("https://ui.adsabs.harvard.edu/abs/2023MNRAS.tmp..145G/abstract","2023MNRAS.tmp..145G")</f>
        <v>2023MNRAS.tmp..145G</v>
      </c>
      <c r="G363" s="1" t="s">
        <v>52</v>
      </c>
      <c r="H363" s="1">
        <v>0.9957017</v>
      </c>
      <c r="I363" s="1" t="s">
        <v>206</v>
      </c>
    </row>
    <row r="364">
      <c r="A364" s="2" t="str">
        <f>HYPERLINK("https://ui.adsabs.harvard.edu/abs/2023arXiv230104731H/abstract","2023arXiv230104731H")</f>
        <v>2023arXiv230104731H</v>
      </c>
      <c r="E364" s="2" t="str">
        <f>HYPERLINK("https://ui.adsabs.harvard.edu/abs/2023MNRAS.tmp..152H/abstract","2023MNRAS.tmp..152H")</f>
        <v>2023MNRAS.tmp..152H</v>
      </c>
      <c r="G364" s="1" t="s">
        <v>52</v>
      </c>
      <c r="H364" s="1">
        <v>0.9957017</v>
      </c>
      <c r="I364" s="1" t="s">
        <v>206</v>
      </c>
    </row>
    <row r="365">
      <c r="A365" s="2" t="str">
        <f>HYPERLINK("https://ui.adsabs.harvard.edu/abs/2023arXiv230104912S/abstract","2023arXiv230104912S")</f>
        <v>2023arXiv230104912S</v>
      </c>
      <c r="E365" s="2" t="str">
        <f>HYPERLINK("https://ui.adsabs.harvard.edu/abs/2023MNRAS.tmpL...6S/abstract","2023MNRAS.tmpL...6S")</f>
        <v>2023MNRAS.tmpL...6S</v>
      </c>
      <c r="G365" s="1" t="s">
        <v>52</v>
      </c>
      <c r="H365" s="1">
        <v>0.9957017</v>
      </c>
      <c r="I365" s="1" t="s">
        <v>206</v>
      </c>
    </row>
    <row r="366">
      <c r="A366" s="2" t="str">
        <f>HYPERLINK("https://ui.adsabs.harvard.edu/abs/2023arXiv230106025L/abstract","2023arXiv230106025L")</f>
        <v>2023arXiv230106025L</v>
      </c>
      <c r="E366" s="2" t="str">
        <f>HYPERLINK("https://ui.adsabs.harvard.edu/abs/2023MNRAS.tmp..219L/abstract","2023MNRAS.tmp..219L")</f>
        <v>2023MNRAS.tmp..219L</v>
      </c>
      <c r="G366" s="1" t="s">
        <v>52</v>
      </c>
      <c r="H366" s="1">
        <v>0.9957017</v>
      </c>
      <c r="I366" s="1" t="s">
        <v>206</v>
      </c>
    </row>
    <row r="367">
      <c r="A367" s="2" t="str">
        <f>HYPERLINK("https://ui.adsabs.harvard.edu/abs/2023arXiv230107367W/abstract","2023arXiv230107367W")</f>
        <v>2023arXiv230107367W</v>
      </c>
      <c r="E367" s="2" t="str">
        <f>HYPERLINK("https://ui.adsabs.harvard.edu/abs/2023MNRAS.tmp..221W/abstract","2023MNRAS.tmp..221W")</f>
        <v>2023MNRAS.tmp..221W</v>
      </c>
      <c r="G367" s="1" t="s">
        <v>52</v>
      </c>
      <c r="H367" s="1">
        <v>0.9957017</v>
      </c>
      <c r="I367" s="1" t="s">
        <v>206</v>
      </c>
    </row>
    <row r="368">
      <c r="A368" s="2" t="str">
        <f>HYPERLINK("https://ui.adsabs.harvard.edu/abs/2023arXiv230107856P/abstract","2023arXiv230107856P")</f>
        <v>2023arXiv230107856P</v>
      </c>
      <c r="E368" s="2" t="str">
        <f>HYPERLINK("https://ui.adsabs.harvard.edu/abs/2023MNRAS.tmp..200P/abstract","2023MNRAS.tmp..200P")</f>
        <v>2023MNRAS.tmp..200P</v>
      </c>
      <c r="G368" s="1" t="s">
        <v>52</v>
      </c>
      <c r="H368" s="1">
        <v>0.9957017</v>
      </c>
      <c r="I368" s="1" t="s">
        <v>206</v>
      </c>
    </row>
    <row r="369">
      <c r="A369" s="2" t="str">
        <f>HYPERLINK("https://ui.adsabs.harvard.edu/abs/2022arXiv220109853B/abstract","2022arXiv220109853B")</f>
        <v>2022arXiv220109853B</v>
      </c>
      <c r="E369" s="2" t="str">
        <f>HYPERLINK("https://ui.adsabs.harvard.edu/abs/2023EPJC...83....3B/abstract","2023EPJC...83....3B")</f>
        <v>2023EPJC...83....3B</v>
      </c>
      <c r="G369" s="1" t="s">
        <v>52</v>
      </c>
      <c r="H369" s="1">
        <v>0.9957085</v>
      </c>
      <c r="I369" s="1" t="s">
        <v>207</v>
      </c>
    </row>
    <row r="370">
      <c r="A370" s="2" t="str">
        <f>HYPERLINK("https://ui.adsabs.harvard.edu/abs/2022arXiv220401957T/abstract","2022arXiv220401957T")</f>
        <v>2022arXiv220401957T</v>
      </c>
      <c r="E370" s="2" t="str">
        <f>HYPERLINK("https://ui.adsabs.harvard.edu/abs/2023ApJ...943....3T/abstract","2023ApJ...943....3T")</f>
        <v>2023ApJ...943....3T</v>
      </c>
      <c r="G370" s="1" t="s">
        <v>52</v>
      </c>
      <c r="H370" s="1">
        <v>0.9957191</v>
      </c>
      <c r="I370" s="1" t="s">
        <v>208</v>
      </c>
    </row>
    <row r="371">
      <c r="A371" s="2" t="str">
        <f>HYPERLINK("https://ui.adsabs.harvard.edu/abs/2022arXiv220701173W/abstract","2022arXiv220701173W")</f>
        <v>2022arXiv220701173W</v>
      </c>
      <c r="E371" s="2" t="str">
        <f>HYPERLINK("https://ui.adsabs.harvard.edu/abs/2023JCoPh.47611899W/abstract","2023JCoPh.47611899W")</f>
        <v>2023JCoPh.47611899W</v>
      </c>
      <c r="G371" s="1" t="s">
        <v>52</v>
      </c>
      <c r="H371" s="1">
        <v>0.9957191</v>
      </c>
      <c r="I371" s="1" t="s">
        <v>208</v>
      </c>
    </row>
    <row r="372">
      <c r="A372" s="2" t="str">
        <f>HYPERLINK("https://ui.adsabs.harvard.edu/abs/2022arXiv220900284J/abstract","2022arXiv220900284J")</f>
        <v>2022arXiv220900284J</v>
      </c>
      <c r="E372" s="2" t="str">
        <f>HYPERLINK("https://ui.adsabs.harvard.edu/abs/2023PhRvD.107b2004J/abstract","2023PhRvD.107b2004J")</f>
        <v>2023PhRvD.107b2004J</v>
      </c>
      <c r="G372" s="1" t="s">
        <v>52</v>
      </c>
      <c r="H372" s="1">
        <v>0.9957191</v>
      </c>
      <c r="I372" s="1" t="s">
        <v>208</v>
      </c>
    </row>
    <row r="373">
      <c r="A373" s="2" t="str">
        <f>HYPERLINK("https://ui.adsabs.harvard.edu/abs/2022arXiv220901079P/abstract","2022arXiv220901079P")</f>
        <v>2022arXiv220901079P</v>
      </c>
      <c r="E373" s="2" t="str">
        <f>HYPERLINK("https://ui.adsabs.harvard.edu/abs/2023PhRvD.107b5004P/abstract","2023PhRvD.107b5004P")</f>
        <v>2023PhRvD.107b5004P</v>
      </c>
      <c r="G373" s="1" t="s">
        <v>52</v>
      </c>
      <c r="H373" s="1">
        <v>0.9957191</v>
      </c>
      <c r="I373" s="1" t="s">
        <v>208</v>
      </c>
    </row>
    <row r="374">
      <c r="A374" s="2" t="str">
        <f>HYPERLINK("https://ui.adsabs.harvard.edu/abs/2023arXiv230104721H/abstract","2023arXiv230104721H")</f>
        <v>2023arXiv230104721H</v>
      </c>
      <c r="E374" s="2" t="str">
        <f>HYPERLINK("https://ui.adsabs.harvard.edu/abs/2023MNRAS.tmp..178H/abstract","2023MNRAS.tmp..178H")</f>
        <v>2023MNRAS.tmp..178H</v>
      </c>
      <c r="G374" s="1" t="s">
        <v>52</v>
      </c>
      <c r="H374" s="1">
        <v>0.9957191</v>
      </c>
      <c r="I374" s="1" t="s">
        <v>208</v>
      </c>
    </row>
    <row r="375">
      <c r="A375" s="2" t="str">
        <f>HYPERLINK("https://ui.adsabs.harvard.edu/abs/2022arXiv220410111S/abstract","2022arXiv220410111S")</f>
        <v>2022arXiv220410111S</v>
      </c>
      <c r="E375" s="2" t="str">
        <f>HYPERLINK("https://ui.adsabs.harvard.edu/abs/2022IJMPA..3750190S/abstract","2022IJMPA..3750190S")</f>
        <v>2022IJMPA..3750190S</v>
      </c>
      <c r="G375" s="1" t="s">
        <v>52</v>
      </c>
      <c r="H375" s="1">
        <v>0.9957643</v>
      </c>
      <c r="I375" s="1" t="s">
        <v>209</v>
      </c>
    </row>
    <row r="376">
      <c r="A376" s="2" t="str">
        <f>HYPERLINK("https://ui.adsabs.harvard.edu/abs/2022arXiv220507898P/abstract","2022arXiv220507898P")</f>
        <v>2022arXiv220507898P</v>
      </c>
      <c r="E376" s="2" t="str">
        <f>HYPERLINK("https://ui.adsabs.harvard.edu/abs/2023MNRAS.tmp..199P/abstract","2023MNRAS.tmp..199P")</f>
        <v>2023MNRAS.tmp..199P</v>
      </c>
      <c r="G376" s="1" t="s">
        <v>52</v>
      </c>
      <c r="H376" s="1">
        <v>0.9957643</v>
      </c>
      <c r="I376" s="1" t="s">
        <v>209</v>
      </c>
    </row>
    <row r="377">
      <c r="A377" s="2" t="str">
        <f>HYPERLINK("https://ui.adsabs.harvard.edu/abs/2022arXiv220614727P/abstract","2022arXiv220614727P")</f>
        <v>2022arXiv220614727P</v>
      </c>
      <c r="E377" s="2" t="str">
        <f>HYPERLINK("https://ui.adsabs.harvard.edu/abs/2023MNRAS.tmp..132P/abstract","2023MNRAS.tmp..132P")</f>
        <v>2023MNRAS.tmp..132P</v>
      </c>
      <c r="G377" s="1" t="s">
        <v>52</v>
      </c>
      <c r="H377" s="1">
        <v>0.9957643</v>
      </c>
      <c r="I377" s="1" t="s">
        <v>209</v>
      </c>
    </row>
    <row r="378">
      <c r="A378" s="2" t="str">
        <f>HYPERLINK("https://ui.adsabs.harvard.edu/abs/2022arXiv220707355K/abstract","2022arXiv220707355K")</f>
        <v>2022arXiv220707355K</v>
      </c>
      <c r="E378" s="2" t="str">
        <f>HYPERLINK("https://ui.adsabs.harvard.edu/abs/2023NIMPA104868009K/abstract","2023NIMPA104868009K")</f>
        <v>2023NIMPA104868009K</v>
      </c>
      <c r="G378" s="1" t="s">
        <v>52</v>
      </c>
      <c r="H378" s="1">
        <v>0.9957643</v>
      </c>
      <c r="I378" s="1" t="s">
        <v>209</v>
      </c>
    </row>
    <row r="379">
      <c r="A379" s="2" t="str">
        <f>HYPERLINK("https://ui.adsabs.harvard.edu/abs/2022arXiv220904904P/abstract","2022arXiv220904904P")</f>
        <v>2022arXiv220904904P</v>
      </c>
      <c r="E379" s="2" t="str">
        <f>HYPERLINK("https://ui.adsabs.harvard.edu/abs/2023CQGra..40c5002P/abstract","2023CQGra..40c5002P")</f>
        <v>2023CQGra..40c5002P</v>
      </c>
      <c r="G379" s="1" t="s">
        <v>52</v>
      </c>
      <c r="H379" s="1">
        <v>0.9957643</v>
      </c>
      <c r="I379" s="1" t="s">
        <v>209</v>
      </c>
    </row>
    <row r="380">
      <c r="A380" s="2" t="str">
        <f>HYPERLINK("https://ui.adsabs.harvard.edu/abs/2022arXiv220905472J/abstract","2022arXiv220905472J")</f>
        <v>2022arXiv220905472J</v>
      </c>
      <c r="E380" s="2" t="str">
        <f>HYPERLINK("https://ui.adsabs.harvard.edu/abs/2023MNRAS.tmp..225J/abstract","2023MNRAS.tmp..225J")</f>
        <v>2023MNRAS.tmp..225J</v>
      </c>
      <c r="G380" s="1" t="s">
        <v>52</v>
      </c>
      <c r="H380" s="1">
        <v>0.9957643</v>
      </c>
      <c r="I380" s="1" t="s">
        <v>209</v>
      </c>
    </row>
    <row r="381">
      <c r="A381" s="2" t="str">
        <f>HYPERLINK("https://ui.adsabs.harvard.edu/abs/2022arXiv221109437T/abstract","2022arXiv221109437T")</f>
        <v>2022arXiv221109437T</v>
      </c>
      <c r="E381" s="2" t="str">
        <f>HYPERLINK("https://ui.adsabs.harvard.edu/abs/2023PhRvE.107a4701T/abstract","2023PhRvE.107a4701T")</f>
        <v>2023PhRvE.107a4701T</v>
      </c>
      <c r="G381" s="1" t="s">
        <v>52</v>
      </c>
      <c r="H381" s="1">
        <v>0.9957643</v>
      </c>
      <c r="I381" s="1" t="s">
        <v>209</v>
      </c>
    </row>
    <row r="382">
      <c r="A382" s="2" t="str">
        <f>HYPERLINK("https://ui.adsabs.harvard.edu/abs/2022arXiv221208274K/abstract","2022arXiv221208274K")</f>
        <v>2022arXiv221208274K</v>
      </c>
      <c r="E382" s="2" t="str">
        <f>HYPERLINK("https://ui.adsabs.harvard.edu/abs/2023JKAS...56....1K/abstract","2023JKAS...56....1K")</f>
        <v>2023JKAS...56....1K</v>
      </c>
      <c r="G382" s="1" t="s">
        <v>52</v>
      </c>
      <c r="H382" s="1">
        <v>0.9957643</v>
      </c>
      <c r="I382" s="1" t="s">
        <v>209</v>
      </c>
    </row>
    <row r="383">
      <c r="A383" s="2" t="str">
        <f>HYPERLINK("https://ui.adsabs.harvard.edu/abs/2021arXiv211204952J/abstract","2021arXiv211204952J")</f>
        <v>2021arXiv211204952J</v>
      </c>
      <c r="E383" s="2" t="str">
        <f>HYPERLINK("https://ui.adsabs.harvard.edu/abs/2022JPhB...55s5401J/abstract","2022JPhB...55s5401J")</f>
        <v>2022JPhB...55s5401J</v>
      </c>
      <c r="G383" s="1" t="s">
        <v>52</v>
      </c>
      <c r="H383" s="1">
        <v>0.995809</v>
      </c>
      <c r="I383" s="1" t="s">
        <v>210</v>
      </c>
    </row>
    <row r="384">
      <c r="A384" s="2" t="str">
        <f>HYPERLINK("https://ui.adsabs.harvard.edu/abs/2021arXiv211208990G/abstract","2021arXiv211208990G")</f>
        <v>2021arXiv211208990G</v>
      </c>
      <c r="E384" s="2" t="str">
        <f>HYPERLINK("https://ui.adsabs.harvard.edu/abs/2022PhRvR...4c3148G/abstract","2022PhRvR...4c3148G")</f>
        <v>2022PhRvR...4c3148G</v>
      </c>
      <c r="G384" s="1" t="s">
        <v>52</v>
      </c>
      <c r="H384" s="1">
        <v>0.995809</v>
      </c>
      <c r="I384" s="1" t="s">
        <v>210</v>
      </c>
    </row>
    <row r="385">
      <c r="A385" s="2" t="str">
        <f>HYPERLINK("https://ui.adsabs.harvard.edu/abs/2022arXiv220207112H/abstract","2022arXiv220207112H")</f>
        <v>2022arXiv220207112H</v>
      </c>
      <c r="E385" s="2" t="str">
        <f>HYPERLINK("https://ui.adsabs.harvard.edu/abs/2023Nonli..36.1245H/abstract","2023Nonli..36.1245H")</f>
        <v>2023Nonli..36.1245H</v>
      </c>
      <c r="G385" s="1" t="s">
        <v>52</v>
      </c>
      <c r="H385" s="1">
        <v>0.995809</v>
      </c>
      <c r="I385" s="1" t="s">
        <v>210</v>
      </c>
    </row>
    <row r="386">
      <c r="A386" s="2" t="str">
        <f>HYPERLINK("https://ui.adsabs.harvard.edu/abs/2022arXiv220304982W/abstract","2022arXiv220304982W")</f>
        <v>2022arXiv220304982W</v>
      </c>
      <c r="E386" s="2" t="str">
        <f>HYPERLINK("https://ui.adsabs.harvard.edu/abs/2023MNRAS.tmp..207W/abstract","2023MNRAS.tmp..207W")</f>
        <v>2023MNRAS.tmp..207W</v>
      </c>
      <c r="G386" s="1" t="s">
        <v>52</v>
      </c>
      <c r="H386" s="1">
        <v>0.995809</v>
      </c>
      <c r="I386" s="1" t="s">
        <v>210</v>
      </c>
    </row>
    <row r="387">
      <c r="A387" s="2" t="str">
        <f>HYPERLINK("https://ui.adsabs.harvard.edu/abs/2022arXiv220505385K/abstract","2022arXiv220505385K")</f>
        <v>2022arXiv220505385K</v>
      </c>
      <c r="E387" s="2" t="str">
        <f>HYPERLINK("https://ui.adsabs.harvard.edu/abs/2022JAP...132d4103K/abstract","2022JAP...132d4103K")</f>
        <v>2022JAP...132d4103K</v>
      </c>
      <c r="G387" s="1" t="s">
        <v>52</v>
      </c>
      <c r="H387" s="1">
        <v>0.995809</v>
      </c>
      <c r="I387" s="1" t="s">
        <v>210</v>
      </c>
    </row>
    <row r="388">
      <c r="A388" s="2" t="str">
        <f>HYPERLINK("https://ui.adsabs.harvard.edu/abs/2022arXiv220515390A/abstract","2022arXiv220515390A")</f>
        <v>2022arXiv220515390A</v>
      </c>
      <c r="E388" s="2" t="str">
        <f>HYPERLINK("https://ui.adsabs.harvard.edu/abs/2023PMB....68b5024A/abstract","2023PMB....68b5024A")</f>
        <v>2023PMB....68b5024A</v>
      </c>
      <c r="G388" s="1" t="s">
        <v>52</v>
      </c>
      <c r="H388" s="1">
        <v>0.995809</v>
      </c>
      <c r="I388" s="1" t="s">
        <v>210</v>
      </c>
    </row>
    <row r="389">
      <c r="A389" s="2" t="str">
        <f>HYPERLINK("https://ui.adsabs.harvard.edu/abs/2022arXiv220713060P/abstract","2022arXiv220713060P")</f>
        <v>2022arXiv220713060P</v>
      </c>
      <c r="E389" s="2" t="str">
        <f>HYPERLINK("https://ui.adsabs.harvard.edu/abs/2023JFM...955A...6P/abstract","2023JFM...955A...6P")</f>
        <v>2023JFM...955A...6P</v>
      </c>
      <c r="G389" s="1" t="s">
        <v>52</v>
      </c>
      <c r="H389" s="1">
        <v>0.995809</v>
      </c>
      <c r="I389" s="1" t="s">
        <v>210</v>
      </c>
    </row>
    <row r="390">
      <c r="A390" s="2" t="str">
        <f>HYPERLINK("https://ui.adsabs.harvard.edu/abs/2022arXiv220713761B/abstract","2022arXiv220713761B")</f>
        <v>2022arXiv220713761B</v>
      </c>
      <c r="E390" s="2" t="str">
        <f>HYPERLINK("https://ui.adsabs.harvard.edu/abs/2023PhRvD.107b4009B/abstract","2023PhRvD.107b4009B")</f>
        <v>2023PhRvD.107b4009B</v>
      </c>
      <c r="G390" s="1" t="s">
        <v>52</v>
      </c>
      <c r="H390" s="1">
        <v>0.995809</v>
      </c>
      <c r="I390" s="1" t="s">
        <v>210</v>
      </c>
    </row>
    <row r="391">
      <c r="A391" s="2" t="str">
        <f>HYPERLINK("https://ui.adsabs.harvard.edu/abs/2022arXiv220804280M/abstract","2022arXiv220804280M")</f>
        <v>2022arXiv220804280M</v>
      </c>
      <c r="E391" s="2" t="str">
        <f>HYPERLINK("https://ui.adsabs.harvard.edu/abs/2023ExFl...64...14M/abstract","2023ExFl...64...14M")</f>
        <v>2023ExFl...64...14M</v>
      </c>
      <c r="G391" s="1" t="s">
        <v>52</v>
      </c>
      <c r="H391" s="1">
        <v>0.995809</v>
      </c>
      <c r="I391" s="1" t="s">
        <v>210</v>
      </c>
    </row>
    <row r="392">
      <c r="A392" s="2" t="str">
        <f>HYPERLINK("https://ui.adsabs.harvard.edu/abs/2022arXiv220811456R/abstract","2022arXiv220811456R")</f>
        <v>2022arXiv220811456R</v>
      </c>
      <c r="E392" s="2" t="str">
        <f>HYPERLINK("https://ui.adsabs.harvard.edu/abs/2023ApJ...942L..42R/abstract","2023ApJ...942L..42R")</f>
        <v>2023ApJ...942L..42R</v>
      </c>
      <c r="G392" s="1" t="s">
        <v>52</v>
      </c>
      <c r="H392" s="1">
        <v>0.995809</v>
      </c>
      <c r="I392" s="1" t="s">
        <v>210</v>
      </c>
    </row>
    <row r="393">
      <c r="A393" s="2" t="str">
        <f>HYPERLINK("https://ui.adsabs.harvard.edu/abs/2022arXiv220908239S/abstract","2022arXiv220908239S")</f>
        <v>2022arXiv220908239S</v>
      </c>
      <c r="E393" s="2" t="str">
        <f>HYPERLINK("https://ui.adsabs.harvard.edu/abs/2023RScI...94a4903S/abstract","2023RScI...94a4903S")</f>
        <v>2023RScI...94a4903S</v>
      </c>
      <c r="G393" s="1" t="s">
        <v>52</v>
      </c>
      <c r="H393" s="1">
        <v>0.995809</v>
      </c>
      <c r="I393" s="1" t="s">
        <v>210</v>
      </c>
    </row>
    <row r="394">
      <c r="A394" s="2" t="str">
        <f>HYPERLINK("https://ui.adsabs.harvard.edu/abs/2022arXiv220909747S/abstract","2022arXiv220909747S")</f>
        <v>2022arXiv220909747S</v>
      </c>
      <c r="E394" s="2" t="str">
        <f>HYPERLINK("https://ui.adsabs.harvard.edu/abs/2023PhRvB.107d5415S/abstract","2023PhRvB.107d5415S")</f>
        <v>2023PhRvB.107d5415S</v>
      </c>
      <c r="G394" s="1" t="s">
        <v>52</v>
      </c>
      <c r="H394" s="1">
        <v>0.995809</v>
      </c>
      <c r="I394" s="1" t="s">
        <v>210</v>
      </c>
    </row>
    <row r="395">
      <c r="A395" s="2" t="str">
        <f>HYPERLINK("https://ui.adsabs.harvard.edu/abs/2022arXiv220911778M/abstract","2022arXiv220911778M")</f>
        <v>2022arXiv220911778M</v>
      </c>
      <c r="E395" s="2" t="str">
        <f>HYPERLINK("https://ui.adsabs.harvard.edu/abs/2023ApJ...943....6M/abstract","2023ApJ...943....6M")</f>
        <v>2023ApJ...943....6M</v>
      </c>
      <c r="G395" s="1" t="s">
        <v>52</v>
      </c>
      <c r="H395" s="1">
        <v>0.995809</v>
      </c>
      <c r="I395" s="1" t="s">
        <v>210</v>
      </c>
    </row>
    <row r="396">
      <c r="A396" s="2" t="str">
        <f>HYPERLINK("https://ui.adsabs.harvard.edu/abs/2022arXiv220913196Z/abstract","2022arXiv220913196Z")</f>
        <v>2022arXiv220913196Z</v>
      </c>
      <c r="E396" s="2" t="str">
        <f>HYPERLINK("https://ui.adsabs.harvard.edu/abs/2023PhRvD.107a1301Z/abstract","2023PhRvD.107a1301Z")</f>
        <v>2023PhRvD.107a1301Z</v>
      </c>
      <c r="G396" s="1" t="s">
        <v>52</v>
      </c>
      <c r="H396" s="1">
        <v>0.995809</v>
      </c>
      <c r="I396" s="1" t="s">
        <v>210</v>
      </c>
    </row>
    <row r="397">
      <c r="A397" s="2" t="str">
        <f>HYPERLINK("https://ui.adsabs.harvard.edu/abs/2022arXiv220913484S/abstract","2022arXiv220913484S")</f>
        <v>2022arXiv220913484S</v>
      </c>
      <c r="E397" s="2" t="str">
        <f>HYPERLINK("https://ui.adsabs.harvard.edu/abs/2022PhRvB.106w5113S/abstract","2022PhRvB.106w5113S")</f>
        <v>2022PhRvB.106w5113S</v>
      </c>
      <c r="G397" s="1" t="s">
        <v>52</v>
      </c>
      <c r="H397" s="1">
        <v>0.995809</v>
      </c>
      <c r="I397" s="1" t="s">
        <v>64</v>
      </c>
    </row>
    <row r="398">
      <c r="A398" s="2" t="str">
        <f>HYPERLINK("https://ui.adsabs.harvard.edu/abs/2022arXiv221000796B/abstract","2022arXiv221000796B")</f>
        <v>2022arXiv221000796B</v>
      </c>
      <c r="E398" s="2" t="str">
        <f>HYPERLINK("https://ui.adsabs.harvard.edu/abs/2023PhRvD.107b3006B/abstract","2023PhRvD.107b3006B")</f>
        <v>2023PhRvD.107b3006B</v>
      </c>
      <c r="G398" s="1" t="s">
        <v>52</v>
      </c>
      <c r="H398" s="1">
        <v>0.995809</v>
      </c>
      <c r="I398" s="1" t="s">
        <v>210</v>
      </c>
    </row>
    <row r="399">
      <c r="A399" s="2" t="str">
        <f>HYPERLINK("https://ui.adsabs.harvard.edu/abs/2022arXiv221000872C/abstract","2022arXiv221000872C")</f>
        <v>2022arXiv221000872C</v>
      </c>
      <c r="E399" s="2" t="str">
        <f>HYPERLINK("https://ui.adsabs.harvard.edu/abs/2023CSF...16713053C/abstract","2023CSF...16713053C")</f>
        <v>2023CSF...16713053C</v>
      </c>
      <c r="G399" s="1" t="s">
        <v>52</v>
      </c>
      <c r="H399" s="1">
        <v>0.995809</v>
      </c>
      <c r="I399" s="1" t="s">
        <v>210</v>
      </c>
    </row>
    <row r="400">
      <c r="A400" s="2" t="str">
        <f>HYPERLINK("https://ui.adsabs.harvard.edu/abs/2022arXiv221005774R/abstract","2022arXiv221005774R")</f>
        <v>2022arXiv221005774R</v>
      </c>
      <c r="E400" s="2" t="str">
        <f>HYPERLINK("https://ui.adsabs.harvard.edu/abs/2023MNRAS.tmp..154R/abstract","2023MNRAS.tmp..154R")</f>
        <v>2023MNRAS.tmp..154R</v>
      </c>
      <c r="G400" s="1" t="s">
        <v>52</v>
      </c>
      <c r="H400" s="1">
        <v>0.995809</v>
      </c>
      <c r="I400" s="1" t="s">
        <v>210</v>
      </c>
    </row>
    <row r="401">
      <c r="A401" s="2" t="str">
        <f>HYPERLINK("https://ui.adsabs.harvard.edu/abs/2022arXiv221009235C/abstract","2022arXiv221009235C")</f>
        <v>2022arXiv221009235C</v>
      </c>
      <c r="E401" s="2" t="str">
        <f>HYPERLINK("https://ui.adsabs.harvard.edu/abs/2023PhRvD.107b4014C/abstract","2023PhRvD.107b4014C")</f>
        <v>2023PhRvD.107b4014C</v>
      </c>
      <c r="G401" s="1" t="s">
        <v>52</v>
      </c>
      <c r="H401" s="1">
        <v>0.995809</v>
      </c>
      <c r="I401" s="1" t="s">
        <v>210</v>
      </c>
    </row>
    <row r="402">
      <c r="A402" s="2" t="str">
        <f>HYPERLINK("https://ui.adsabs.harvard.edu/abs/2022arXiv221009320B/abstract","2022arXiv221009320B")</f>
        <v>2022arXiv221009320B</v>
      </c>
      <c r="E402" s="2" t="str">
        <f>HYPERLINK("https://ui.adsabs.harvard.edu/abs/2023MNRAS.tmp..182B/abstract","2023MNRAS.tmp..182B")</f>
        <v>2023MNRAS.tmp..182B</v>
      </c>
      <c r="G402" s="1" t="s">
        <v>52</v>
      </c>
      <c r="H402" s="1">
        <v>0.995809</v>
      </c>
      <c r="I402" s="1" t="s">
        <v>210</v>
      </c>
    </row>
    <row r="403">
      <c r="A403" s="2" t="str">
        <f>HYPERLINK("https://ui.adsabs.harvard.edu/abs/2022arXiv221112460B/abstract","2022arXiv221112460B")</f>
        <v>2022arXiv221112460B</v>
      </c>
      <c r="E403" s="2" t="str">
        <f>HYPERLINK("https://ui.adsabs.harvard.edu/abs/2023PhRvE.107a4110B/abstract","2023PhRvE.107a4110B")</f>
        <v>2023PhRvE.107a4110B</v>
      </c>
      <c r="G403" s="1" t="s">
        <v>52</v>
      </c>
      <c r="H403" s="1">
        <v>0.995809</v>
      </c>
      <c r="I403" s="1" t="s">
        <v>210</v>
      </c>
    </row>
    <row r="404">
      <c r="A404" s="2" t="str">
        <f>HYPERLINK("https://ui.adsabs.harvard.edu/abs/2022arXiv221113442S/abstract","2022arXiv221113442S")</f>
        <v>2022arXiv221113442S</v>
      </c>
      <c r="E404" s="2" t="str">
        <f>HYPERLINK("https://ui.adsabs.harvard.edu/abs/2023MNRAS.tmp..214S/abstract","2023MNRAS.tmp..214S")</f>
        <v>2023MNRAS.tmp..214S</v>
      </c>
      <c r="G404" s="1" t="s">
        <v>52</v>
      </c>
      <c r="H404" s="1">
        <v>0.995809</v>
      </c>
      <c r="I404" s="1" t="s">
        <v>210</v>
      </c>
    </row>
    <row r="405">
      <c r="A405" s="2" t="str">
        <f>HYPERLINK("https://ui.adsabs.harvard.edu/abs/2022arXiv221114266X/abstract","2022arXiv221114266X")</f>
        <v>2022arXiv221114266X</v>
      </c>
      <c r="E405" s="2" t="str">
        <f>HYPERLINK("https://ui.adsabs.harvard.edu/abs/2023ApJ...942...95X/abstract","2023ApJ...942...95X")</f>
        <v>2023ApJ...942...95X</v>
      </c>
      <c r="G405" s="1" t="s">
        <v>52</v>
      </c>
      <c r="H405" s="1">
        <v>0.995809</v>
      </c>
      <c r="I405" s="1" t="s">
        <v>210</v>
      </c>
    </row>
    <row r="406">
      <c r="A406" s="2" t="str">
        <f>HYPERLINK("https://ui.adsabs.harvard.edu/abs/2022arXiv221200286I/abstract","2022arXiv221200286I")</f>
        <v>2022arXiv221200286I</v>
      </c>
      <c r="E406" s="2" t="str">
        <f>HYPERLINK("https://ui.adsabs.harvard.edu/abs/2023AJ....165...53I/abstract","2023AJ....165...53I")</f>
        <v>2023AJ....165...53I</v>
      </c>
      <c r="G406" s="1" t="s">
        <v>52</v>
      </c>
      <c r="H406" s="1">
        <v>0.995809</v>
      </c>
      <c r="I406" s="1" t="s">
        <v>210</v>
      </c>
    </row>
    <row r="407">
      <c r="A407" s="2" t="str">
        <f>HYPERLINK("https://ui.adsabs.harvard.edu/abs/2022arXiv221209892S/abstract","2022arXiv221209892S")</f>
        <v>2022arXiv221209892S</v>
      </c>
      <c r="E407" s="2" t="str">
        <f>HYPERLINK("https://ui.adsabs.harvard.edu/abs/2023PhRvB.107a4305S/abstract","2023PhRvB.107a4305S")</f>
        <v>2023PhRvB.107a4305S</v>
      </c>
      <c r="G407" s="1" t="s">
        <v>52</v>
      </c>
      <c r="H407" s="1">
        <v>0.995809</v>
      </c>
      <c r="I407" s="1" t="s">
        <v>210</v>
      </c>
    </row>
    <row r="408">
      <c r="A408" s="2" t="str">
        <f>HYPERLINK("https://ui.adsabs.harvard.edu/abs/2023arXiv230100261J/abstract","2023arXiv230100261J")</f>
        <v>2023arXiv230100261J</v>
      </c>
      <c r="E408" s="2" t="str">
        <f>HYPERLINK("https://ui.adsabs.harvard.edu/abs/2023NuPhA103122597J/abstract","2023NuPhA103122597J")</f>
        <v>2023NuPhA103122597J</v>
      </c>
      <c r="G408" s="1" t="s">
        <v>52</v>
      </c>
      <c r="H408" s="1">
        <v>0.995809</v>
      </c>
      <c r="I408" s="1" t="s">
        <v>210</v>
      </c>
    </row>
    <row r="409">
      <c r="A409" s="2" t="str">
        <f>HYPERLINK("https://ui.adsabs.harvard.edu/abs/2023arXiv230103144L/abstract","2023arXiv230103144L")</f>
        <v>2023arXiv230103144L</v>
      </c>
      <c r="E409" s="2" t="str">
        <f>HYPERLINK("https://ui.adsabs.harvard.edu/abs/2023MNRAS.tmp..140L/abstract","2023MNRAS.tmp..140L")</f>
        <v>2023MNRAS.tmp..140L</v>
      </c>
      <c r="G409" s="1" t="s">
        <v>52</v>
      </c>
      <c r="H409" s="1">
        <v>0.995809</v>
      </c>
      <c r="I409" s="1" t="s">
        <v>210</v>
      </c>
    </row>
    <row r="410">
      <c r="A410" s="2" t="str">
        <f>HYPERLINK("https://ui.adsabs.harvard.edu/abs/2021arXiv210100048S/abstract","2021arXiv210100048S")</f>
        <v>2021arXiv210100048S</v>
      </c>
      <c r="E410" s="2" t="str">
        <f>HYPERLINK("https://ui.adsabs.harvard.edu/abs/2021JPhP....3c4010S/abstract","2021JPhP....3c4010S")</f>
        <v>2021JPhP....3c4010S</v>
      </c>
      <c r="G410" s="1" t="s">
        <v>52</v>
      </c>
      <c r="H410" s="1">
        <v>0.9958532</v>
      </c>
      <c r="I410" s="1" t="s">
        <v>211</v>
      </c>
    </row>
    <row r="411">
      <c r="A411" s="2" t="str">
        <f>HYPERLINK("https://ui.adsabs.harvard.edu/abs/2021arXiv210103375F/abstract","2021arXiv210103375F")</f>
        <v>2021arXiv210103375F</v>
      </c>
      <c r="E411" s="2" t="str">
        <f>HYPERLINK("https://ui.adsabs.harvard.edu/abs/2022PCCP...2426458F/abstract","2022PCCP...2426458F")</f>
        <v>2022PCCP...2426458F</v>
      </c>
      <c r="G411" s="1" t="s">
        <v>52</v>
      </c>
      <c r="H411" s="1">
        <v>0.9958532</v>
      </c>
      <c r="I411" s="1" t="s">
        <v>211</v>
      </c>
    </row>
    <row r="412">
      <c r="A412" s="2" t="str">
        <f>HYPERLINK("https://ui.adsabs.harvard.edu/abs/2021arXiv210401798O/abstract","2021arXiv210401798O")</f>
        <v>2021arXiv210401798O</v>
      </c>
      <c r="E412" s="2" t="str">
        <f>HYPERLINK("https://ui.adsabs.harvard.edu/abs/2021EPJC...81..751O/abstract","2021EPJC...81..751O")</f>
        <v>2021EPJC...81..751O</v>
      </c>
      <c r="G412" s="1" t="s">
        <v>52</v>
      </c>
      <c r="H412" s="1">
        <v>0.9958532</v>
      </c>
      <c r="I412" s="1" t="s">
        <v>211</v>
      </c>
    </row>
    <row r="413">
      <c r="A413" s="2" t="str">
        <f>HYPERLINK("https://ui.adsabs.harvard.edu/abs/2021arXiv210613148J/abstract","2021arXiv210613148J")</f>
        <v>2021arXiv210613148J</v>
      </c>
      <c r="E413" s="2" t="str">
        <f>HYPERLINK("https://ui.adsabs.harvard.edu/abs/2021SciA....7.2929J/abstract","2021SciA....7.2929J")</f>
        <v>2021SciA....7.2929J</v>
      </c>
      <c r="G413" s="1" t="s">
        <v>52</v>
      </c>
      <c r="H413" s="1">
        <v>0.9958532</v>
      </c>
      <c r="I413" s="1" t="s">
        <v>211</v>
      </c>
    </row>
    <row r="414">
      <c r="A414" s="2" t="str">
        <f>HYPERLINK("https://ui.adsabs.harvard.edu/abs/2021arXiv210812373G/abstract","2021arXiv210812373G")</f>
        <v>2021arXiv210812373G</v>
      </c>
      <c r="E414" s="2" t="str">
        <f>HYPERLINK("https://ui.adsabs.harvard.edu/abs/2022ITSP...70.6080G/abstract","2022ITSP...70.6080G")</f>
        <v>2022ITSP...70.6080G</v>
      </c>
      <c r="G414" s="1" t="s">
        <v>52</v>
      </c>
      <c r="H414" s="1">
        <v>0.9958532</v>
      </c>
      <c r="I414" s="1" t="s">
        <v>211</v>
      </c>
    </row>
    <row r="415">
      <c r="A415" s="2" t="str">
        <f>HYPERLINK("https://ui.adsabs.harvard.edu/abs/2022arXiv220406193A/abstract","2022arXiv220406193A")</f>
        <v>2022arXiv220406193A</v>
      </c>
      <c r="E415" s="2" t="str">
        <f>HYPERLINK("https://ui.adsabs.harvard.edu/abs/2022AnPhy.44469043A/abstract","2022AnPhy.44469043A")</f>
        <v>2022AnPhy.44469043A</v>
      </c>
      <c r="G415" s="1" t="s">
        <v>52</v>
      </c>
      <c r="H415" s="1">
        <v>0.9958532</v>
      </c>
      <c r="I415" s="1" t="s">
        <v>211</v>
      </c>
    </row>
    <row r="416">
      <c r="A416" s="2" t="str">
        <f>HYPERLINK("https://ui.adsabs.harvard.edu/abs/2022arXiv220408147C/abstract","2022arXiv220408147C")</f>
        <v>2022arXiv220408147C</v>
      </c>
      <c r="E416" s="2" t="str">
        <f>HYPERLINK("https://ui.adsabs.harvard.edu/abs/2022JChPh.157f4106C/abstract","2022JChPh.157f4106C")</f>
        <v>2022JChPh.157f4106C</v>
      </c>
      <c r="G416" s="1" t="s">
        <v>52</v>
      </c>
      <c r="H416" s="1">
        <v>0.9958532</v>
      </c>
      <c r="I416" s="1" t="s">
        <v>211</v>
      </c>
    </row>
    <row r="417">
      <c r="A417" s="2" t="str">
        <f>HYPERLINK("https://ui.adsabs.harvard.edu/abs/2022arXiv220409929R/abstract","2022arXiv220409929R")</f>
        <v>2022arXiv220409929R</v>
      </c>
      <c r="E417" s="2" t="str">
        <f>HYPERLINK("https://ui.adsabs.harvard.edu/abs/2023PhRvB.107c5406R/abstract","2023PhRvB.107c5406R")</f>
        <v>2023PhRvB.107c5406R</v>
      </c>
      <c r="G417" s="1" t="s">
        <v>52</v>
      </c>
      <c r="H417" s="1">
        <v>0.9958532</v>
      </c>
      <c r="I417" s="1" t="s">
        <v>211</v>
      </c>
    </row>
    <row r="418">
      <c r="A418" s="2" t="str">
        <f>HYPERLINK("https://ui.adsabs.harvard.edu/abs/2022arXiv220410531B/abstract","2022arXiv220410531B")</f>
        <v>2022arXiv220410531B</v>
      </c>
      <c r="E418" s="2" t="str">
        <f>HYPERLINK("https://ui.adsabs.harvard.edu/abs/2023JFM...954A..43B/abstract","2023JFM...954A..43B")</f>
        <v>2023JFM...954A..43B</v>
      </c>
      <c r="G418" s="1" t="s">
        <v>52</v>
      </c>
      <c r="H418" s="1">
        <v>0.9958532</v>
      </c>
      <c r="I418" s="1" t="s">
        <v>211</v>
      </c>
    </row>
    <row r="419">
      <c r="A419" s="2" t="str">
        <f>HYPERLINK("https://ui.adsabs.harvard.edu/abs/2022arXiv220411102G/abstract","2022arXiv220411102G")</f>
        <v>2022arXiv220411102G</v>
      </c>
      <c r="E419" s="2" t="str">
        <f>HYPERLINK("https://ui.adsabs.harvard.edu/abs/2023RPPh...86c5902G/abstract","2023RPPh...86c5902G")</f>
        <v>2023RPPh...86c5902G</v>
      </c>
      <c r="G419" s="1" t="s">
        <v>52</v>
      </c>
      <c r="H419" s="1">
        <v>0.9958532</v>
      </c>
      <c r="I419" s="1" t="s">
        <v>211</v>
      </c>
    </row>
    <row r="420">
      <c r="A420" s="2" t="str">
        <f>HYPERLINK("https://ui.adsabs.harvard.edu/abs/2022arXiv220502873G/abstract","2022arXiv220502873G")</f>
        <v>2022arXiv220502873G</v>
      </c>
      <c r="E420" s="2" t="str">
        <f>HYPERLINK("https://ui.adsabs.harvard.edu/abs/2023PhRvD.107a4015G/abstract","2023PhRvD.107a4015G")</f>
        <v>2023PhRvD.107a4015G</v>
      </c>
      <c r="G420" s="1" t="s">
        <v>52</v>
      </c>
      <c r="H420" s="1">
        <v>0.9958532</v>
      </c>
      <c r="I420" s="1" t="s">
        <v>211</v>
      </c>
    </row>
    <row r="421">
      <c r="A421" s="2" t="str">
        <f>HYPERLINK("https://ui.adsabs.harvard.edu/abs/2022arXiv220513864P/abstract","2022arXiv220513864P")</f>
        <v>2022arXiv220513864P</v>
      </c>
      <c r="E421" s="2" t="str">
        <f>HYPERLINK("https://ui.adsabs.harvard.edu/abs/2023RScI...94a3905P/abstract","2023RScI...94a3905P")</f>
        <v>2023RScI...94a3905P</v>
      </c>
      <c r="G421" s="1" t="s">
        <v>52</v>
      </c>
      <c r="H421" s="1">
        <v>0.9958532</v>
      </c>
      <c r="I421" s="1" t="s">
        <v>211</v>
      </c>
    </row>
    <row r="422">
      <c r="A422" s="2" t="str">
        <f>HYPERLINK("https://ui.adsabs.harvard.edu/abs/2022arXiv220605244G/abstract","2022arXiv220605244G")</f>
        <v>2022arXiv220605244G</v>
      </c>
      <c r="E422" s="2" t="str">
        <f>HYPERLINK("https://ui.adsabs.harvard.edu/abs/2022PhRvD.106f3010G/abstract","2022PhRvD.106f3010G")</f>
        <v>2022PhRvD.106f3010G</v>
      </c>
      <c r="G422" s="1" t="s">
        <v>52</v>
      </c>
      <c r="H422" s="1">
        <v>0.9958532</v>
      </c>
      <c r="I422" s="1" t="s">
        <v>211</v>
      </c>
    </row>
    <row r="423">
      <c r="A423" s="2" t="str">
        <f>HYPERLINK("https://ui.adsabs.harvard.edu/abs/2022arXiv220606524L/abstract","2022arXiv220606524L")</f>
        <v>2022arXiv220606524L</v>
      </c>
      <c r="E423" s="2" t="str">
        <f>HYPERLINK("https://ui.adsabs.harvard.edu/abs/2023NuPhB.98616066L/abstract","2023NuPhB.98616066L")</f>
        <v>2023NuPhB.98616066L</v>
      </c>
      <c r="G423" s="1" t="s">
        <v>52</v>
      </c>
      <c r="H423" s="1">
        <v>0.9958532</v>
      </c>
      <c r="I423" s="1" t="s">
        <v>211</v>
      </c>
    </row>
    <row r="424">
      <c r="A424" s="2" t="str">
        <f>HYPERLINK("https://ui.adsabs.harvard.edu/abs/2022arXiv220608825F/abstract","2022arXiv220608825F")</f>
        <v>2022arXiv220608825F</v>
      </c>
      <c r="E424" s="2" t="str">
        <f>HYPERLINK("https://ui.adsabs.harvard.edu/abs/2023JCoPh.47511856F/abstract","2023JCoPh.47511856F")</f>
        <v>2023JCoPh.47511856F</v>
      </c>
      <c r="G424" s="1" t="s">
        <v>52</v>
      </c>
      <c r="H424" s="1">
        <v>0.9958532</v>
      </c>
      <c r="I424" s="1" t="s">
        <v>211</v>
      </c>
    </row>
    <row r="425">
      <c r="A425" s="2" t="str">
        <f>HYPERLINK("https://ui.adsabs.harvard.edu/abs/2022arXiv220611294S/abstract","2022arXiv220611294S")</f>
        <v>2022arXiv220611294S</v>
      </c>
      <c r="E425" s="2" t="str">
        <f>HYPERLINK("https://ui.adsabs.harvard.edu/abs/2023JCoPh.47611865S/abstract","2023JCoPh.47611865S")</f>
        <v>2023JCoPh.47611865S</v>
      </c>
      <c r="G425" s="1" t="s">
        <v>52</v>
      </c>
      <c r="H425" s="1">
        <v>0.9958532</v>
      </c>
      <c r="I425" s="1" t="s">
        <v>211</v>
      </c>
    </row>
    <row r="426">
      <c r="A426" s="2" t="str">
        <f>HYPERLINK("https://ui.adsabs.harvard.edu/abs/2022arXiv220700093D/abstract","2022arXiv220700093D")</f>
        <v>2022arXiv220700093D</v>
      </c>
      <c r="E426" s="2" t="str">
        <f>HYPERLINK("https://ui.adsabs.harvard.edu/abs/2023PhPl...30a2704D/abstract","2023PhPl...30a2704D")</f>
        <v>2023PhPl...30a2704D</v>
      </c>
      <c r="G426" s="1" t="s">
        <v>52</v>
      </c>
      <c r="H426" s="1">
        <v>0.9958532</v>
      </c>
      <c r="I426" s="1" t="s">
        <v>211</v>
      </c>
    </row>
    <row r="427">
      <c r="A427" s="2" t="str">
        <f>HYPERLINK("https://ui.adsabs.harvard.edu/abs/2022arXiv220702548K/abstract","2022arXiv220702548K")</f>
        <v>2022arXiv220702548K</v>
      </c>
      <c r="E427" s="2" t="str">
        <f>HYPERLINK("https://ui.adsabs.harvard.edu/abs/2023JPhA...56a5401K/abstract","2023JPhA...56a5401K")</f>
        <v>2023JPhA...56a5401K</v>
      </c>
      <c r="G427" s="1" t="s">
        <v>52</v>
      </c>
      <c r="H427" s="1">
        <v>0.9958532</v>
      </c>
      <c r="I427" s="1" t="s">
        <v>211</v>
      </c>
    </row>
    <row r="428">
      <c r="A428" s="2" t="str">
        <f>HYPERLINK("https://ui.adsabs.harvard.edu/abs/2022arXiv220704026L/abstract","2022arXiv220704026L")</f>
        <v>2022arXiv220704026L</v>
      </c>
      <c r="E428" s="2" t="str">
        <f>HYPERLINK("https://ui.adsabs.harvard.edu/abs/2023PhRvB.107d5409L/abstract","2023PhRvB.107d5409L")</f>
        <v>2023PhRvB.107d5409L</v>
      </c>
      <c r="G428" s="1" t="s">
        <v>52</v>
      </c>
      <c r="H428" s="1">
        <v>0.9958532</v>
      </c>
      <c r="I428" s="1" t="s">
        <v>211</v>
      </c>
    </row>
    <row r="429">
      <c r="A429" s="2" t="str">
        <f>HYPERLINK("https://ui.adsabs.harvard.edu/abs/2022arXiv220705105L/abstract","2022arXiv220705105L")</f>
        <v>2022arXiv220705105L</v>
      </c>
      <c r="E429" s="2" t="str">
        <f>HYPERLINK("https://ui.adsabs.harvard.edu/abs/2023NuPhB.98616060L/abstract","2023NuPhB.98616060L")</f>
        <v>2023NuPhB.98616060L</v>
      </c>
      <c r="G429" s="1" t="s">
        <v>52</v>
      </c>
      <c r="H429" s="1">
        <v>0.9958532</v>
      </c>
      <c r="I429" s="1" t="s">
        <v>211</v>
      </c>
    </row>
    <row r="430">
      <c r="A430" s="2" t="str">
        <f>HYPERLINK("https://ui.adsabs.harvard.edu/abs/2022arXiv220709222F/abstract","2022arXiv220709222F")</f>
        <v>2022arXiv220709222F</v>
      </c>
      <c r="E430" s="2" t="str">
        <f>HYPERLINK("https://ui.adsabs.harvard.edu/abs/2023ApPhL.122b1107F/abstract","2023ApPhL.122b1107F")</f>
        <v>2023ApPhL.122b1107F</v>
      </c>
      <c r="G430" s="1" t="s">
        <v>52</v>
      </c>
      <c r="H430" s="1">
        <v>0.9958532</v>
      </c>
      <c r="I430" s="1" t="s">
        <v>211</v>
      </c>
    </row>
    <row r="431">
      <c r="A431" s="2" t="str">
        <f>HYPERLINK("https://ui.adsabs.harvard.edu/abs/2022arXiv220709307G/abstract","2022arXiv220709307G")</f>
        <v>2022arXiv220709307G</v>
      </c>
      <c r="E431" s="2" t="str">
        <f>HYPERLINK("https://ui.adsabs.harvard.edu/abs/2023MNRAS.tmp..139G/abstract","2023MNRAS.tmp..139G")</f>
        <v>2023MNRAS.tmp..139G</v>
      </c>
      <c r="G431" s="1" t="s">
        <v>52</v>
      </c>
      <c r="H431" s="1">
        <v>0.9958532</v>
      </c>
      <c r="I431" s="1" t="s">
        <v>211</v>
      </c>
    </row>
    <row r="432">
      <c r="A432" s="2" t="str">
        <f>HYPERLINK("https://ui.adsabs.harvard.edu/abs/2022arXiv220806540C/abstract","2022arXiv220806540C")</f>
        <v>2022arXiv220806540C</v>
      </c>
      <c r="E432" s="2" t="str">
        <f>HYPERLINK("https://ui.adsabs.harvard.edu/abs/2023PhyA..61128427C/abstract","2023PhyA..61128427C")</f>
        <v>2023PhyA..61128427C</v>
      </c>
      <c r="G432" s="1" t="s">
        <v>52</v>
      </c>
      <c r="H432" s="1">
        <v>0.9958532</v>
      </c>
      <c r="I432" s="1" t="s">
        <v>211</v>
      </c>
    </row>
    <row r="433">
      <c r="A433" s="2" t="str">
        <f>HYPERLINK("https://ui.adsabs.harvard.edu/abs/2022arXiv220811567L/abstract","2022arXiv220811567L")</f>
        <v>2022arXiv220811567L</v>
      </c>
      <c r="E433" s="2" t="str">
        <f>HYPERLINK("https://ui.adsabs.harvard.edu/abs/2023EPJA...59....3L/abstract","2023EPJA...59....3L")</f>
        <v>2023EPJA...59....3L</v>
      </c>
      <c r="G433" s="1" t="s">
        <v>52</v>
      </c>
      <c r="H433" s="1">
        <v>0.9958532</v>
      </c>
      <c r="I433" s="1" t="s">
        <v>211</v>
      </c>
    </row>
    <row r="434">
      <c r="A434" s="2" t="str">
        <f>HYPERLINK("https://ui.adsabs.harvard.edu/abs/2022arXiv220812775Z/abstract","2022arXiv220812775Z")</f>
        <v>2022arXiv220812775Z</v>
      </c>
      <c r="E434" s="2" t="str">
        <f>HYPERLINK("https://ui.adsabs.harvard.edu/abs/2023OptLT.16109120Z/abstract","2023OptLT.16109120Z")</f>
        <v>2023OptLT.16109120Z</v>
      </c>
      <c r="G434" s="1" t="s">
        <v>52</v>
      </c>
      <c r="H434" s="1">
        <v>0.9958532</v>
      </c>
      <c r="I434" s="1" t="s">
        <v>211</v>
      </c>
    </row>
    <row r="435">
      <c r="A435" s="2" t="str">
        <f>HYPERLINK("https://ui.adsabs.harvard.edu/abs/2022arXiv220814067C/abstract","2022arXiv220814067C")</f>
        <v>2022arXiv220814067C</v>
      </c>
      <c r="E435" s="2" t="str">
        <f>HYPERLINK("https://ui.adsabs.harvard.edu/abs/2023JCoPh.47511879C/abstract","2023JCoPh.47511879C")</f>
        <v>2023JCoPh.47511879C</v>
      </c>
      <c r="G435" s="1" t="s">
        <v>52</v>
      </c>
      <c r="H435" s="1">
        <v>0.9958532</v>
      </c>
      <c r="I435" s="1" t="s">
        <v>211</v>
      </c>
    </row>
    <row r="436">
      <c r="A436" s="2" t="str">
        <f>HYPERLINK("https://ui.adsabs.harvard.edu/abs/2022arXiv220902757K/abstract","2022arXiv220902757K")</f>
        <v>2022arXiv220902757K</v>
      </c>
      <c r="E436" s="2" t="str">
        <f>HYPERLINK("https://ui.adsabs.harvard.edu/abs/2022PhRvD.106l3001K/abstract","2022PhRvD.106l3001K")</f>
        <v>2022PhRvD.106l3001K</v>
      </c>
      <c r="G436" s="1" t="s">
        <v>52</v>
      </c>
      <c r="H436" s="1">
        <v>0.9958532</v>
      </c>
      <c r="I436" s="1" t="s">
        <v>211</v>
      </c>
    </row>
    <row r="437">
      <c r="A437" s="2" t="str">
        <f>HYPERLINK("https://ui.adsabs.harvard.edu/abs/2022arXiv220903967X/abstract","2022arXiv220903967X")</f>
        <v>2022arXiv220903967X</v>
      </c>
      <c r="E437" s="2" t="str">
        <f>HYPERLINK("https://ui.adsabs.harvard.edu/abs/2023MNRAS.tmp..148X/abstract","2023MNRAS.tmp..148X")</f>
        <v>2023MNRAS.tmp..148X</v>
      </c>
      <c r="G437" s="1" t="s">
        <v>52</v>
      </c>
      <c r="H437" s="1">
        <v>0.9958532</v>
      </c>
      <c r="I437" s="1" t="s">
        <v>211</v>
      </c>
    </row>
    <row r="438">
      <c r="A438" s="2" t="str">
        <f>HYPERLINK("https://ui.adsabs.harvard.edu/abs/2022arXiv220904143J/abstract","2022arXiv220904143J")</f>
        <v>2022arXiv220904143J</v>
      </c>
      <c r="E438" s="2" t="str">
        <f>HYPERLINK("https://ui.adsabs.harvard.edu/abs/2023ChPhC..47b4107J/abstract","2023ChPhC..47b4107J")</f>
        <v>2023ChPhC..47b4107J</v>
      </c>
      <c r="G438" s="1" t="s">
        <v>52</v>
      </c>
      <c r="H438" s="1">
        <v>0.9958532</v>
      </c>
      <c r="I438" s="1" t="s">
        <v>211</v>
      </c>
    </row>
    <row r="439">
      <c r="A439" s="2" t="str">
        <f>HYPERLINK("https://ui.adsabs.harvard.edu/abs/2022arXiv220904743C/abstract","2022arXiv220904743C")</f>
        <v>2022arXiv220904743C</v>
      </c>
      <c r="E439" s="2" t="str">
        <f>HYPERLINK("https://ui.adsabs.harvard.edu/abs/2022ApPhL.121v2601C/abstract","2022ApPhL.121v2601C")</f>
        <v>2022ApPhL.121v2601C</v>
      </c>
      <c r="G439" s="1" t="s">
        <v>52</v>
      </c>
      <c r="H439" s="1">
        <v>0.9958532</v>
      </c>
      <c r="I439" s="1" t="s">
        <v>211</v>
      </c>
    </row>
    <row r="440">
      <c r="A440" s="2" t="str">
        <f>HYPERLINK("https://ui.adsabs.harvard.edu/abs/2022arXiv220906523F/abstract","2022arXiv220906523F")</f>
        <v>2022arXiv220906523F</v>
      </c>
      <c r="E440" s="2" t="str">
        <f>HYPERLINK("https://ui.adsabs.harvard.edu/abs/2023PhRvE.107a4113F/abstract","2023PhRvE.107a4113F")</f>
        <v>2023PhRvE.107a4113F</v>
      </c>
      <c r="G440" s="1" t="s">
        <v>52</v>
      </c>
      <c r="H440" s="1">
        <v>0.9958532</v>
      </c>
      <c r="I440" s="1" t="s">
        <v>211</v>
      </c>
    </row>
    <row r="441">
      <c r="A441" s="2" t="str">
        <f>HYPERLINK("https://ui.adsabs.harvard.edu/abs/2022arXiv220906840Z/abstract","2022arXiv220906840Z")</f>
        <v>2022arXiv220906840Z</v>
      </c>
      <c r="E441" s="2" t="str">
        <f>HYPERLINK("https://ui.adsabs.harvard.edu/abs/2023MNRAS.tmp..171Z/abstract","2023MNRAS.tmp..171Z")</f>
        <v>2023MNRAS.tmp..171Z</v>
      </c>
      <c r="G441" s="1" t="s">
        <v>52</v>
      </c>
      <c r="H441" s="1">
        <v>0.9958532</v>
      </c>
      <c r="I441" s="1" t="s">
        <v>211</v>
      </c>
    </row>
    <row r="442">
      <c r="A442" s="2" t="str">
        <f>HYPERLINK("https://ui.adsabs.harvard.edu/abs/2022arXiv220906920D/abstract","2022arXiv220906920D")</f>
        <v>2022arXiv220906920D</v>
      </c>
      <c r="E442" s="2" t="str">
        <f>HYPERLINK("https://ui.adsabs.harvard.edu/abs/2023OExpr..31.2316D/abstract","2023OExpr..31.2316D")</f>
        <v>2023OExpr..31.2316D</v>
      </c>
      <c r="G442" s="1" t="s">
        <v>52</v>
      </c>
      <c r="H442" s="1">
        <v>0.9958532</v>
      </c>
      <c r="I442" s="1" t="s">
        <v>211</v>
      </c>
    </row>
    <row r="443">
      <c r="A443" s="2" t="str">
        <f>HYPERLINK("https://ui.adsabs.harvard.edu/abs/2022arXiv220911063J/abstract","2022arXiv220911063J")</f>
        <v>2022arXiv220911063J</v>
      </c>
      <c r="E443" s="2" t="str">
        <f>HYPERLINK("https://ui.adsabs.harvard.edu/abs/2023MNRAS.tmp..211J/abstract","2023MNRAS.tmp..211J")</f>
        <v>2023MNRAS.tmp..211J</v>
      </c>
      <c r="G443" s="1" t="s">
        <v>52</v>
      </c>
      <c r="H443" s="1">
        <v>0.9958532</v>
      </c>
      <c r="I443" s="1" t="s">
        <v>211</v>
      </c>
    </row>
    <row r="444">
      <c r="A444" s="2" t="str">
        <f>HYPERLINK("https://ui.adsabs.harvard.edu/abs/2022arXiv220912630N/abstract","2022arXiv220912630N")</f>
        <v>2022arXiv220912630N</v>
      </c>
      <c r="E444" s="2" t="str">
        <f>HYPERLINK("https://ui.adsabs.harvard.edu/abs/2023PhRvD.107a4507N/abstract","2023PhRvD.107a4507N")</f>
        <v>2023PhRvD.107a4507N</v>
      </c>
      <c r="G444" s="1" t="s">
        <v>52</v>
      </c>
      <c r="H444" s="1">
        <v>0.9958532</v>
      </c>
      <c r="I444" s="1" t="s">
        <v>211</v>
      </c>
    </row>
    <row r="445">
      <c r="A445" s="2" t="str">
        <f>HYPERLINK("https://ui.adsabs.harvard.edu/abs/2022arXiv220914054D/abstract","2022arXiv220914054D")</f>
        <v>2022arXiv220914054D</v>
      </c>
      <c r="E445" s="2" t="str">
        <f>HYPERLINK("https://ui.adsabs.harvard.edu/abs/2023MNRAS.tmp..163D/abstract","2023MNRAS.tmp..163D")</f>
        <v>2023MNRAS.tmp..163D</v>
      </c>
      <c r="G445" s="1" t="s">
        <v>52</v>
      </c>
      <c r="H445" s="1">
        <v>0.9958532</v>
      </c>
      <c r="I445" s="1" t="s">
        <v>211</v>
      </c>
    </row>
    <row r="446">
      <c r="A446" s="2" t="str">
        <f>HYPERLINK("https://ui.adsabs.harvard.edu/abs/2022arXiv220914773M/abstract","2022arXiv220914773M")</f>
        <v>2022arXiv220914773M</v>
      </c>
      <c r="E446" s="2" t="str">
        <f>HYPERLINK("https://ui.adsabs.harvard.edu/abs/2023PhRvB.107b4504M/abstract","2023PhRvB.107b4504M")</f>
        <v>2023PhRvB.107b4504M</v>
      </c>
      <c r="G446" s="1" t="s">
        <v>52</v>
      </c>
      <c r="H446" s="1">
        <v>0.9958532</v>
      </c>
      <c r="I446" s="1" t="s">
        <v>211</v>
      </c>
    </row>
    <row r="447">
      <c r="A447" s="2" t="str">
        <f>HYPERLINK("https://ui.adsabs.harvard.edu/abs/2022arXiv221000080K/abstract","2022arXiv221000080K")</f>
        <v>2022arXiv221000080K</v>
      </c>
      <c r="E447" s="2" t="str">
        <f>HYPERLINK("https://ui.adsabs.harvard.edu/abs/2023PhRvS..26a4401K/abstract","2023PhRvS..26a4401K")</f>
        <v>2023PhRvS..26a4401K</v>
      </c>
      <c r="G447" s="1" t="s">
        <v>52</v>
      </c>
      <c r="H447" s="1">
        <v>0.9958532</v>
      </c>
      <c r="I447" s="1" t="s">
        <v>211</v>
      </c>
    </row>
    <row r="448">
      <c r="A448" s="2" t="str">
        <f>HYPERLINK("https://ui.adsabs.harvard.edu/abs/2022arXiv221000196S/abstract","2022arXiv221000196S")</f>
        <v>2022arXiv221000196S</v>
      </c>
      <c r="E448" s="2" t="str">
        <f>HYPERLINK("https://ui.adsabs.harvard.edu/abs/2023OExpr..31.3114S/abstract","2023OExpr..31.3114S")</f>
        <v>2023OExpr..31.3114S</v>
      </c>
      <c r="G448" s="1" t="s">
        <v>52</v>
      </c>
      <c r="H448" s="1">
        <v>0.9958532</v>
      </c>
      <c r="I448" s="1" t="s">
        <v>211</v>
      </c>
    </row>
    <row r="449">
      <c r="A449" s="2" t="str">
        <f>HYPERLINK("https://ui.adsabs.harvard.edu/abs/2022arXiv221002110B/abstract","2022arXiv221002110B")</f>
        <v>2022arXiv221002110B</v>
      </c>
      <c r="E449" s="2" t="str">
        <f>HYPERLINK("https://ui.adsabs.harvard.edu/abs/2023JHEP...01..001B/abstract","2023JHEP...01..001B")</f>
        <v>2023JHEP...01..001B</v>
      </c>
      <c r="G449" s="1" t="s">
        <v>52</v>
      </c>
      <c r="H449" s="1">
        <v>0.9958532</v>
      </c>
      <c r="I449" s="1" t="s">
        <v>211</v>
      </c>
    </row>
    <row r="450">
      <c r="A450" s="2" t="str">
        <f>HYPERLINK("https://ui.adsabs.harvard.edu/abs/2022arXiv221004584M/abstract","2022arXiv221004584M")</f>
        <v>2022arXiv221004584M</v>
      </c>
      <c r="E450" s="2" t="str">
        <f>HYPERLINK("https://ui.adsabs.harvard.edu/abs/2023JInst..18C1001M/abstract","2023JInst..18C1001M")</f>
        <v>2023JInst..18C1001M</v>
      </c>
      <c r="G450" s="1" t="s">
        <v>52</v>
      </c>
      <c r="H450" s="1">
        <v>0.9958532</v>
      </c>
      <c r="I450" s="1" t="s">
        <v>211</v>
      </c>
    </row>
    <row r="451">
      <c r="A451" s="2" t="str">
        <f>HYPERLINK("https://ui.adsabs.harvard.edu/abs/2022arXiv221005161D/abstract","2022arXiv221005161D")</f>
        <v>2022arXiv221005161D</v>
      </c>
      <c r="E451" s="2" t="str">
        <f>HYPERLINK("https://ui.adsabs.harvard.edu/abs/2023MNRAS.tmp..195D/abstract","2023MNRAS.tmp..195D")</f>
        <v>2023MNRAS.tmp..195D</v>
      </c>
      <c r="G451" s="1" t="s">
        <v>52</v>
      </c>
      <c r="H451" s="1">
        <v>0.9958532</v>
      </c>
      <c r="I451" s="1" t="s">
        <v>211</v>
      </c>
    </row>
    <row r="452">
      <c r="A452" s="2" t="str">
        <f>HYPERLINK("https://ui.adsabs.harvard.edu/abs/2022arXiv221008631W/abstract","2022arXiv221008631W")</f>
        <v>2022arXiv221008631W</v>
      </c>
      <c r="E452" s="2" t="str">
        <f>HYPERLINK("https://ui.adsabs.harvard.edu/abs/2023PhRvB.107c5118W/abstract","2023PhRvB.107c5118W")</f>
        <v>2023PhRvB.107c5118W</v>
      </c>
      <c r="G452" s="1" t="s">
        <v>52</v>
      </c>
      <c r="H452" s="1">
        <v>0.9958532</v>
      </c>
      <c r="I452" s="1" t="s">
        <v>211</v>
      </c>
    </row>
    <row r="453">
      <c r="A453" s="2" t="str">
        <f>HYPERLINK("https://ui.adsabs.harvard.edu/abs/2022arXiv221013131E/abstract","2022arXiv221013131E")</f>
        <v>2022arXiv221013131E</v>
      </c>
      <c r="E453" s="2" t="str">
        <f>HYPERLINK("https://ui.adsabs.harvard.edu/abs/2023JCoPh.47611907E/abstract","2023JCoPh.47611907E")</f>
        <v>2023JCoPh.47611907E</v>
      </c>
      <c r="G453" s="1" t="s">
        <v>52</v>
      </c>
      <c r="H453" s="1">
        <v>0.9958532</v>
      </c>
      <c r="I453" s="1" t="s">
        <v>211</v>
      </c>
    </row>
    <row r="454">
      <c r="A454" s="2" t="str">
        <f>HYPERLINK("https://ui.adsabs.harvard.edu/abs/2022arXiv221013434G/abstract","2022arXiv221013434G")</f>
        <v>2022arXiv221013434G</v>
      </c>
      <c r="E454" s="2" t="str">
        <f>HYPERLINK("https://ui.adsabs.harvard.edu/abs/2023JCAP...01..025G/abstract","2023JCAP...01..025G")</f>
        <v>2023JCAP...01..025G</v>
      </c>
      <c r="G454" s="1" t="s">
        <v>52</v>
      </c>
      <c r="H454" s="1">
        <v>0.9958532</v>
      </c>
      <c r="I454" s="1" t="s">
        <v>211</v>
      </c>
    </row>
    <row r="455">
      <c r="A455" s="2" t="str">
        <f>HYPERLINK("https://ui.adsabs.harvard.edu/abs/2022arXiv221111745C/abstract","2022arXiv221111745C")</f>
        <v>2022arXiv221111745C</v>
      </c>
      <c r="E455" s="2" t="str">
        <f>HYPERLINK("https://ui.adsabs.harvard.edu/abs/2023MNRAS.tmp..127C/abstract","2023MNRAS.tmp..127C")</f>
        <v>2023MNRAS.tmp..127C</v>
      </c>
      <c r="G455" s="1" t="s">
        <v>52</v>
      </c>
      <c r="H455" s="1">
        <v>0.9958532</v>
      </c>
      <c r="I455" s="1" t="s">
        <v>211</v>
      </c>
    </row>
    <row r="456">
      <c r="A456" s="2" t="str">
        <f>HYPERLINK("https://ui.adsabs.harvard.edu/abs/2022arXiv221202743F/abstract","2022arXiv221202743F")</f>
        <v>2022arXiv221202743F</v>
      </c>
      <c r="E456" s="2" t="str">
        <f>HYPERLINK("https://ui.adsabs.harvard.edu/abs/2023PASJ..tmp....7F/abstract","2023PASJ..tmp....7F")</f>
        <v>2023PASJ..tmp....7F</v>
      </c>
      <c r="G456" s="1" t="s">
        <v>52</v>
      </c>
      <c r="H456" s="1">
        <v>0.9958532</v>
      </c>
      <c r="I456" s="1" t="s">
        <v>211</v>
      </c>
    </row>
    <row r="457">
      <c r="A457" s="2" t="str">
        <f>HYPERLINK("https://ui.adsabs.harvard.edu/abs/2022arXiv221207464D/abstract","2022arXiv221207464D")</f>
        <v>2022arXiv221207464D</v>
      </c>
      <c r="E457" s="2" t="str">
        <f>HYPERLINK("https://ui.adsabs.harvard.edu/abs/2023MNRAS.tmp..193D/abstract","2023MNRAS.tmp..193D")</f>
        <v>2023MNRAS.tmp..193D</v>
      </c>
      <c r="G457" s="1" t="s">
        <v>52</v>
      </c>
      <c r="H457" s="1">
        <v>0.9958532</v>
      </c>
      <c r="I457" s="1" t="s">
        <v>211</v>
      </c>
    </row>
    <row r="458">
      <c r="A458" s="2" t="str">
        <f>HYPERLINK("https://ui.adsabs.harvard.edu/abs/2022arXiv221207481R/abstract","2022arXiv221207481R")</f>
        <v>2022arXiv221207481R</v>
      </c>
      <c r="E458" s="2" t="str">
        <f>HYPERLINK("https://ui.adsabs.harvard.edu/abs/2023PhRvL.130b0401R/abstract","2023PhRvL.130b0401R")</f>
        <v>2023PhRvL.130b0401R</v>
      </c>
      <c r="G458" s="1" t="s">
        <v>52</v>
      </c>
      <c r="H458" s="1">
        <v>0.9958532</v>
      </c>
      <c r="I458" s="1" t="s">
        <v>211</v>
      </c>
    </row>
    <row r="459">
      <c r="A459" s="2" t="str">
        <f>HYPERLINK("https://ui.adsabs.harvard.edu/abs/2022arXiv221214631P/abstract","2022arXiv221214631P")</f>
        <v>2022arXiv221214631P</v>
      </c>
      <c r="E459" s="2" t="str">
        <f>HYPERLINK("https://ui.adsabs.harvard.edu/abs/2023AcSpA.29022299P/abstract","2023AcSpA.29022299P")</f>
        <v>2023AcSpA.29022299P</v>
      </c>
      <c r="G459" s="1" t="s">
        <v>52</v>
      </c>
      <c r="H459" s="1">
        <v>0.9958532</v>
      </c>
      <c r="I459" s="1" t="s">
        <v>211</v>
      </c>
    </row>
    <row r="460">
      <c r="A460" s="2" t="str">
        <f>HYPERLINK("https://ui.adsabs.harvard.edu/abs/2023arXiv230100828P/abstract","2023arXiv230100828P")</f>
        <v>2023arXiv230100828P</v>
      </c>
      <c r="E460" s="2" t="str">
        <f>HYPERLINK("https://ui.adsabs.harvard.edu/abs/2023MNRAS.tmp..202P/abstract","2023MNRAS.tmp..202P")</f>
        <v>2023MNRAS.tmp..202P</v>
      </c>
      <c r="G460" s="1" t="s">
        <v>52</v>
      </c>
      <c r="H460" s="1">
        <v>0.9958532</v>
      </c>
      <c r="I460" s="1" t="s">
        <v>211</v>
      </c>
    </row>
    <row r="461">
      <c r="A461" s="2" t="str">
        <f>HYPERLINK("https://ui.adsabs.harvard.edu/abs/2023arXiv230103348M/abstract","2023arXiv230103348M")</f>
        <v>2023arXiv230103348M</v>
      </c>
      <c r="E461" s="2" t="str">
        <f>HYPERLINK("https://ui.adsabs.harvard.edu/abs/2023MNRAS.tmp..131M/abstract","2023MNRAS.tmp..131M")</f>
        <v>2023MNRAS.tmp..131M</v>
      </c>
      <c r="G461" s="1" t="s">
        <v>52</v>
      </c>
      <c r="H461" s="1">
        <v>0.9958532</v>
      </c>
      <c r="I461" s="1" t="s">
        <v>211</v>
      </c>
    </row>
    <row r="462">
      <c r="A462" s="2" t="str">
        <f>HYPERLINK("https://ui.adsabs.harvard.edu/abs/2023arXiv230103999H/abstract","2023arXiv230103999H")</f>
        <v>2023arXiv230103999H</v>
      </c>
      <c r="E462" s="2" t="str">
        <f>HYPERLINK("https://ui.adsabs.harvard.edu/abs/2023MNRAS.tmp..175H/abstract","2023MNRAS.tmp..175H")</f>
        <v>2023MNRAS.tmp..175H</v>
      </c>
      <c r="G462" s="1" t="s">
        <v>52</v>
      </c>
      <c r="H462" s="1">
        <v>0.9958532</v>
      </c>
      <c r="I462" s="1" t="s">
        <v>211</v>
      </c>
    </row>
    <row r="463">
      <c r="A463" s="2" t="str">
        <f>HYPERLINK("https://ui.adsabs.harvard.edu/abs/2023arXiv230104324H/abstract","2023arXiv230104324H")</f>
        <v>2023arXiv230104324H</v>
      </c>
      <c r="E463" s="2" t="str">
        <f>HYPERLINK("https://ui.adsabs.harvard.edu/abs/2023MNRAS.tmp..150H/abstract","2023MNRAS.tmp..150H")</f>
        <v>2023MNRAS.tmp..150H</v>
      </c>
      <c r="G463" s="1" t="s">
        <v>52</v>
      </c>
      <c r="H463" s="1">
        <v>0.9958532</v>
      </c>
      <c r="I463" s="1" t="s">
        <v>211</v>
      </c>
    </row>
    <row r="464">
      <c r="A464" s="2" t="str">
        <f>HYPERLINK("https://ui.adsabs.harvard.edu/abs/2023arXiv230104895L/abstract","2023arXiv230104895L")</f>
        <v>2023arXiv230104895L</v>
      </c>
      <c r="E464" s="2" t="str">
        <f>HYPERLINK("https://ui.adsabs.harvard.edu/abs/2023MNRAS.tmp..151L/abstract","2023MNRAS.tmp..151L")</f>
        <v>2023MNRAS.tmp..151L</v>
      </c>
      <c r="G464" s="1" t="s">
        <v>52</v>
      </c>
      <c r="H464" s="1">
        <v>0.9958532</v>
      </c>
      <c r="I464" s="1" t="s">
        <v>211</v>
      </c>
    </row>
    <row r="465">
      <c r="A465" s="2" t="str">
        <f>HYPERLINK("https://ui.adsabs.harvard.edu/abs/2023arXiv230104974H/abstract","2023arXiv230104974H")</f>
        <v>2023arXiv230104974H</v>
      </c>
      <c r="E465" s="2" t="str">
        <f>HYPERLINK("https://ui.adsabs.harvard.edu/abs/2023MNRAS.tmp..160H/abstract","2023MNRAS.tmp..160H")</f>
        <v>2023MNRAS.tmp..160H</v>
      </c>
      <c r="G465" s="1" t="s">
        <v>52</v>
      </c>
      <c r="H465" s="1">
        <v>0.9958532</v>
      </c>
      <c r="I465" s="1" t="s">
        <v>211</v>
      </c>
    </row>
    <row r="466">
      <c r="A466" s="2" t="str">
        <f>HYPERLINK("https://ui.adsabs.harvard.edu/abs/2023arXiv230105018H/abstract","2023arXiv230105018H")</f>
        <v>2023arXiv230105018H</v>
      </c>
      <c r="E466" s="2" t="str">
        <f>HYPERLINK("https://ui.adsabs.harvard.edu/abs/2023MNRAS.tmp..177H/abstract","2023MNRAS.tmp..177H")</f>
        <v>2023MNRAS.tmp..177H</v>
      </c>
      <c r="G466" s="1" t="s">
        <v>52</v>
      </c>
      <c r="H466" s="1">
        <v>0.9958532</v>
      </c>
      <c r="I466" s="1" t="s">
        <v>211</v>
      </c>
    </row>
    <row r="467">
      <c r="A467" s="2" t="str">
        <f>HYPERLINK("https://ui.adsabs.harvard.edu/abs/2023arXiv230105662K/abstract","2023arXiv230105662K")</f>
        <v>2023arXiv230105662K</v>
      </c>
      <c r="E467" s="2" t="str">
        <f>HYPERLINK("https://ui.adsabs.harvard.edu/abs/2023MNRAS.tmp..166K/abstract","2023MNRAS.tmp..166K")</f>
        <v>2023MNRAS.tmp..166K</v>
      </c>
      <c r="G467" s="1" t="s">
        <v>52</v>
      </c>
      <c r="H467" s="1">
        <v>0.9958532</v>
      </c>
      <c r="I467" s="1" t="s">
        <v>211</v>
      </c>
    </row>
    <row r="468">
      <c r="A468" s="2" t="str">
        <f>HYPERLINK("https://ui.adsabs.harvard.edu/abs/2023arXiv230107122O/abstract","2023arXiv230107122O")</f>
        <v>2023arXiv230107122O</v>
      </c>
      <c r="E468" s="2" t="str">
        <f>HYPERLINK("https://ui.adsabs.harvard.edu/abs/2023MNRAS.tmp..197O/abstract","2023MNRAS.tmp..197O")</f>
        <v>2023MNRAS.tmp..197O</v>
      </c>
      <c r="G468" s="1" t="s">
        <v>52</v>
      </c>
      <c r="H468" s="1">
        <v>0.9958532</v>
      </c>
      <c r="I468" s="1" t="s">
        <v>211</v>
      </c>
    </row>
    <row r="469">
      <c r="A469" s="2" t="str">
        <f>HYPERLINK("https://ui.adsabs.harvard.edu/abs/2023arXiv230107176F/abstract","2023arXiv230107176F")</f>
        <v>2023arXiv230107176F</v>
      </c>
      <c r="E469" s="2" t="str">
        <f>HYPERLINK("https://ui.adsabs.harvard.edu/abs/2023MNRAS.tmp..222F/abstract","2023MNRAS.tmp..222F")</f>
        <v>2023MNRAS.tmp..222F</v>
      </c>
      <c r="G469" s="1" t="s">
        <v>52</v>
      </c>
      <c r="H469" s="1">
        <v>0.9958532</v>
      </c>
      <c r="I469" s="1" t="s">
        <v>211</v>
      </c>
    </row>
    <row r="470">
      <c r="A470" s="2" t="str">
        <f>HYPERLINK("https://ui.adsabs.harvard.edu/abs/2023arXiv230107692P/abstract","2023arXiv230107692P")</f>
        <v>2023arXiv230107692P</v>
      </c>
      <c r="E470" s="2" t="str">
        <f>HYPERLINK("https://ui.adsabs.harvard.edu/abs/2023MNRAS.tmp..218P/abstract","2023MNRAS.tmp..218P")</f>
        <v>2023MNRAS.tmp..218P</v>
      </c>
      <c r="G470" s="1" t="s">
        <v>52</v>
      </c>
      <c r="H470" s="1">
        <v>0.9958532</v>
      </c>
      <c r="I470" s="1" t="s">
        <v>211</v>
      </c>
    </row>
    <row r="471">
      <c r="A471" s="2" t="str">
        <f>HYPERLINK("https://ui.adsabs.harvard.edu/abs/2022arXiv220902698V/abstract","2022arXiv220902698V")</f>
        <v>2022arXiv220902698V</v>
      </c>
      <c r="E471" s="2" t="str">
        <f>HYPERLINK("https://ui.adsabs.harvard.edu/abs/2023AnPhy.44969219V/abstract","2023AnPhy.44969219V")</f>
        <v>2023AnPhy.44969219V</v>
      </c>
      <c r="G471" s="1" t="s">
        <v>52</v>
      </c>
      <c r="H471" s="1">
        <v>0.9959566</v>
      </c>
      <c r="I471" s="1" t="s">
        <v>212</v>
      </c>
    </row>
    <row r="472">
      <c r="A472" s="2" t="str">
        <f>HYPERLINK("https://ui.adsabs.harvard.edu/abs/2022arXiv220812149D/abstract","2022arXiv220812149D")</f>
        <v>2022arXiv220812149D</v>
      </c>
      <c r="E472" s="2" t="str">
        <f>HYPERLINK("https://ui.adsabs.harvard.edu/abs/2023PhyA..61128422D/abstract","2023PhyA..61128422D")</f>
        <v>2023PhyA..61128422D</v>
      </c>
      <c r="G472" s="1" t="s">
        <v>52</v>
      </c>
      <c r="H472" s="1">
        <v>0.995973</v>
      </c>
      <c r="I472" s="1" t="s">
        <v>213</v>
      </c>
    </row>
    <row r="473">
      <c r="A473" s="2" t="str">
        <f>HYPERLINK("https://ui.adsabs.harvard.edu/abs/2022arXiv221204903R/abstract","2022arXiv221204903R")</f>
        <v>2022arXiv221204903R</v>
      </c>
      <c r="E473" s="2" t="str">
        <f>HYPERLINK("https://ui.adsabs.harvard.edu/abs/2023NIMPB.536...72R/abstract","2023NIMPB.536...72R")</f>
        <v>2023NIMPB.536...72R</v>
      </c>
      <c r="G473" s="1" t="s">
        <v>52</v>
      </c>
      <c r="H473" s="1">
        <v>0.9959871</v>
      </c>
      <c r="I473" s="1" t="s">
        <v>214</v>
      </c>
    </row>
    <row r="474">
      <c r="A474" s="2" t="str">
        <f>HYPERLINK("https://ui.adsabs.harvard.edu/abs/2022arXiv220104650P/abstract","2022arXiv220104650P")</f>
        <v>2022arXiv220104650P</v>
      </c>
      <c r="E474" s="2" t="str">
        <f>HYPERLINK("https://ui.adsabs.harvard.edu/abs/2023JMMM..56870067P/abstract","2023JMMM..56870067P")</f>
        <v>2023JMMM..56870067P</v>
      </c>
      <c r="G474" s="1" t="s">
        <v>52</v>
      </c>
      <c r="H474" s="1">
        <v>0.9959993</v>
      </c>
      <c r="I474" s="1" t="s">
        <v>215</v>
      </c>
    </row>
    <row r="475">
      <c r="A475" s="2" t="str">
        <f>HYPERLINK("https://ui.adsabs.harvard.edu/abs/2022arXiv220412977S/abstract","2022arXiv220412977S")</f>
        <v>2022arXiv220412977S</v>
      </c>
      <c r="E475" s="2" t="str">
        <f>HYPERLINK("https://ui.adsabs.harvard.edu/abs/2023MNRAS.tmp..194S/abstract","2023MNRAS.tmp..194S")</f>
        <v>2023MNRAS.tmp..194S</v>
      </c>
      <c r="G475" s="1" t="s">
        <v>52</v>
      </c>
      <c r="H475" s="1">
        <v>0.9959993</v>
      </c>
      <c r="I475" s="1" t="s">
        <v>215</v>
      </c>
    </row>
    <row r="476">
      <c r="A476" s="2" t="str">
        <f>HYPERLINK("https://ui.adsabs.harvard.edu/abs/2022arXiv220602491A/abstract","2022arXiv220602491A")</f>
        <v>2022arXiv220602491A</v>
      </c>
      <c r="E476" s="2" t="str">
        <f>HYPERLINK("https://ui.adsabs.harvard.edu/abs/2023JCoPh.47611880A/abstract","2023JCoPh.47611880A")</f>
        <v>2023JCoPh.47611880A</v>
      </c>
      <c r="G476" s="1" t="s">
        <v>52</v>
      </c>
      <c r="H476" s="1">
        <v>0.9959993</v>
      </c>
      <c r="I476" s="1" t="s">
        <v>215</v>
      </c>
    </row>
    <row r="477">
      <c r="A477" s="2" t="str">
        <f>HYPERLINK("https://ui.adsabs.harvard.edu/abs/2022arXiv220705355B/abstract","2022arXiv220705355B")</f>
        <v>2022arXiv220705355B</v>
      </c>
      <c r="E477" s="2" t="str">
        <f>HYPERLINK("https://ui.adsabs.harvard.edu/abs/2023PhRvD.107b6010B/abstract","2023PhRvD.107b6010B")</f>
        <v>2023PhRvD.107b6010B</v>
      </c>
      <c r="G477" s="1" t="s">
        <v>52</v>
      </c>
      <c r="H477" s="1">
        <v>0.9959993</v>
      </c>
      <c r="I477" s="1" t="s">
        <v>215</v>
      </c>
    </row>
    <row r="478">
      <c r="A478" s="2" t="str">
        <f>HYPERLINK("https://ui.adsabs.harvard.edu/abs/2022arXiv221206328Z/abstract","2022arXiv221206328Z")</f>
        <v>2022arXiv221206328Z</v>
      </c>
      <c r="E478" s="2" t="str">
        <f>HYPERLINK("https://ui.adsabs.harvard.edu/abs/2023JFM...954A..46Z/abstract","2023JFM...954A..46Z")</f>
        <v>2023JFM...954A..46Z</v>
      </c>
      <c r="G478" s="1" t="s">
        <v>52</v>
      </c>
      <c r="H478" s="1">
        <v>0.9959993</v>
      </c>
      <c r="I478" s="1" t="s">
        <v>215</v>
      </c>
    </row>
    <row r="479">
      <c r="A479" s="2" t="str">
        <f>HYPERLINK("https://ui.adsabs.harvard.edu/abs/2023arXiv230105408G/abstract","2023arXiv230105408G")</f>
        <v>2023arXiv230105408G</v>
      </c>
      <c r="E479" s="2" t="str">
        <f>HYPERLINK("https://ui.adsabs.harvard.edu/abs/2023MNRAS.tmp..226G/abstract","2023MNRAS.tmp..226G")</f>
        <v>2023MNRAS.tmp..226G</v>
      </c>
      <c r="G479" s="1" t="s">
        <v>52</v>
      </c>
      <c r="H479" s="1">
        <v>0.9959993</v>
      </c>
      <c r="I479" s="1" t="s">
        <v>215</v>
      </c>
    </row>
    <row r="480">
      <c r="A480" s="2" t="str">
        <f>HYPERLINK("https://ui.adsabs.harvard.edu/abs/2023arXiv230107131M/abstract","2023arXiv230107131M")</f>
        <v>2023arXiv230107131M</v>
      </c>
      <c r="E480" s="2" t="str">
        <f>HYPERLINK("https://ui.adsabs.harvard.edu/abs/2023MNRAS.tmp..205M/abstract","2023MNRAS.tmp..205M")</f>
        <v>2023MNRAS.tmp..205M</v>
      </c>
      <c r="G480" s="1" t="s">
        <v>52</v>
      </c>
      <c r="H480" s="1">
        <v>0.9959993</v>
      </c>
      <c r="I480" s="1" t="s">
        <v>215</v>
      </c>
    </row>
    <row r="481">
      <c r="A481" s="2" t="str">
        <f>HYPERLINK("https://ui.adsabs.harvard.edu/abs/2021arXiv210508561V/abstract","2021arXiv210508561V")</f>
        <v>2021arXiv210508561V</v>
      </c>
      <c r="E481" s="2" t="str">
        <f>HYPERLINK("https://ui.adsabs.harvard.edu/abs/2022PhRvA.106f2210V/abstract","2022PhRvA.106f2210V")</f>
        <v>2022PhRvA.106f2210V</v>
      </c>
      <c r="G481" s="1" t="s">
        <v>52</v>
      </c>
      <c r="H481" s="1">
        <v>0.9960155</v>
      </c>
      <c r="I481" s="1" t="s">
        <v>216</v>
      </c>
    </row>
    <row r="482">
      <c r="A482" s="2" t="str">
        <f>HYPERLINK("https://ui.adsabs.harvard.edu/abs/2022arXiv220703532W/abstract","2022arXiv220703532W")</f>
        <v>2022arXiv220703532W</v>
      </c>
      <c r="E482" s="2" t="str">
        <f>HYPERLINK("https://ui.adsabs.harvard.edu/abs/2023ApJ...943....2W/abstract","2023ApJ...943....2W")</f>
        <v>2023ApJ...943....2W</v>
      </c>
      <c r="G482" s="1" t="s">
        <v>52</v>
      </c>
      <c r="H482" s="1">
        <v>0.9960155</v>
      </c>
      <c r="I482" s="1" t="s">
        <v>216</v>
      </c>
    </row>
    <row r="483">
      <c r="A483" s="2" t="str">
        <f>HYPERLINK("https://ui.adsabs.harvard.edu/abs/2022arXiv220107804N/abstract","2022arXiv220107804N")</f>
        <v>2022arXiv220107804N</v>
      </c>
      <c r="E483" s="2" t="str">
        <f>HYPERLINK("https://ui.adsabs.harvard.edu/abs/2022PhRvR...4d3060N/abstract","2022PhRvR...4d3060N")</f>
        <v>2022PhRvR...4d3060N</v>
      </c>
      <c r="G483" s="1" t="s">
        <v>52</v>
      </c>
      <c r="H483" s="1">
        <v>0.9960575</v>
      </c>
      <c r="I483" s="1" t="s">
        <v>217</v>
      </c>
    </row>
    <row r="484">
      <c r="A484" s="2" t="str">
        <f>HYPERLINK("https://ui.adsabs.harvard.edu/abs/2022arXiv220302375B/abstract","2022arXiv220302375B")</f>
        <v>2022arXiv220302375B</v>
      </c>
      <c r="E484" s="2" t="str">
        <f>HYPERLINK("https://ui.adsabs.harvard.edu/abs/2023ArRMA.247....5B/abstract","2023ArRMA.247....5B")</f>
        <v>2023ArRMA.247....5B</v>
      </c>
      <c r="G484" s="1" t="s">
        <v>52</v>
      </c>
      <c r="H484" s="1">
        <v>0.9960575</v>
      </c>
      <c r="I484" s="1" t="s">
        <v>217</v>
      </c>
    </row>
    <row r="485">
      <c r="A485" s="2" t="str">
        <f>HYPERLINK("https://ui.adsabs.harvard.edu/abs/2022arXiv220701640S/abstract","2022arXiv220701640S")</f>
        <v>2022arXiv220701640S</v>
      </c>
      <c r="E485" s="2" t="str">
        <f>HYPERLINK("https://ui.adsabs.harvard.edu/abs/2023PhRvD.107a4509S/abstract","2023PhRvD.107a4509S")</f>
        <v>2023PhRvD.107a4509S</v>
      </c>
      <c r="G485" s="1" t="s">
        <v>52</v>
      </c>
      <c r="H485" s="1">
        <v>0.9960575</v>
      </c>
      <c r="I485" s="1" t="s">
        <v>217</v>
      </c>
    </row>
    <row r="486">
      <c r="A486" s="2" t="str">
        <f>HYPERLINK("https://ui.adsabs.harvard.edu/abs/2022arXiv220805682K/abstract","2022arXiv220805682K")</f>
        <v>2022arXiv220805682K</v>
      </c>
      <c r="E486" s="2" t="str">
        <f>HYPERLINK("https://ui.adsabs.harvard.edu/abs/2023ExFl...64...13K/abstract","2023ExFl...64...13K")</f>
        <v>2023ExFl...64...13K</v>
      </c>
      <c r="G486" s="1" t="s">
        <v>52</v>
      </c>
      <c r="H486" s="1">
        <v>0.9960575</v>
      </c>
      <c r="I486" s="1" t="s">
        <v>217</v>
      </c>
    </row>
    <row r="487">
      <c r="A487" s="2" t="str">
        <f>HYPERLINK("https://ui.adsabs.harvard.edu/abs/2022arXiv221115074L/abstract","2022arXiv221115074L")</f>
        <v>2022arXiv221115074L</v>
      </c>
      <c r="E487" s="2" t="str">
        <f>HYPERLINK("https://ui.adsabs.harvard.edu/abs/2023ApPhL.122b2406L/abstract","2023ApPhL.122b2406L")</f>
        <v>2023ApPhL.122b2406L</v>
      </c>
      <c r="G487" s="1" t="s">
        <v>52</v>
      </c>
      <c r="H487" s="1">
        <v>0.9960575</v>
      </c>
      <c r="I487" s="1" t="s">
        <v>217</v>
      </c>
    </row>
    <row r="488">
      <c r="A488" s="2" t="str">
        <f>HYPERLINK("https://ui.adsabs.harvard.edu/abs/2022arXiv221210664B/abstract","2022arXiv221210664B")</f>
        <v>2022arXiv221210664B</v>
      </c>
      <c r="E488" s="2" t="str">
        <f>HYPERLINK("https://ui.adsabs.harvard.edu/abs/2023PhLA..45928610B/abstract","2023PhLA..45928610B")</f>
        <v>2023PhLA..45928610B</v>
      </c>
      <c r="G488" s="1" t="s">
        <v>52</v>
      </c>
      <c r="H488" s="1">
        <v>0.9960575</v>
      </c>
      <c r="I488" s="1" t="s">
        <v>217</v>
      </c>
    </row>
    <row r="489">
      <c r="A489" s="2" t="str">
        <f>HYPERLINK("https://ui.adsabs.harvard.edu/abs/2022arXiv220106739G/abstract","2022arXiv220106739G")</f>
        <v>2022arXiv220106739G</v>
      </c>
      <c r="E489" s="2" t="str">
        <f>HYPERLINK("https://ui.adsabs.harvard.edu/abs/2022IJMPD..3150122G/abstract","2022IJMPD..3150122G")</f>
        <v>2022IJMPD..3150122G</v>
      </c>
      <c r="G489" s="1" t="s">
        <v>52</v>
      </c>
      <c r="H489" s="1">
        <v>0.9960991</v>
      </c>
      <c r="I489" s="1" t="s">
        <v>218</v>
      </c>
    </row>
    <row r="490">
      <c r="A490" s="2" t="str">
        <f>HYPERLINK("https://ui.adsabs.harvard.edu/abs/2022arXiv220305583T/abstract","2022arXiv220305583T")</f>
        <v>2022arXiv220305583T</v>
      </c>
      <c r="E490" s="2" t="str">
        <f>HYPERLINK("https://ui.adsabs.harvard.edu/abs/2023JCAP...01..016T/abstract","2023JCAP...01..016T")</f>
        <v>2023JCAP...01..016T</v>
      </c>
      <c r="G490" s="1" t="s">
        <v>52</v>
      </c>
      <c r="H490" s="1">
        <v>0.9960991</v>
      </c>
      <c r="I490" s="1" t="s">
        <v>218</v>
      </c>
    </row>
    <row r="491">
      <c r="A491" s="2" t="str">
        <f>HYPERLINK("https://ui.adsabs.harvard.edu/abs/2022arXiv220507326F/abstract","2022arXiv220507326F")</f>
        <v>2022arXiv220507326F</v>
      </c>
      <c r="E491" s="2" t="str">
        <f>HYPERLINK("https://ui.adsabs.harvard.edu/abs/2023JCoPh.47511875F/abstract","2023JCoPh.47511875F")</f>
        <v>2023JCoPh.47511875F</v>
      </c>
      <c r="G491" s="1" t="s">
        <v>52</v>
      </c>
      <c r="H491" s="1">
        <v>0.9960991</v>
      </c>
      <c r="I491" s="1" t="s">
        <v>64</v>
      </c>
    </row>
    <row r="492">
      <c r="A492" s="2" t="str">
        <f>HYPERLINK("https://ui.adsabs.harvard.edu/abs/2022arXiv220603523B/abstract","2022arXiv220603523B")</f>
        <v>2022arXiv220603523B</v>
      </c>
      <c r="E492" s="2" t="str">
        <f>HYPERLINK("https://ui.adsabs.harvard.edu/abs/2023MNRAS.tmp..137B/abstract","2023MNRAS.tmp..137B")</f>
        <v>2023MNRAS.tmp..137B</v>
      </c>
      <c r="G492" s="1" t="s">
        <v>52</v>
      </c>
      <c r="H492" s="1">
        <v>0.9960991</v>
      </c>
      <c r="I492" s="1" t="s">
        <v>218</v>
      </c>
    </row>
    <row r="493">
      <c r="A493" s="2" t="str">
        <f>HYPERLINK("https://ui.adsabs.harvard.edu/abs/2022arXiv220700385F/abstract","2022arXiv220700385F")</f>
        <v>2022arXiv220700385F</v>
      </c>
      <c r="E493" s="2" t="str">
        <f>HYPERLINK("https://ui.adsabs.harvard.edu/abs/2022PhRvB.106o5411F/abstract","2022PhRvB.106o5411F")</f>
        <v>2022PhRvB.106o5411F</v>
      </c>
      <c r="G493" s="1" t="s">
        <v>52</v>
      </c>
      <c r="H493" s="1">
        <v>0.9960991</v>
      </c>
      <c r="I493" s="1" t="s">
        <v>218</v>
      </c>
    </row>
    <row r="494">
      <c r="A494" s="2" t="str">
        <f>HYPERLINK("https://ui.adsabs.harvard.edu/abs/2022arXiv220704332B/abstract","2022arXiv220704332B")</f>
        <v>2022arXiv220704332B</v>
      </c>
      <c r="E494" s="2" t="str">
        <f>HYPERLINK("https://ui.adsabs.harvard.edu/abs/2023CoPhC.28508646B/abstract","2023CoPhC.28508646B")</f>
        <v>2023CoPhC.28508646B</v>
      </c>
      <c r="G494" s="1" t="s">
        <v>52</v>
      </c>
      <c r="H494" s="1">
        <v>0.9960991</v>
      </c>
      <c r="I494" s="1" t="s">
        <v>218</v>
      </c>
    </row>
    <row r="495">
      <c r="A495" s="2" t="str">
        <f>HYPERLINK("https://ui.adsabs.harvard.edu/abs/2022arXiv220801554B/abstract","2022arXiv220801554B")</f>
        <v>2022arXiv220801554B</v>
      </c>
      <c r="E495" s="2" t="str">
        <f>HYPERLINK("https://ui.adsabs.harvard.edu/abs/2023JHEP...01..005B/abstract","2023JHEP...01..005B")</f>
        <v>2023JHEP...01..005B</v>
      </c>
      <c r="G495" s="1" t="s">
        <v>52</v>
      </c>
      <c r="H495" s="1">
        <v>0.9960991</v>
      </c>
      <c r="I495" s="1" t="s">
        <v>218</v>
      </c>
    </row>
    <row r="496">
      <c r="A496" s="2" t="str">
        <f>HYPERLINK("https://ui.adsabs.harvard.edu/abs/2022arXiv220903216D/abstract","2022arXiv220903216D")</f>
        <v>2022arXiv220903216D</v>
      </c>
      <c r="E496" s="2" t="str">
        <f>HYPERLINK("https://ui.adsabs.harvard.edu/abs/2022IJMPD..3150118D/abstract","2022IJMPD..3150118D")</f>
        <v>2022IJMPD..3150118D</v>
      </c>
      <c r="G496" s="1" t="s">
        <v>52</v>
      </c>
      <c r="H496" s="1">
        <v>0.9960991</v>
      </c>
      <c r="I496" s="1" t="s">
        <v>218</v>
      </c>
    </row>
    <row r="497">
      <c r="A497" s="2" t="str">
        <f>HYPERLINK("https://ui.adsabs.harvard.edu/abs/2022arXiv220905878P/abstract","2022arXiv220905878P")</f>
        <v>2022arXiv220905878P</v>
      </c>
      <c r="E497" s="2" t="str">
        <f>HYPERLINK("https://ui.adsabs.harvard.edu/abs/2023JFM...955A...7P/abstract","2023JFM...955A...7P")</f>
        <v>2023JFM...955A...7P</v>
      </c>
      <c r="G497" s="1" t="s">
        <v>52</v>
      </c>
      <c r="H497" s="1">
        <v>0.9960991</v>
      </c>
      <c r="I497" s="1" t="s">
        <v>218</v>
      </c>
    </row>
    <row r="498">
      <c r="A498" s="2" t="str">
        <f>HYPERLINK("https://ui.adsabs.harvard.edu/abs/2022arXiv220911660M/abstract","2022arXiv220911660M")</f>
        <v>2022arXiv220911660M</v>
      </c>
      <c r="E498" s="2" t="str">
        <f>HYPERLINK("https://ui.adsabs.harvard.edu/abs/2023JCAP...01..017M/abstract","2023JCAP...01..017M")</f>
        <v>2023JCAP...01..017M</v>
      </c>
      <c r="G498" s="1" t="s">
        <v>52</v>
      </c>
      <c r="H498" s="1">
        <v>0.9960991</v>
      </c>
      <c r="I498" s="1" t="s">
        <v>218</v>
      </c>
    </row>
    <row r="499">
      <c r="A499" s="2" t="str">
        <f>HYPERLINK("https://ui.adsabs.harvard.edu/abs/2022arXiv221010813M/abstract","2022arXiv221010813M")</f>
        <v>2022arXiv221010813M</v>
      </c>
      <c r="E499" s="2" t="str">
        <f>HYPERLINK("https://ui.adsabs.harvard.edu/abs/2023JHEP...01..033M/abstract","2023JHEP...01..033M")</f>
        <v>2023JHEP...01..033M</v>
      </c>
      <c r="G499" s="1" t="s">
        <v>52</v>
      </c>
      <c r="H499" s="1">
        <v>0.9960991</v>
      </c>
      <c r="I499" s="1" t="s">
        <v>218</v>
      </c>
    </row>
    <row r="500">
      <c r="A500" s="2" t="str">
        <f>HYPERLINK("https://ui.adsabs.harvard.edu/abs/2022arXiv221011488B/abstract","2022arXiv221011488B")</f>
        <v>2022arXiv221011488B</v>
      </c>
      <c r="E500" s="2" t="str">
        <f>HYPERLINK("https://ui.adsabs.harvard.edu/abs/2023ApJ...942...80B/abstract","2023ApJ...942...80B")</f>
        <v>2023ApJ...942...80B</v>
      </c>
      <c r="G500" s="1" t="s">
        <v>52</v>
      </c>
      <c r="H500" s="1">
        <v>0.9960991</v>
      </c>
      <c r="I500" s="1" t="s">
        <v>218</v>
      </c>
    </row>
    <row r="501">
      <c r="A501" s="2" t="str">
        <f>HYPERLINK("https://ui.adsabs.harvard.edu/abs/2022arXiv221113027K/abstract","2022arXiv221113027K")</f>
        <v>2022arXiv221113027K</v>
      </c>
      <c r="E501" s="2" t="str">
        <f>HYPERLINK("https://ui.adsabs.harvard.edu/abs/2023JFM...954A..28K/abstract","2023JFM...954A..28K")</f>
        <v>2023JFM...954A..28K</v>
      </c>
      <c r="G501" s="1" t="s">
        <v>52</v>
      </c>
      <c r="H501" s="1">
        <v>0.9960991</v>
      </c>
      <c r="I501" s="1" t="s">
        <v>218</v>
      </c>
    </row>
    <row r="502">
      <c r="A502" s="2" t="str">
        <f>HYPERLINK("https://ui.adsabs.harvard.edu/abs/2022arXiv221113957S/abstract","2022arXiv221113957S")</f>
        <v>2022arXiv221113957S</v>
      </c>
      <c r="E502" s="2" t="str">
        <f>HYPERLINK("https://ui.adsabs.harvard.edu/abs/2023ApJ...943...10S/abstract","2023ApJ...943...10S")</f>
        <v>2023ApJ...943...10S</v>
      </c>
      <c r="G502" s="1" t="s">
        <v>52</v>
      </c>
      <c r="H502" s="1">
        <v>0.9960991</v>
      </c>
      <c r="I502" s="1" t="s">
        <v>218</v>
      </c>
    </row>
    <row r="503">
      <c r="A503" s="2" t="str">
        <f>HYPERLINK("https://ui.adsabs.harvard.edu/abs/2022arXiv221209223Q/abstract","2022arXiv221209223Q")</f>
        <v>2022arXiv221209223Q</v>
      </c>
      <c r="E503" s="2" t="str">
        <f>HYPERLINK("https://ui.adsabs.harvard.edu/abs/2023JMoSp.39111733Q/abstract","2023JMoSp.39111733Q")</f>
        <v>2023JMoSp.39111733Q</v>
      </c>
      <c r="G503" s="1" t="s">
        <v>52</v>
      </c>
      <c r="H503" s="1">
        <v>0.9960991</v>
      </c>
      <c r="I503" s="1" t="s">
        <v>218</v>
      </c>
    </row>
    <row r="504">
      <c r="A504" s="2" t="str">
        <f>HYPERLINK("https://ui.adsabs.harvard.edu/abs/2022arXiv221211329N/abstract","2022arXiv221211329N")</f>
        <v>2022arXiv221211329N</v>
      </c>
      <c r="E504" s="2" t="str">
        <f>HYPERLINK("https://ui.adsabs.harvard.edu/abs/2023JInst..18C1012N/abstract","2023JInst..18C1012N")</f>
        <v>2023JInst..18C1012N</v>
      </c>
      <c r="G504" s="1" t="s">
        <v>52</v>
      </c>
      <c r="H504" s="1">
        <v>0.9960991</v>
      </c>
      <c r="I504" s="1" t="s">
        <v>218</v>
      </c>
    </row>
    <row r="505">
      <c r="A505" s="2" t="str">
        <f>HYPERLINK("https://ui.adsabs.harvard.edu/abs/2022arXiv221212626M/abstract","2022arXiv221212626M")</f>
        <v>2022arXiv221212626M</v>
      </c>
      <c r="E505" s="2" t="str">
        <f>HYPERLINK("https://ui.adsabs.harvard.edu/abs/2023EPJC...83....5M/abstract","2023EPJC...83....5M")</f>
        <v>2023EPJC...83....5M</v>
      </c>
      <c r="G505" s="1" t="s">
        <v>52</v>
      </c>
      <c r="H505" s="1">
        <v>0.9960991</v>
      </c>
      <c r="I505" s="1" t="s">
        <v>218</v>
      </c>
    </row>
    <row r="506">
      <c r="A506" s="2" t="str">
        <f>HYPERLINK("https://ui.adsabs.harvard.edu/abs/2023arXiv230101523J/abstract","2023arXiv230101523J")</f>
        <v>2023arXiv230101523J</v>
      </c>
      <c r="E506" s="2" t="str">
        <f>HYPERLINK("https://ui.adsabs.harvard.edu/abs/2023Natur.613...37J/abstract","2023Natur.613...37J")</f>
        <v>2023Natur.613...37J</v>
      </c>
      <c r="G506" s="1" t="s">
        <v>52</v>
      </c>
      <c r="H506" s="1">
        <v>0.9960991</v>
      </c>
      <c r="I506" s="1" t="s">
        <v>218</v>
      </c>
    </row>
    <row r="507">
      <c r="A507" s="2" t="str">
        <f>HYPERLINK("https://ui.adsabs.harvard.edu/abs/2023arXiv230104665H/abstract","2023arXiv230104665H")</f>
        <v>2023arXiv230104665H</v>
      </c>
      <c r="E507" s="2" t="str">
        <f>HYPERLINK("https://ui.adsabs.harvard.edu/abs/2023MNRAS.tmp..169H/abstract","2023MNRAS.tmp..169H")</f>
        <v>2023MNRAS.tmp..169H</v>
      </c>
      <c r="G507" s="1" t="s">
        <v>52</v>
      </c>
      <c r="H507" s="1">
        <v>0.9960991</v>
      </c>
      <c r="I507" s="1" t="s">
        <v>218</v>
      </c>
    </row>
    <row r="508">
      <c r="A508" s="2" t="str">
        <f>HYPERLINK("https://ui.adsabs.harvard.edu/abs/2021arXiv210406420L/abstract","2021arXiv210406420L")</f>
        <v>2021arXiv210406420L</v>
      </c>
      <c r="E508" s="2" t="str">
        <f>HYPERLINK("https://ui.adsabs.harvard.edu/abs/2022CMaPh.tmp..325L/abstract","2022CMaPh.tmp..325L")</f>
        <v>2022CMaPh.tmp..325L</v>
      </c>
      <c r="G508" s="1" t="s">
        <v>52</v>
      </c>
      <c r="H508" s="1">
        <v>0.9961402</v>
      </c>
      <c r="I508" s="1" t="s">
        <v>60</v>
      </c>
    </row>
    <row r="509">
      <c r="A509" s="2" t="str">
        <f>HYPERLINK("https://ui.adsabs.harvard.edu/abs/2021arXiv210810830I/abstract","2021arXiv210810830I")</f>
        <v>2021arXiv210810830I</v>
      </c>
      <c r="E509" s="2" t="str">
        <f>HYPERLINK("https://ui.adsabs.harvard.edu/abs/2022PhRvR...4d3218I/abstract","2022PhRvR...4d3218I")</f>
        <v>2022PhRvR...4d3218I</v>
      </c>
      <c r="G509" s="1" t="s">
        <v>52</v>
      </c>
      <c r="H509" s="1">
        <v>0.9961402</v>
      </c>
      <c r="I509" s="1" t="s">
        <v>60</v>
      </c>
    </row>
    <row r="510">
      <c r="A510" s="2" t="str">
        <f>HYPERLINK("https://ui.adsabs.harvard.edu/abs/2022arXiv220112634S/abstract","2022arXiv220112634S")</f>
        <v>2022arXiv220112634S</v>
      </c>
      <c r="E510" s="2" t="str">
        <f>HYPERLINK("https://ui.adsabs.harvard.edu/abs/2022ITSP...70.6021S/abstract","2022ITSP...70.6021S")</f>
        <v>2022ITSP...70.6021S</v>
      </c>
      <c r="G510" s="1" t="s">
        <v>52</v>
      </c>
      <c r="H510" s="1">
        <v>0.9961402</v>
      </c>
      <c r="I510" s="1" t="s">
        <v>60</v>
      </c>
    </row>
    <row r="511">
      <c r="A511" s="2" t="str">
        <f>HYPERLINK("https://ui.adsabs.harvard.edu/abs/2022arXiv220203294T/abstract","2022arXiv220203294T")</f>
        <v>2022arXiv220203294T</v>
      </c>
      <c r="E511" s="2" t="str">
        <f>HYPERLINK("https://ui.adsabs.harvard.edu/abs/2022IJMPA..3750192T/abstract","2022IJMPA..3750192T")</f>
        <v>2022IJMPA..3750192T</v>
      </c>
      <c r="G511" s="1" t="s">
        <v>52</v>
      </c>
      <c r="H511" s="1">
        <v>0.9961402</v>
      </c>
      <c r="I511" s="1" t="s">
        <v>60</v>
      </c>
    </row>
    <row r="512">
      <c r="A512" s="2" t="str">
        <f>HYPERLINK("https://ui.adsabs.harvard.edu/abs/2022arXiv220203426C/abstract","2022arXiv220203426C")</f>
        <v>2022arXiv220203426C</v>
      </c>
      <c r="E512" s="2" t="str">
        <f>HYPERLINK("https://ui.adsabs.harvard.edu/abs/2022IJMPD..3150124C/abstract","2022IJMPD..3150124C")</f>
        <v>2022IJMPD..3150124C</v>
      </c>
      <c r="G512" s="1" t="s">
        <v>52</v>
      </c>
      <c r="H512" s="1">
        <v>0.9961402</v>
      </c>
      <c r="I512" s="1" t="s">
        <v>60</v>
      </c>
    </row>
    <row r="513">
      <c r="A513" s="2" t="str">
        <f>HYPERLINK("https://ui.adsabs.harvard.edu/abs/2022arXiv220212425J/abstract","2022arXiv220212425J")</f>
        <v>2022arXiv220212425J</v>
      </c>
      <c r="E513" s="2" t="str">
        <f>HYPERLINK("https://ui.adsabs.harvard.edu/abs/2023JGP...18504744J/abstract","2023JGP...18504744J")</f>
        <v>2023JGP...18504744J</v>
      </c>
      <c r="G513" s="1" t="s">
        <v>52</v>
      </c>
      <c r="H513" s="1">
        <v>0.9961402</v>
      </c>
      <c r="I513" s="1" t="s">
        <v>60</v>
      </c>
    </row>
    <row r="514">
      <c r="A514" s="2" t="str">
        <f>HYPERLINK("https://ui.adsabs.harvard.edu/abs/2022arXiv220306292Z/abstract","2022arXiv220306292Z")</f>
        <v>2022arXiv220306292Z</v>
      </c>
      <c r="E514" s="2" t="str">
        <f>HYPERLINK("https://ui.adsabs.harvard.edu/abs/2023PhRvB.107c5412Z/abstract","2023PhRvB.107c5412Z")</f>
        <v>2023PhRvB.107c5412Z</v>
      </c>
      <c r="G514" s="1" t="s">
        <v>52</v>
      </c>
      <c r="H514" s="1">
        <v>0.9961402</v>
      </c>
      <c r="I514" s="1" t="s">
        <v>60</v>
      </c>
    </row>
    <row r="515">
      <c r="A515" s="2" t="str">
        <f>HYPERLINK("https://ui.adsabs.harvard.edu/abs/2022arXiv220306672N/abstract","2022arXiv220306672N")</f>
        <v>2022arXiv220306672N</v>
      </c>
      <c r="E515" s="2" t="str">
        <f>HYPERLINK("https://ui.adsabs.harvard.edu/abs/2023PhRvA.107a0201N/abstract","2023PhRvA.107a0201N")</f>
        <v>2023PhRvA.107a0201N</v>
      </c>
      <c r="G515" s="1" t="s">
        <v>52</v>
      </c>
      <c r="H515" s="1">
        <v>0.9961402</v>
      </c>
      <c r="I515" s="1" t="s">
        <v>60</v>
      </c>
    </row>
    <row r="516">
      <c r="A516" s="2" t="str">
        <f>HYPERLINK("https://ui.adsabs.harvard.edu/abs/2022arXiv220400140G/abstract","2022arXiv220400140G")</f>
        <v>2022arXiv220400140G</v>
      </c>
      <c r="E516" s="2" t="str">
        <f>HYPERLINK("https://ui.adsabs.harvard.edu/abs/2023MNRAS.tmp..179G/abstract","2023MNRAS.tmp..179G")</f>
        <v>2023MNRAS.tmp..179G</v>
      </c>
      <c r="G516" s="1" t="s">
        <v>52</v>
      </c>
      <c r="H516" s="1">
        <v>0.9961402</v>
      </c>
      <c r="I516" s="1" t="s">
        <v>60</v>
      </c>
    </row>
    <row r="517">
      <c r="A517" s="2" t="str">
        <f>HYPERLINK("https://ui.adsabs.harvard.edu/abs/2022arXiv220401020Y/abstract","2022arXiv220401020Y")</f>
        <v>2022arXiv220401020Y</v>
      </c>
      <c r="E517" s="2" t="str">
        <f>HYPERLINK("https://ui.adsabs.harvard.edu/abs/2023MNRAS.519.4938Y/abstract","2023MNRAS.519.4938Y")</f>
        <v>2023MNRAS.519.4938Y</v>
      </c>
      <c r="G517" s="1" t="s">
        <v>52</v>
      </c>
      <c r="H517" s="1">
        <v>0.9961402</v>
      </c>
      <c r="I517" s="1" t="s">
        <v>64</v>
      </c>
    </row>
    <row r="518">
      <c r="A518" s="2" t="str">
        <f>HYPERLINK("https://ui.adsabs.harvard.edu/abs/2022arXiv220413490K/abstract","2022arXiv220413490K")</f>
        <v>2022arXiv220413490K</v>
      </c>
      <c r="E518" s="2" t="str">
        <f>HYPERLINK("https://ui.adsabs.harvard.edu/abs/2023PhRvB.107c5405K/abstract","2023PhRvB.107c5405K")</f>
        <v>2023PhRvB.107c5405K</v>
      </c>
      <c r="G518" s="1" t="s">
        <v>52</v>
      </c>
      <c r="H518" s="1">
        <v>0.9961402</v>
      </c>
      <c r="I518" s="1" t="s">
        <v>60</v>
      </c>
    </row>
    <row r="519">
      <c r="A519" s="2" t="str">
        <f>HYPERLINK("https://ui.adsabs.harvard.edu/abs/2022arXiv220413510B/abstract","2022arXiv220413510B")</f>
        <v>2022arXiv220413510B</v>
      </c>
      <c r="E519" s="2" t="str">
        <f>HYPERLINK("https://ui.adsabs.harvard.edu/abs/2023JFM...955A..13B/abstract","2023JFM...955A..13B")</f>
        <v>2023JFM...955A..13B</v>
      </c>
      <c r="G519" s="1" t="s">
        <v>52</v>
      </c>
      <c r="H519" s="1">
        <v>0.9961402</v>
      </c>
      <c r="I519" s="1" t="s">
        <v>60</v>
      </c>
    </row>
    <row r="520">
      <c r="A520" s="2" t="str">
        <f>HYPERLINK("https://ui.adsabs.harvard.edu/abs/2022arXiv220508885B/abstract","2022arXiv220508885B")</f>
        <v>2022arXiv220508885B</v>
      </c>
      <c r="E520" s="2" t="str">
        <f>HYPERLINK("https://ui.adsabs.harvard.edu/abs/2023PhRvD.107a5012B/abstract","2023PhRvD.107a5012B")</f>
        <v>2023PhRvD.107a5012B</v>
      </c>
      <c r="G520" s="1" t="s">
        <v>52</v>
      </c>
      <c r="H520" s="1">
        <v>0.9961402</v>
      </c>
      <c r="I520" s="1" t="s">
        <v>60</v>
      </c>
    </row>
    <row r="521">
      <c r="A521" s="2" t="str">
        <f>HYPERLINK("https://ui.adsabs.harvard.edu/abs/2022arXiv220607414G/abstract","2022arXiv220607414G")</f>
        <v>2022arXiv220607414G</v>
      </c>
      <c r="E521" s="2" t="str">
        <f>HYPERLINK("https://ui.adsabs.harvard.edu/abs/2023PhRvB.107d5413G/abstract","2023PhRvB.107d5413G")</f>
        <v>2023PhRvB.107d5413G</v>
      </c>
      <c r="G521" s="1" t="s">
        <v>52</v>
      </c>
      <c r="H521" s="1">
        <v>0.9961402</v>
      </c>
      <c r="I521" s="1" t="s">
        <v>60</v>
      </c>
    </row>
    <row r="522">
      <c r="A522" s="2" t="str">
        <f>HYPERLINK("https://ui.adsabs.harvard.edu/abs/2022arXiv220608484M/abstract","2022arXiv220608484M")</f>
        <v>2022arXiv220608484M</v>
      </c>
      <c r="E522" s="2" t="str">
        <f>HYPERLINK("https://ui.adsabs.harvard.edu/abs/2022IJMPA..3750191M/abstract","2022IJMPA..3750191M")</f>
        <v>2022IJMPA..3750191M</v>
      </c>
      <c r="G522" s="1" t="s">
        <v>52</v>
      </c>
      <c r="H522" s="1">
        <v>0.9961402</v>
      </c>
      <c r="I522" s="1" t="s">
        <v>60</v>
      </c>
    </row>
    <row r="523">
      <c r="A523" s="2" t="str">
        <f>HYPERLINK("https://ui.adsabs.harvard.edu/abs/2022arXiv220610693D/abstract","2022arXiv220610693D")</f>
        <v>2022arXiv220610693D</v>
      </c>
      <c r="E523" s="2" t="str">
        <f>HYPERLINK("https://ui.adsabs.harvard.edu/abs/2023PatRe.13409102D/abstract","2023PatRe.13409102D")</f>
        <v>2023PatRe.13409102D</v>
      </c>
      <c r="G523" s="1" t="s">
        <v>52</v>
      </c>
      <c r="H523" s="1">
        <v>0.9961402</v>
      </c>
      <c r="I523" s="1" t="s">
        <v>60</v>
      </c>
    </row>
    <row r="524">
      <c r="A524" s="2" t="str">
        <f>HYPERLINK("https://ui.adsabs.harvard.edu/abs/2022arXiv220611148K/abstract","2022arXiv220611148K")</f>
        <v>2022arXiv220611148K</v>
      </c>
      <c r="E524" s="2" t="str">
        <f>HYPERLINK("https://ui.adsabs.harvard.edu/abs/2023MNRAS.tmp..196K/abstract","2023MNRAS.tmp..196K")</f>
        <v>2023MNRAS.tmp..196K</v>
      </c>
      <c r="G524" s="1" t="s">
        <v>52</v>
      </c>
      <c r="H524" s="1">
        <v>0.9961402</v>
      </c>
      <c r="I524" s="1" t="s">
        <v>60</v>
      </c>
    </row>
    <row r="525">
      <c r="A525" s="2" t="str">
        <f>HYPERLINK("https://ui.adsabs.harvard.edu/abs/2022arXiv220702229S/abstract","2022arXiv220702229S")</f>
        <v>2022arXiv220702229S</v>
      </c>
      <c r="E525" s="2" t="str">
        <f>HYPERLINK("https://ui.adsabs.harvard.edu/abs/2023MNRAS.tmp..136S/abstract","2023MNRAS.tmp..136S")</f>
        <v>2023MNRAS.tmp..136S</v>
      </c>
      <c r="G525" s="1" t="s">
        <v>52</v>
      </c>
      <c r="H525" s="1">
        <v>0.9961402</v>
      </c>
      <c r="I525" s="1" t="s">
        <v>60</v>
      </c>
    </row>
    <row r="526">
      <c r="A526" s="2" t="str">
        <f>HYPERLINK("https://ui.adsabs.harvard.edu/abs/2022arXiv220702418M/abstract","2022arXiv220702418M")</f>
        <v>2022arXiv220702418M</v>
      </c>
      <c r="E526" s="2" t="str">
        <f>HYPERLINK("https://ui.adsabs.harvard.edu/abs/2023PhyD..44533634M/abstract","2023PhyD..44533634M")</f>
        <v>2023PhyD..44533634M</v>
      </c>
      <c r="G526" s="1" t="s">
        <v>52</v>
      </c>
      <c r="H526" s="1">
        <v>0.9961402</v>
      </c>
      <c r="I526" s="1" t="s">
        <v>60</v>
      </c>
    </row>
    <row r="527">
      <c r="A527" s="2" t="str">
        <f>HYPERLINK("https://ui.adsabs.harvard.edu/abs/2022arXiv220706939B/abstract","2022arXiv220706939B")</f>
        <v>2022arXiv220706939B</v>
      </c>
      <c r="E527" s="2" t="str">
        <f>HYPERLINK("https://ui.adsabs.harvard.edu/abs/2023NJPh...25a3007B/abstract","2023NJPh...25a3007B")</f>
        <v>2023NJPh...25a3007B</v>
      </c>
      <c r="G527" s="1" t="s">
        <v>52</v>
      </c>
      <c r="H527" s="1">
        <v>0.9961402</v>
      </c>
      <c r="I527" s="1" t="s">
        <v>60</v>
      </c>
    </row>
    <row r="528">
      <c r="A528" s="2" t="str">
        <f>HYPERLINK("https://ui.adsabs.harvard.edu/abs/2022arXiv220708565B/abstract","2022arXiv220708565B")</f>
        <v>2022arXiv220708565B</v>
      </c>
      <c r="E528" s="2" t="str">
        <f>HYPERLINK("https://ui.adsabs.harvard.edu/abs/2022NuPhB.98415972B/abstract","2022NuPhB.98415972B")</f>
        <v>2022NuPhB.98415972B</v>
      </c>
      <c r="G528" s="1" t="s">
        <v>52</v>
      </c>
      <c r="H528" s="1">
        <v>0.9961402</v>
      </c>
      <c r="I528" s="1" t="s">
        <v>60</v>
      </c>
    </row>
    <row r="529">
      <c r="A529" s="2" t="str">
        <f>HYPERLINK("https://ui.adsabs.harvard.edu/abs/2022arXiv220713750K/abstract","2022arXiv220713750K")</f>
        <v>2022arXiv220713750K</v>
      </c>
      <c r="E529" s="2" t="str">
        <f>HYPERLINK("https://ui.adsabs.harvard.edu/abs/2023PhRvA.107a2208K/abstract","2023PhRvA.107a2208K")</f>
        <v>2023PhRvA.107a2208K</v>
      </c>
      <c r="G529" s="1" t="s">
        <v>52</v>
      </c>
      <c r="H529" s="1">
        <v>0.9961402</v>
      </c>
      <c r="I529" s="1" t="s">
        <v>60</v>
      </c>
    </row>
    <row r="530">
      <c r="A530" s="2" t="str">
        <f>HYPERLINK("https://ui.adsabs.harvard.edu/abs/2022arXiv220800379M/abstract","2022arXiv220800379M")</f>
        <v>2022arXiv220800379M</v>
      </c>
      <c r="E530" s="2" t="str">
        <f>HYPERLINK("https://ui.adsabs.harvard.edu/abs/2023CSF...16713075M/abstract","2023CSF...16713075M")</f>
        <v>2023CSF...16713075M</v>
      </c>
      <c r="G530" s="1" t="s">
        <v>52</v>
      </c>
      <c r="H530" s="1">
        <v>0.9961402</v>
      </c>
      <c r="I530" s="1" t="s">
        <v>60</v>
      </c>
    </row>
    <row r="531">
      <c r="A531" s="2" t="str">
        <f>HYPERLINK("https://ui.adsabs.harvard.edu/abs/2022arXiv220802643L/abstract","2022arXiv220802643L")</f>
        <v>2022arXiv220802643L</v>
      </c>
      <c r="E531" s="2" t="str">
        <f>HYPERLINK("https://ui.adsabs.harvard.edu/abs/2023JHEP...01..004L/abstract","2023JHEP...01..004L")</f>
        <v>2023JHEP...01..004L</v>
      </c>
      <c r="G531" s="1" t="s">
        <v>52</v>
      </c>
      <c r="H531" s="1">
        <v>0.9961402</v>
      </c>
      <c r="I531" s="1" t="s">
        <v>60</v>
      </c>
    </row>
    <row r="532">
      <c r="A532" s="2" t="str">
        <f>HYPERLINK("https://ui.adsabs.harvard.edu/abs/2022arXiv220803140Z/abstract","2022arXiv220803140Z")</f>
        <v>2022arXiv220803140Z</v>
      </c>
      <c r="E532" s="2" t="str">
        <f>HYPERLINK("https://ui.adsabs.harvard.edu/abs/2023PhRvA.107a2414Z/abstract","2023PhRvA.107a2414Z")</f>
        <v>2023PhRvA.107a2414Z</v>
      </c>
      <c r="G532" s="1" t="s">
        <v>52</v>
      </c>
      <c r="H532" s="1">
        <v>0.9961402</v>
      </c>
      <c r="I532" s="1" t="s">
        <v>60</v>
      </c>
    </row>
    <row r="533">
      <c r="A533" s="2" t="str">
        <f>HYPERLINK("https://ui.adsabs.harvard.edu/abs/2022arXiv220812831G/abstract","2022arXiv220812831G")</f>
        <v>2022arXiv220812831G</v>
      </c>
      <c r="E533" s="2" t="str">
        <f>HYPERLINK("https://ui.adsabs.harvard.edu/abs/2023MeScT..34d5701G/abstract","2023MeScT..34d5701G")</f>
        <v>2023MeScT..34d5701G</v>
      </c>
      <c r="G533" s="1" t="s">
        <v>52</v>
      </c>
      <c r="H533" s="1">
        <v>0.9961402</v>
      </c>
      <c r="I533" s="1" t="s">
        <v>60</v>
      </c>
    </row>
    <row r="534">
      <c r="A534" s="2" t="str">
        <f>HYPERLINK("https://ui.adsabs.harvard.edu/abs/2022arXiv220814386F/abstract","2022arXiv220814386F")</f>
        <v>2022arXiv220814386F</v>
      </c>
      <c r="E534" s="2" t="str">
        <f>HYPERLINK("https://ui.adsabs.harvard.edu/abs/2023PhyE..14815634F/abstract","2023PhyE..14815634F")</f>
        <v>2023PhyE..14815634F</v>
      </c>
      <c r="G534" s="1" t="s">
        <v>52</v>
      </c>
      <c r="H534" s="1">
        <v>0.9961402</v>
      </c>
      <c r="I534" s="1" t="s">
        <v>60</v>
      </c>
    </row>
    <row r="535">
      <c r="A535" s="2" t="str">
        <f>HYPERLINK("https://ui.adsabs.harvard.edu/abs/2022arXiv220909458T/abstract","2022arXiv220909458T")</f>
        <v>2022arXiv220909458T</v>
      </c>
      <c r="E535" s="2" t="str">
        <f>HYPERLINK("https://ui.adsabs.harvard.edu/abs/2023OExpr..31.2161T/abstract","2023OExpr..31.2161T")</f>
        <v>2023OExpr..31.2161T</v>
      </c>
      <c r="G535" s="1" t="s">
        <v>52</v>
      </c>
      <c r="H535" s="1">
        <v>0.9961402</v>
      </c>
      <c r="I535" s="1" t="s">
        <v>60</v>
      </c>
    </row>
    <row r="536">
      <c r="A536" s="2" t="str">
        <f>HYPERLINK("https://ui.adsabs.harvard.edu/abs/2022arXiv220909906S/abstract","2022arXiv220909906S")</f>
        <v>2022arXiv220909906S</v>
      </c>
      <c r="E536" s="2" t="str">
        <f>HYPERLINK("https://ui.adsabs.harvard.edu/abs/2023MNRAS.tmpL...7S/abstract","2023MNRAS.tmpL...7S")</f>
        <v>2023MNRAS.tmpL...7S</v>
      </c>
      <c r="G536" s="1" t="s">
        <v>52</v>
      </c>
      <c r="H536" s="1">
        <v>0.9961402</v>
      </c>
      <c r="I536" s="1" t="s">
        <v>60</v>
      </c>
    </row>
    <row r="537">
      <c r="A537" s="2" t="str">
        <f>HYPERLINK("https://ui.adsabs.harvard.edu/abs/2022arXiv220910703C/abstract","2022arXiv220910703C")</f>
        <v>2022arXiv220910703C</v>
      </c>
      <c r="E537" s="2" t="str">
        <f>HYPERLINK("https://ui.adsabs.harvard.edu/abs/2023PhRvB.107d5111C/abstract","2023PhRvB.107d5111C")</f>
        <v>2023PhRvB.107d5111C</v>
      </c>
      <c r="G537" s="1" t="s">
        <v>52</v>
      </c>
      <c r="H537" s="1">
        <v>0.9961402</v>
      </c>
      <c r="I537" s="1" t="s">
        <v>60</v>
      </c>
    </row>
    <row r="538">
      <c r="A538" s="2" t="str">
        <f>HYPERLINK("https://ui.adsabs.harvard.edu/abs/2022arXiv220911060R/abstract","2022arXiv220911060R")</f>
        <v>2022arXiv220911060R</v>
      </c>
      <c r="E538" s="2" t="str">
        <f>HYPERLINK("https://ui.adsabs.harvard.edu/abs/2022MPLA...3750203R/abstract","2022MPLA...3750203R")</f>
        <v>2022MPLA...3750203R</v>
      </c>
      <c r="G538" s="1" t="s">
        <v>52</v>
      </c>
      <c r="H538" s="1">
        <v>0.9961402</v>
      </c>
      <c r="I538" s="1" t="s">
        <v>60</v>
      </c>
    </row>
    <row r="539">
      <c r="A539" s="2" t="str">
        <f>HYPERLINK("https://ui.adsabs.harvard.edu/abs/2022arXiv220915038S/abstract","2022arXiv220915038S")</f>
        <v>2022arXiv220915038S</v>
      </c>
      <c r="E539" s="2" t="str">
        <f>HYPERLINK("https://ui.adsabs.harvard.edu/abs/2023JCAP...01..024S/abstract","2023JCAP...01..024S")</f>
        <v>2023JCAP...01..024S</v>
      </c>
      <c r="G539" s="1" t="s">
        <v>52</v>
      </c>
      <c r="H539" s="1">
        <v>0.9961402</v>
      </c>
      <c r="I539" s="1" t="s">
        <v>60</v>
      </c>
    </row>
    <row r="540">
      <c r="A540" s="2" t="str">
        <f>HYPERLINK("https://ui.adsabs.harvard.edu/abs/2022arXiv221000398P/abstract","2022arXiv221000398P")</f>
        <v>2022arXiv221000398P</v>
      </c>
      <c r="E540" s="2" t="str">
        <f>HYPERLINK("https://ui.adsabs.harvard.edu/abs/2023MNRAS.519.5384P/abstract","2023MNRAS.519.5384P")</f>
        <v>2023MNRAS.519.5384P</v>
      </c>
      <c r="G540" s="1" t="s">
        <v>52</v>
      </c>
      <c r="H540" s="1">
        <v>0.9961402</v>
      </c>
      <c r="I540" s="1" t="s">
        <v>64</v>
      </c>
    </row>
    <row r="541">
      <c r="A541" s="2" t="str">
        <f>HYPERLINK("https://ui.adsabs.harvard.edu/abs/2022arXiv221002461B/abstract","2022arXiv221002461B")</f>
        <v>2022arXiv221002461B</v>
      </c>
      <c r="E541" s="2" t="str">
        <f>HYPERLINK("https://ui.adsabs.harvard.edu/abs/2023JHEP...01..015B/abstract","2023JHEP...01..015B")</f>
        <v>2023JHEP...01..015B</v>
      </c>
      <c r="G541" s="1" t="s">
        <v>52</v>
      </c>
      <c r="H541" s="1">
        <v>0.9961402</v>
      </c>
      <c r="I541" s="1" t="s">
        <v>60</v>
      </c>
    </row>
    <row r="542">
      <c r="A542" s="2" t="str">
        <f>HYPERLINK("https://ui.adsabs.harvard.edu/abs/2022arXiv221003972H/abstract","2022arXiv221003972H")</f>
        <v>2022arXiv221003972H</v>
      </c>
      <c r="E542" s="2" t="str">
        <f>HYPERLINK("https://ui.adsabs.harvard.edu/abs/2023JHEP...01..012H/abstract","2023JHEP...01..012H")</f>
        <v>2023JHEP...01..012H</v>
      </c>
      <c r="G542" s="1" t="s">
        <v>52</v>
      </c>
      <c r="H542" s="1">
        <v>0.9961402</v>
      </c>
      <c r="I542" s="1" t="s">
        <v>60</v>
      </c>
    </row>
    <row r="543">
      <c r="A543" s="2" t="str">
        <f>HYPERLINK("https://ui.adsabs.harvard.edu/abs/2022arXiv221004368C/abstract","2022arXiv221004368C")</f>
        <v>2022arXiv221004368C</v>
      </c>
      <c r="E543" s="2" t="str">
        <f>HYPERLINK("https://ui.adsabs.harvard.edu/abs/2023AnPhy.44969203C/abstract","2023AnPhy.44969203C")</f>
        <v>2023AnPhy.44969203C</v>
      </c>
      <c r="G543" s="1" t="s">
        <v>52</v>
      </c>
      <c r="H543" s="1">
        <v>0.9961402</v>
      </c>
      <c r="I543" s="1" t="s">
        <v>60</v>
      </c>
    </row>
    <row r="544">
      <c r="A544" s="2" t="str">
        <f>HYPERLINK("https://ui.adsabs.harvard.edu/abs/2022arXiv221006396B/abstract","2022arXiv221006396B")</f>
        <v>2022arXiv221006396B</v>
      </c>
      <c r="E544" s="2" t="str">
        <f>HYPERLINK("https://ui.adsabs.harvard.edu/abs/2023PhRvD.107b4013B/abstract","2023PhRvD.107b4013B")</f>
        <v>2023PhRvD.107b4013B</v>
      </c>
      <c r="G544" s="1" t="s">
        <v>52</v>
      </c>
      <c r="H544" s="1">
        <v>0.9961402</v>
      </c>
      <c r="I544" s="1" t="s">
        <v>60</v>
      </c>
    </row>
    <row r="545">
      <c r="A545" s="2" t="str">
        <f>HYPERLINK("https://ui.adsabs.harvard.edu/abs/2022arXiv221007026Z/abstract","2022arXiv221007026Z")</f>
        <v>2022arXiv221007026Z</v>
      </c>
      <c r="E545" s="2" t="str">
        <f>HYPERLINK("https://ui.adsabs.harvard.edu/abs/2023JChPh.158b4113Z/abstract","2023JChPh.158b4113Z")</f>
        <v>2023JChPh.158b4113Z</v>
      </c>
      <c r="G545" s="1" t="s">
        <v>52</v>
      </c>
      <c r="H545" s="1">
        <v>0.9961402</v>
      </c>
      <c r="I545" s="1" t="s">
        <v>60</v>
      </c>
    </row>
    <row r="546">
      <c r="A546" s="2" t="str">
        <f>HYPERLINK("https://ui.adsabs.harvard.edu/abs/2022arXiv221010685A/abstract","2022arXiv221010685A")</f>
        <v>2022arXiv221010685A</v>
      </c>
      <c r="E546" s="2" t="str">
        <f>HYPERLINK("https://ui.adsabs.harvard.edu/abs/2023PhRvL.130b1602A/abstract","2023PhRvL.130b1602A")</f>
        <v>2023PhRvL.130b1602A</v>
      </c>
      <c r="G546" s="1" t="s">
        <v>52</v>
      </c>
      <c r="H546" s="1">
        <v>0.9961402</v>
      </c>
      <c r="I546" s="1" t="s">
        <v>60</v>
      </c>
    </row>
    <row r="547">
      <c r="A547" s="2" t="str">
        <f>HYPERLINK("https://ui.adsabs.harvard.edu/abs/2022arXiv221010702F/abstract","2022arXiv221010702F")</f>
        <v>2022arXiv221010702F</v>
      </c>
      <c r="E547" s="2" t="str">
        <f>HYPERLINK("https://ui.adsabs.harvard.edu/abs/2023JSP...190...51F/abstract","2023JSP...190...51F")</f>
        <v>2023JSP...190...51F</v>
      </c>
      <c r="G547" s="1" t="s">
        <v>52</v>
      </c>
      <c r="H547" s="1">
        <v>0.9961402</v>
      </c>
      <c r="I547" s="1" t="s">
        <v>60</v>
      </c>
    </row>
    <row r="548">
      <c r="A548" s="2" t="str">
        <f>HYPERLINK("https://ui.adsabs.harvard.edu/abs/2022arXiv221011178A/abstract","2022arXiv221011178A")</f>
        <v>2022arXiv221011178A</v>
      </c>
      <c r="E548" s="2" t="str">
        <f>HYPERLINK("https://ui.adsabs.harvard.edu/abs/2023MNRAS.tmp..183A/abstract","2023MNRAS.tmp..183A")</f>
        <v>2023MNRAS.tmp..183A</v>
      </c>
      <c r="G548" s="1" t="s">
        <v>52</v>
      </c>
      <c r="H548" s="1">
        <v>0.9961402</v>
      </c>
      <c r="I548" s="1" t="s">
        <v>60</v>
      </c>
    </row>
    <row r="549">
      <c r="A549" s="2" t="str">
        <f>HYPERLINK("https://ui.adsabs.harvard.edu/abs/2022arXiv221015694C/abstract","2022arXiv221015694C")</f>
        <v>2022arXiv221015694C</v>
      </c>
      <c r="E549" s="2" t="str">
        <f>HYPERLINK("https://ui.adsabs.harvard.edu/abs/2023JHEP...01..006C/abstract","2023JHEP...01..006C")</f>
        <v>2023JHEP...01..006C</v>
      </c>
      <c r="G549" s="1" t="s">
        <v>52</v>
      </c>
      <c r="H549" s="1">
        <v>0.9961402</v>
      </c>
      <c r="I549" s="1" t="s">
        <v>60</v>
      </c>
    </row>
    <row r="550">
      <c r="A550" s="2" t="str">
        <f>HYPERLINK("https://ui.adsabs.harvard.edu/abs/2022arXiv221100042B/abstract","2022arXiv221100042B")</f>
        <v>2022arXiv221100042B</v>
      </c>
      <c r="E550" s="2" t="str">
        <f>HYPERLINK("https://ui.adsabs.harvard.edu/abs/2023JHEP...01..010B/abstract","2023JHEP...01..010B")</f>
        <v>2023JHEP...01..010B</v>
      </c>
      <c r="G550" s="1" t="s">
        <v>52</v>
      </c>
      <c r="H550" s="1">
        <v>0.9961402</v>
      </c>
      <c r="I550" s="1" t="s">
        <v>60</v>
      </c>
    </row>
    <row r="551">
      <c r="A551" s="2" t="str">
        <f>HYPERLINK("https://ui.adsabs.harvard.edu/abs/2022arXiv221100530M/abstract","2022arXiv221100530M")</f>
        <v>2022arXiv221100530M</v>
      </c>
      <c r="E551" s="2" t="str">
        <f>HYPERLINK("https://ui.adsabs.harvard.edu/abs/2023OptL...48..518M/abstract","2023OptL...48..518M")</f>
        <v>2023OptL...48..518M</v>
      </c>
      <c r="G551" s="1" t="s">
        <v>52</v>
      </c>
      <c r="H551" s="1">
        <v>0.9961402</v>
      </c>
      <c r="I551" s="1" t="s">
        <v>60</v>
      </c>
    </row>
    <row r="552">
      <c r="A552" s="2" t="str">
        <f>HYPERLINK("https://ui.adsabs.harvard.edu/abs/2022arXiv221104376R/abstract","2022arXiv221104376R")</f>
        <v>2022arXiv221104376R</v>
      </c>
      <c r="E552" s="2" t="str">
        <f>HYPERLINK("https://ui.adsabs.harvard.edu/abs/2023OExpr..31.3364R/abstract","2023OExpr..31.3364R")</f>
        <v>2023OExpr..31.3364R</v>
      </c>
      <c r="G552" s="1" t="s">
        <v>52</v>
      </c>
      <c r="H552" s="1">
        <v>0.9961402</v>
      </c>
      <c r="I552" s="1" t="s">
        <v>60</v>
      </c>
    </row>
    <row r="553">
      <c r="A553" s="2" t="str">
        <f>HYPERLINK("https://ui.adsabs.harvard.edu/abs/2022arXiv221107408T/abstract","2022arXiv221107408T")</f>
        <v>2022arXiv221107408T</v>
      </c>
      <c r="E553" s="2" t="str">
        <f>HYPERLINK("https://ui.adsabs.harvard.edu/abs/2023PhRvL.130b0201T/abstract","2023PhRvL.130b0201T")</f>
        <v>2023PhRvL.130b0201T</v>
      </c>
      <c r="G553" s="1" t="s">
        <v>52</v>
      </c>
      <c r="H553" s="1">
        <v>0.9961402</v>
      </c>
      <c r="I553" s="1" t="s">
        <v>60</v>
      </c>
    </row>
    <row r="554">
      <c r="A554" s="2" t="str">
        <f>HYPERLINK("https://ui.adsabs.harvard.edu/abs/2022arXiv221107656M/abstract","2022arXiv221107656M")</f>
        <v>2022arXiv221107656M</v>
      </c>
      <c r="E554" s="2" t="str">
        <f>HYPERLINK("https://ui.adsabs.harvard.edu/abs/2023MNRAS.tmp...77M/abstract","2023MNRAS.tmp...77M")</f>
        <v>2023MNRAS.tmp...77M</v>
      </c>
      <c r="G554" s="1" t="s">
        <v>52</v>
      </c>
      <c r="H554" s="1">
        <v>0.9961402</v>
      </c>
      <c r="I554" s="1" t="s">
        <v>60</v>
      </c>
    </row>
    <row r="555">
      <c r="A555" s="2" t="str">
        <f>HYPERLINK("https://ui.adsabs.harvard.edu/abs/2022arXiv221110569G/abstract","2022arXiv221110569G")</f>
        <v>2022arXiv221110569G</v>
      </c>
      <c r="E555" s="2" t="str">
        <f>HYPERLINK("https://ui.adsabs.harvard.edu/abs/2022IJMPA..3750199G/abstract","2022IJMPA..3750199G")</f>
        <v>2022IJMPA..3750199G</v>
      </c>
      <c r="G555" s="1" t="s">
        <v>52</v>
      </c>
      <c r="H555" s="1">
        <v>0.9961402</v>
      </c>
      <c r="I555" s="1" t="s">
        <v>60</v>
      </c>
    </row>
    <row r="556">
      <c r="A556" s="2" t="str">
        <f>HYPERLINK("https://ui.adsabs.harvard.edu/abs/2022arXiv221208517Z/abstract","2022arXiv221208517Z")</f>
        <v>2022arXiv221208517Z</v>
      </c>
      <c r="E556" s="2" t="str">
        <f>HYPERLINK("https://ui.adsabs.harvard.edu/abs/2023MNRAS.519.4344Z/abstract","2023MNRAS.519.4344Z")</f>
        <v>2023MNRAS.519.4344Z</v>
      </c>
      <c r="G556" s="1" t="s">
        <v>52</v>
      </c>
      <c r="H556" s="1">
        <v>0.9961402</v>
      </c>
      <c r="I556" s="1" t="s">
        <v>64</v>
      </c>
    </row>
    <row r="557">
      <c r="A557" s="2" t="str">
        <f>HYPERLINK("https://ui.adsabs.harvard.edu/abs/2022arXiv221209427J/abstract","2022arXiv221209427J")</f>
        <v>2022arXiv221209427J</v>
      </c>
      <c r="E557" s="2" t="str">
        <f>HYPERLINK("https://ui.adsabs.harvard.edu/abs/2023JPhA...56a5201J/abstract","2023JPhA...56a5201J")</f>
        <v>2023JPhA...56a5201J</v>
      </c>
      <c r="G557" s="1" t="s">
        <v>52</v>
      </c>
      <c r="H557" s="1">
        <v>0.9961402</v>
      </c>
      <c r="I557" s="1" t="s">
        <v>60</v>
      </c>
    </row>
    <row r="558">
      <c r="A558" s="2" t="str">
        <f>HYPERLINK("https://ui.adsabs.harvard.edu/abs/2023arXiv230100481K/abstract","2023arXiv230100481K")</f>
        <v>2023arXiv230100481K</v>
      </c>
      <c r="E558" s="2" t="str">
        <f>HYPERLINK("https://ui.adsabs.harvard.edu/abs/2023MNRAS.tmp..167K/abstract","2023MNRAS.tmp..167K")</f>
        <v>2023MNRAS.tmp..167K</v>
      </c>
      <c r="G558" s="1" t="s">
        <v>52</v>
      </c>
      <c r="H558" s="1">
        <v>0.9961402</v>
      </c>
      <c r="I558" s="1" t="s">
        <v>60</v>
      </c>
    </row>
    <row r="559">
      <c r="A559" s="2" t="str">
        <f>HYPERLINK("https://ui.adsabs.harvard.edu/abs/2023arXiv230102121M/abstract","2023arXiv230102121M")</f>
        <v>2023arXiv230102121M</v>
      </c>
      <c r="E559" s="2" t="str">
        <f>HYPERLINK("https://ui.adsabs.harvard.edu/abs/2023Icar..39415428M/abstract","2023Icar..39415428M")</f>
        <v>2023Icar..39415428M</v>
      </c>
      <c r="G559" s="1" t="s">
        <v>52</v>
      </c>
      <c r="H559" s="1">
        <v>0.9961402</v>
      </c>
      <c r="I559" s="1" t="s">
        <v>60</v>
      </c>
    </row>
    <row r="560">
      <c r="A560" s="2" t="str">
        <f>HYPERLINK("https://ui.adsabs.harvard.edu/abs/2023arXiv230103632K/abstract","2023arXiv230103632K")</f>
        <v>2023arXiv230103632K</v>
      </c>
      <c r="E560" s="2" t="str">
        <f>HYPERLINK("https://ui.adsabs.harvard.edu/abs/2023MNRAS.tmp..124K/abstract","2023MNRAS.tmp..124K")</f>
        <v>2023MNRAS.tmp..124K</v>
      </c>
      <c r="G560" s="1" t="s">
        <v>52</v>
      </c>
      <c r="H560" s="1">
        <v>0.9961402</v>
      </c>
      <c r="I560" s="1" t="s">
        <v>60</v>
      </c>
    </row>
    <row r="561">
      <c r="A561" s="2" t="str">
        <f>HYPERLINK("https://ui.adsabs.harvard.edu/abs/2023arXiv230104031P/abstract","2023arXiv230104031P")</f>
        <v>2023arXiv230104031P</v>
      </c>
      <c r="E561" s="2" t="str">
        <f>HYPERLINK("https://ui.adsabs.harvard.edu/abs/2023MNRAS.tmp..120P/abstract","2023MNRAS.tmp..120P")</f>
        <v>2023MNRAS.tmp..120P</v>
      </c>
      <c r="G561" s="1" t="s">
        <v>52</v>
      </c>
      <c r="H561" s="1">
        <v>0.9961402</v>
      </c>
      <c r="I561" s="1" t="s">
        <v>60</v>
      </c>
    </row>
    <row r="562">
      <c r="A562" s="2" t="str">
        <f>HYPERLINK("https://ui.adsabs.harvard.edu/abs/2023arXiv230104160V/abstract","2023arXiv230104160V")</f>
        <v>2023arXiv230104160V</v>
      </c>
      <c r="E562" s="2" t="str">
        <f>HYPERLINK("https://ui.adsabs.harvard.edu/abs/2023MNRAS.tmp..134V/abstract","2023MNRAS.tmp..134V")</f>
        <v>2023MNRAS.tmp..134V</v>
      </c>
      <c r="G562" s="1" t="s">
        <v>52</v>
      </c>
      <c r="H562" s="1">
        <v>0.9961402</v>
      </c>
      <c r="I562" s="1" t="s">
        <v>60</v>
      </c>
    </row>
    <row r="563">
      <c r="A563" s="2" t="str">
        <f>HYPERLINK("https://ui.adsabs.harvard.edu/abs/2023arXiv230105245P/abstract","2023arXiv230105245P")</f>
        <v>2023arXiv230105245P</v>
      </c>
      <c r="E563" s="2" t="str">
        <f>HYPERLINK("https://ui.adsabs.harvard.edu/abs/2023MNRAS.tmp..156P/abstract","2023MNRAS.tmp..156P")</f>
        <v>2023MNRAS.tmp..156P</v>
      </c>
      <c r="G563" s="1" t="s">
        <v>52</v>
      </c>
      <c r="H563" s="1">
        <v>0.9961402</v>
      </c>
      <c r="I563" s="1" t="s">
        <v>60</v>
      </c>
    </row>
    <row r="564">
      <c r="A564" s="2" t="str">
        <f>HYPERLINK("https://ui.adsabs.harvard.edu/abs/2023arXiv230106566M/abstract","2023arXiv230106566M")</f>
        <v>2023arXiv230106566M</v>
      </c>
      <c r="E564" s="2" t="str">
        <f>HYPERLINK("https://ui.adsabs.harvard.edu/abs/2023MNRAS.tmp..223M/abstract","2023MNRAS.tmp..223M")</f>
        <v>2023MNRAS.tmp..223M</v>
      </c>
      <c r="G564" s="1" t="s">
        <v>52</v>
      </c>
      <c r="H564" s="1">
        <v>0.9961402</v>
      </c>
      <c r="I564" s="1" t="s">
        <v>60</v>
      </c>
    </row>
    <row r="565">
      <c r="A565" s="2" t="str">
        <f>HYPERLINK("https://ui.adsabs.harvard.edu/abs/2023arXiv230108755B/abstract","2023arXiv230108755B")</f>
        <v>2023arXiv230108755B</v>
      </c>
      <c r="E565" s="2" t="str">
        <f>HYPERLINK("https://ui.adsabs.harvard.edu/abs/2022ApJ...941..155B/abstract","2022ApJ...941..155B")</f>
        <v>2022ApJ...941..155B</v>
      </c>
      <c r="G565" s="1" t="s">
        <v>52</v>
      </c>
      <c r="H565" s="1">
        <v>0.9961402</v>
      </c>
      <c r="I565" s="1" t="s">
        <v>64</v>
      </c>
    </row>
    <row r="566">
      <c r="A566" s="2" t="str">
        <f>HYPERLINK("https://ui.adsabs.harvard.edu/abs/2023arXiv230110248F/abstract","2023arXiv230110248F")</f>
        <v>2023arXiv230110248F</v>
      </c>
      <c r="B566" s="2" t="str">
        <f>HYPERLINK("https://ui.adsabs.harvard.edu/abs/2023GReGr..55....5F/abstract","2023GReGr..55....5F")</f>
        <v>2023GReGr..55....5F</v>
      </c>
      <c r="C566" s="1" t="s">
        <v>49</v>
      </c>
      <c r="E566" s="2" t="str">
        <f>HYPERLINK("https://ui.adsabs.harvard.edu/abs/2023GReGr..55....5F/abstract","2023GReGr..55....5F")</f>
        <v>2023GReGr..55....5F</v>
      </c>
      <c r="G566" s="1" t="s">
        <v>52</v>
      </c>
      <c r="H566" s="1">
        <v>0.9961402</v>
      </c>
      <c r="I566" s="1" t="s">
        <v>60</v>
      </c>
    </row>
    <row r="567">
      <c r="A567" s="2" t="str">
        <f>HYPERLINK("https://ui.adsabs.harvard.edu/abs/2023arXiv230109654G/abstract","2023arXiv230109654G")</f>
        <v>2023arXiv230109654G</v>
      </c>
      <c r="E567" s="2" t="str">
        <f>HYPERLINK("https://ui.adsabs.harvard.edu/abs/2018PAN....81..575G/abstract","2018PAN....81..575G")</f>
        <v>2018PAN....81..575G</v>
      </c>
      <c r="G567" s="1" t="s">
        <v>52</v>
      </c>
      <c r="H567" s="1">
        <v>0.9963792</v>
      </c>
      <c r="I567" s="1" t="s">
        <v>219</v>
      </c>
    </row>
    <row r="568">
      <c r="A568" s="2" t="str">
        <f>HYPERLINK("https://ui.adsabs.harvard.edu/abs/2021arXiv210812257G/abstract","2021arXiv210812257G")</f>
        <v>2021arXiv210812257G</v>
      </c>
      <c r="E568" s="2" t="str">
        <f>HYPERLINK("https://ui.adsabs.harvard.edu/abs/2023EL....14125002G/abstract","2023EL....14125002G")</f>
        <v>2023EL....14125002G</v>
      </c>
      <c r="G568" s="1" t="s">
        <v>52</v>
      </c>
      <c r="H568" s="1">
        <v>0.996534</v>
      </c>
      <c r="I568" s="1" t="s">
        <v>220</v>
      </c>
    </row>
    <row r="569">
      <c r="A569" s="2" t="str">
        <f>HYPERLINK("https://ui.adsabs.harvard.edu/abs/2023arXiv230110033P/abstract","2023arXiv230110033P")</f>
        <v>2023arXiv230110033P</v>
      </c>
      <c r="E569" s="2" t="str">
        <f>HYPERLINK("https://ui.adsabs.harvard.edu/abs/2021JPCM...33k5602P/abstract","2021JPCM...33k5602P")</f>
        <v>2021JPCM...33k5602P</v>
      </c>
      <c r="G569" s="1" t="s">
        <v>52</v>
      </c>
      <c r="H569" s="1">
        <v>0.996534</v>
      </c>
      <c r="I569" s="1" t="s">
        <v>220</v>
      </c>
    </row>
    <row r="570">
      <c r="A570" s="2" t="str">
        <f>HYPERLINK("https://ui.adsabs.harvard.edu/abs/2022arXiv220708357X/abstract","2022arXiv220708357X")</f>
        <v>2022arXiv220708357X</v>
      </c>
      <c r="E570" s="2" t="str">
        <f>HYPERLINK("https://ui.adsabs.harvard.edu/abs/2023NanoL..23...25X/abstract","2023NanoL..23...25X")</f>
        <v>2023NanoL..23...25X</v>
      </c>
      <c r="G570" s="1" t="s">
        <v>52</v>
      </c>
      <c r="H570" s="1">
        <v>0.9965898</v>
      </c>
      <c r="I570" s="1" t="s">
        <v>64</v>
      </c>
    </row>
    <row r="571">
      <c r="A571" s="2" t="str">
        <f>HYPERLINK("https://ui.adsabs.harvard.edu/abs/2020arXiv200204434D/abstract","2020arXiv200204434D")</f>
        <v>2020arXiv200204434D</v>
      </c>
      <c r="B571" s="2" t="str">
        <f>HYPERLINK("https://ui.adsabs.harvard.edu/abs/2022PhRvC.106d4914D/abstract","2022PhRvC.106d4914D")</f>
        <v>2022PhRvC.106d4914D</v>
      </c>
      <c r="C571" s="1" t="s">
        <v>49</v>
      </c>
      <c r="E571" s="2" t="str">
        <f>HYPERLINK("https://ui.adsabs.harvard.edu/abs/2022PhRvC.106d4914D/abstract","2022PhRvC.106d4914D")</f>
        <v>2022PhRvC.106d4914D</v>
      </c>
      <c r="G571" s="1" t="s">
        <v>52</v>
      </c>
      <c r="H571" s="1">
        <v>0.9966584</v>
      </c>
      <c r="I571" s="1" t="s">
        <v>221</v>
      </c>
    </row>
    <row r="572">
      <c r="A572" s="2" t="str">
        <f>HYPERLINK("https://ui.adsabs.harvard.edu/abs/2021arXiv210708343C/abstract","2021arXiv210708343C")</f>
        <v>2021arXiv210708343C</v>
      </c>
      <c r="E572" s="2" t="str">
        <f>HYPERLINK("https://ui.adsabs.harvard.edu/abs/2023ChPhC..47c3101C/abstract","2023ChPhC..47c3101C")</f>
        <v>2023ChPhC..47c3101C</v>
      </c>
      <c r="G572" s="1" t="s">
        <v>52</v>
      </c>
      <c r="H572" s="1">
        <v>0.9967382</v>
      </c>
      <c r="I572" s="1" t="s">
        <v>222</v>
      </c>
    </row>
    <row r="573">
      <c r="A573" s="2" t="str">
        <f>HYPERLINK("https://ui.adsabs.harvard.edu/abs/2022arXiv220608400B/abstract","2022arXiv220608400B")</f>
        <v>2022arXiv220608400B</v>
      </c>
      <c r="E573" s="2" t="str">
        <f>HYPERLINK("https://ui.adsabs.harvard.edu/abs/2023ForPh..71a0167B/abstract","2023ForPh..71a0167B")</f>
        <v>2023ForPh..71a0167B</v>
      </c>
      <c r="G573" s="1" t="s">
        <v>52</v>
      </c>
      <c r="H573" s="1">
        <v>0.9969241</v>
      </c>
      <c r="I573" s="1" t="s">
        <v>64</v>
      </c>
    </row>
    <row r="574">
      <c r="A574" s="2" t="str">
        <f>HYPERLINK("https://ui.adsabs.harvard.edu/abs/2022arXiv221212181D/abstract","2022arXiv221212181D")</f>
        <v>2022arXiv221212181D</v>
      </c>
      <c r="E574" s="2" t="str">
        <f>HYPERLINK("https://ui.adsabs.harvard.edu/abs/2023NanoL..23..148D/abstract","2023NanoL..23..148D")</f>
        <v>2023NanoL..23..148D</v>
      </c>
      <c r="G574" s="1" t="s">
        <v>52</v>
      </c>
      <c r="H574" s="1">
        <v>0.997221</v>
      </c>
      <c r="I574" s="1" t="s">
        <v>64</v>
      </c>
    </row>
    <row r="575">
      <c r="A575" s="2" t="str">
        <f>HYPERLINK("https://ui.adsabs.harvard.edu/abs/2023arXiv230110548L/abstract","2023arXiv230110548L")</f>
        <v>2023arXiv230110548L</v>
      </c>
      <c r="B575" s="2" t="str">
        <f>HYPERLINK("https://ui.adsabs.harvard.edu/abs/2018NanoL..18.3421L/abstract","2018NanoL..18.3421L")</f>
        <v>2018NanoL..18.3421L</v>
      </c>
      <c r="C575" s="1" t="s">
        <v>49</v>
      </c>
      <c r="E575" s="2" t="str">
        <f>HYPERLINK("https://ui.adsabs.harvard.edu/abs/2018NanoL..18.3421L/abstract","2018NanoL..18.3421L")</f>
        <v>2018NanoL..18.3421L</v>
      </c>
      <c r="G575" s="1" t="s">
        <v>52</v>
      </c>
      <c r="H575" s="1">
        <v>0.9974165</v>
      </c>
      <c r="I575" s="1" t="s">
        <v>223</v>
      </c>
    </row>
    <row r="576">
      <c r="A576" s="2" t="str">
        <f>HYPERLINK("https://ui.adsabs.harvard.edu/abs/2019arXiv190805695A/abstract","2019arXiv190805695A")</f>
        <v>2019arXiv190805695A</v>
      </c>
      <c r="E576" s="2" t="str">
        <f>HYPERLINK("https://ui.adsabs.harvard.edu/abs/2023JPhG...50a5005A/abstract","2023JPhG...50a5005A")</f>
        <v>2023JPhG...50a5005A</v>
      </c>
      <c r="G576" s="1" t="s">
        <v>52</v>
      </c>
      <c r="H576" s="1">
        <v>0.9974447</v>
      </c>
      <c r="I576" s="1" t="s">
        <v>224</v>
      </c>
    </row>
    <row r="577">
      <c r="A577" s="2" t="str">
        <f>HYPERLINK("https://ui.adsabs.harvard.edu/abs/2023arXiv230108473B/abstract","2023arXiv230108473B")</f>
        <v>2023arXiv230108473B</v>
      </c>
      <c r="E577" s="2" t="str">
        <f>HYPERLINK("https://ui.adsabs.harvard.edu/abs/2016JCoPh.327..553B/abstract","2016JCoPh.327..553B")</f>
        <v>2016JCoPh.327..553B</v>
      </c>
      <c r="G577" s="1" t="s">
        <v>52</v>
      </c>
      <c r="H577" s="1">
        <v>0.9980343</v>
      </c>
      <c r="I577" s="1" t="s">
        <v>64</v>
      </c>
    </row>
    <row r="578">
      <c r="A578" s="2" t="str">
        <f>HYPERLINK("https://ui.adsabs.harvard.edu/abs/2022arXiv221010235K/abstract","2022arXiv221010235K")</f>
        <v>2022arXiv221010235K</v>
      </c>
      <c r="E578" s="2" t="str">
        <f>HYPERLINK("https://ui.adsabs.harvard.edu/abs/2023NanoL..23..213K/abstract","2023NanoL..23..213K")</f>
        <v>2023NanoL..23..213K</v>
      </c>
      <c r="G578" s="1" t="s">
        <v>52</v>
      </c>
      <c r="H578" s="1">
        <v>0.9981487</v>
      </c>
      <c r="I578" s="1" t="s">
        <v>64</v>
      </c>
    </row>
    <row r="579">
      <c r="A579" s="2" t="str">
        <f>HYPERLINK("https://ui.adsabs.harvard.edu/abs/2022arXiv221008368T/abstract","2022arXiv221008368T")</f>
        <v>2022arXiv221008368T</v>
      </c>
      <c r="E579" s="2" t="str">
        <f>HYPERLINK("https://ui.adsabs.harvard.edu/abs/2023NanoL..23...73T/abstract","2023NanoL..23...73T")</f>
        <v>2023NanoL..23...73T</v>
      </c>
      <c r="G579" s="1" t="s">
        <v>52</v>
      </c>
      <c r="H579" s="1">
        <v>0.9983276</v>
      </c>
      <c r="I579" s="1" t="s">
        <v>64</v>
      </c>
    </row>
    <row r="580">
      <c r="A580" s="2" t="str">
        <f>HYPERLINK("https://ui.adsabs.harvard.edu/abs/2022arXiv221202878K/abstract","2022arXiv221202878K")</f>
        <v>2022arXiv221202878K</v>
      </c>
      <c r="E580" s="2" t="str">
        <f>HYPERLINK("https://ui.adsabs.harvard.edu/abs/2023NanoL..23..205K/abstract","2023NanoL..23..205K")</f>
        <v>2023NanoL..23..205K</v>
      </c>
      <c r="G580" s="1" t="s">
        <v>52</v>
      </c>
      <c r="H580" s="1">
        <v>0.9984893</v>
      </c>
      <c r="I580" s="1" t="s">
        <v>64</v>
      </c>
    </row>
    <row r="581">
      <c r="A581" s="2" t="str">
        <f>HYPERLINK("https://ui.adsabs.harvard.edu/abs/2022arXiv220605598D/abstract","2022arXiv220605598D")</f>
        <v>2022arXiv220605598D</v>
      </c>
      <c r="E581" s="2" t="str">
        <f>HYPERLINK("https://ui.adsabs.harvard.edu/abs/2022ISPL...29.2697D/abstract","2022ISPL...29.2697D")</f>
        <v>2022ISPL...29.2697D</v>
      </c>
      <c r="G581" s="1" t="s">
        <v>52</v>
      </c>
      <c r="H581" s="1">
        <v>0.9988863</v>
      </c>
      <c r="I581" s="1" t="s">
        <v>64</v>
      </c>
    </row>
    <row r="582">
      <c r="A582" s="2" t="str">
        <f>HYPERLINK("https://ui.adsabs.harvard.edu/abs/2022arXiv220702304L/abstract","2022arXiv220702304L")</f>
        <v>2022arXiv220702304L</v>
      </c>
      <c r="E582" s="2" t="str">
        <f>HYPERLINK("https://ui.adsabs.harvard.edu/abs/2023PSSBR.26000346L/abstract","2023PSSBR.26000346L")</f>
        <v>2023PSSBR.26000346L</v>
      </c>
      <c r="G582" s="1" t="s">
        <v>52</v>
      </c>
      <c r="H582" s="1">
        <v>0.9988863</v>
      </c>
      <c r="I582" s="1" t="s">
        <v>64</v>
      </c>
    </row>
    <row r="583">
      <c r="A583" s="2" t="str">
        <f>HYPERLINK("https://ui.adsabs.harvard.edu/abs/2022arXiv220713473S/abstract","2022arXiv220713473S")</f>
        <v>2022arXiv220713473S</v>
      </c>
      <c r="E583" s="2" t="str">
        <f>HYPERLINK("https://ui.adsabs.harvard.edu/abs/2022ITSP...70.6154S/abstract","2022ITSP...70.6154S")</f>
        <v>2022ITSP...70.6154S</v>
      </c>
      <c r="G583" s="1" t="s">
        <v>52</v>
      </c>
      <c r="H583" s="1">
        <v>0.9988863</v>
      </c>
      <c r="I583" s="1" t="s">
        <v>64</v>
      </c>
    </row>
    <row r="584">
      <c r="A584" s="2" t="str">
        <f>HYPERLINK("https://ui.adsabs.harvard.edu/abs/2022arXiv220813804A/abstract","2022arXiv220813804A")</f>
        <v>2022arXiv220813804A</v>
      </c>
      <c r="E584" s="2" t="str">
        <f>HYPERLINK("https://ui.adsabs.harvard.edu/abs/2023ForPh..71a0161A/abstract","2023ForPh..71a0161A")</f>
        <v>2023ForPh..71a0161A</v>
      </c>
      <c r="G584" s="1" t="s">
        <v>52</v>
      </c>
      <c r="H584" s="1">
        <v>0.9988863</v>
      </c>
      <c r="I584" s="1" t="s">
        <v>64</v>
      </c>
    </row>
    <row r="585">
      <c r="A585" s="2" t="str">
        <f>HYPERLINK("https://ui.adsabs.harvard.edu/abs/2022arXiv220903343H/abstract","2022arXiv220903343H")</f>
        <v>2022arXiv220903343H</v>
      </c>
      <c r="E585" s="2" t="str">
        <f>HYPERLINK("https://ui.adsabs.harvard.edu/abs/2023ForPh..71a0180H/abstract","2023ForPh..71a0180H")</f>
        <v>2023ForPh..71a0180H</v>
      </c>
      <c r="G585" s="1" t="s">
        <v>52</v>
      </c>
      <c r="H585" s="1">
        <v>0.9988863</v>
      </c>
      <c r="I585" s="1" t="s">
        <v>64</v>
      </c>
    </row>
    <row r="586">
      <c r="A586" s="2" t="str">
        <f>HYPERLINK("https://ui.adsabs.harvard.edu/abs/2022arXiv220906892F/abstract","2022arXiv220906892F")</f>
        <v>2022arXiv220906892F</v>
      </c>
      <c r="E586" s="2" t="str">
        <f>HYPERLINK("https://ui.adsabs.harvard.edu/abs/2023CMAME.405k5890F/abstract","2023CMAME.405k5890F")</f>
        <v>2023CMAME.405k5890F</v>
      </c>
      <c r="G586" s="1" t="s">
        <v>52</v>
      </c>
      <c r="H586" s="1">
        <v>0.9988863</v>
      </c>
      <c r="I586" s="1" t="s">
        <v>64</v>
      </c>
    </row>
    <row r="587">
      <c r="A587" s="2" t="str">
        <f>HYPERLINK("https://ui.adsabs.harvard.edu/abs/2022arXiv221005065H/abstract","2022arXiv221005065H")</f>
        <v>2022arXiv221005065H</v>
      </c>
      <c r="E587" s="2" t="str">
        <f>HYPERLINK("https://ui.adsabs.harvard.edu/abs/2023NanoL..23..312H/abstract","2023NanoL..23..312H")</f>
        <v>2023NanoL..23..312H</v>
      </c>
      <c r="G587" s="1" t="s">
        <v>52</v>
      </c>
      <c r="H587" s="1">
        <v>0.9988863</v>
      </c>
      <c r="I587" s="1" t="s">
        <v>64</v>
      </c>
    </row>
    <row r="588">
      <c r="A588" s="2" t="str">
        <f>HYPERLINK("https://ui.adsabs.harvard.edu/abs/2022arXiv221100064P/abstract","2022arXiv221100064P")</f>
        <v>2022arXiv221100064P</v>
      </c>
      <c r="E588" s="2" t="str">
        <f>HYPERLINK("https://ui.adsabs.harvard.edu/abs/2023JMPh...14...31P/abstract","2023JMPh...14...31P")</f>
        <v>2023JMPh...14...31P</v>
      </c>
      <c r="G588" s="1" t="s">
        <v>52</v>
      </c>
      <c r="H588" s="1">
        <v>0.9988863</v>
      </c>
      <c r="I588" s="1" t="s">
        <v>64</v>
      </c>
    </row>
    <row r="589">
      <c r="A589" s="2" t="str">
        <f>HYPERLINK("https://ui.adsabs.harvard.edu/abs/2022arXiv221212323D/abstract","2022arXiv221212323D")</f>
        <v>2022arXiv221212323D</v>
      </c>
      <c r="E589" s="2" t="str">
        <f>HYPERLINK("https://ui.adsabs.harvard.edu/abs/2023EJMF...98..268D/abstract","2023EJMF...98..268D")</f>
        <v>2023EJMF...98..268D</v>
      </c>
      <c r="G589" s="1" t="s">
        <v>52</v>
      </c>
      <c r="H589" s="1">
        <v>0.9988863</v>
      </c>
      <c r="I589" s="1" t="s">
        <v>64</v>
      </c>
    </row>
  </sheetData>
  <drawing r:id="rId1"/>
</worksheet>
</file>