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regresion" sheetId="3" r:id="rId1"/>
    <sheet name="interpolac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3" l="1"/>
  <c r="F25" i="3"/>
  <c r="E14" i="3"/>
  <c r="E5" i="3"/>
  <c r="E6" i="3"/>
  <c r="E7" i="3"/>
  <c r="E8" i="3"/>
  <c r="E9" i="3"/>
  <c r="E10" i="3"/>
  <c r="E11" i="3"/>
  <c r="E12" i="3"/>
  <c r="E13" i="3"/>
  <c r="E4" i="3"/>
  <c r="I19" i="3"/>
  <c r="I18" i="3"/>
  <c r="G14" i="2"/>
  <c r="I14" i="2"/>
  <c r="H14" i="2"/>
  <c r="G13" i="2"/>
  <c r="I13" i="2"/>
  <c r="G15" i="2"/>
  <c r="I15" i="2"/>
  <c r="H4" i="2"/>
  <c r="H13" i="2"/>
  <c r="H15" i="2"/>
  <c r="G4" i="2"/>
  <c r="G4" i="3"/>
  <c r="G5" i="3"/>
  <c r="G6" i="3"/>
  <c r="G7" i="3"/>
  <c r="G8" i="3"/>
  <c r="G9" i="3"/>
  <c r="G10" i="3"/>
  <c r="G11" i="3"/>
  <c r="G12" i="3"/>
  <c r="G13" i="3"/>
  <c r="G15" i="3"/>
  <c r="C15" i="3"/>
  <c r="D15" i="3"/>
  <c r="F29" i="3"/>
  <c r="F4" i="3"/>
  <c r="F5" i="3"/>
  <c r="F6" i="3"/>
  <c r="F7" i="3"/>
  <c r="F8" i="3"/>
  <c r="F9" i="3"/>
  <c r="F10" i="3"/>
  <c r="F11" i="3"/>
  <c r="F12" i="3"/>
  <c r="F13" i="3"/>
  <c r="F15" i="3"/>
  <c r="F26" i="3"/>
  <c r="H4" i="3"/>
  <c r="H5" i="3"/>
  <c r="H6" i="3"/>
  <c r="H7" i="3"/>
  <c r="H8" i="3"/>
  <c r="H9" i="3"/>
  <c r="H10" i="3"/>
  <c r="H11" i="3"/>
  <c r="H12" i="3"/>
  <c r="H13" i="3"/>
  <c r="H15" i="3"/>
  <c r="G26" i="3"/>
  <c r="H26" i="3"/>
  <c r="I26" i="3"/>
  <c r="F30" i="3"/>
  <c r="F32" i="3"/>
  <c r="F33" i="3"/>
  <c r="C16" i="3"/>
  <c r="F19" i="3"/>
  <c r="D16" i="3"/>
  <c r="F18" i="3"/>
  <c r="F21" i="3"/>
  <c r="F23" i="3"/>
  <c r="E15" i="3"/>
  <c r="H18" i="3"/>
  <c r="H19" i="3"/>
  <c r="H21" i="3"/>
</calcChain>
</file>

<file path=xl/sharedStrings.xml><?xml version="1.0" encoding="utf-8"?>
<sst xmlns="http://schemas.openxmlformats.org/spreadsheetml/2006/main" count="43" uniqueCount="38">
  <si>
    <t>x</t>
  </si>
  <si>
    <t>y</t>
  </si>
  <si>
    <t xml:space="preserve"> </t>
  </si>
  <si>
    <t>x^2</t>
  </si>
  <si>
    <t>x*y</t>
  </si>
  <si>
    <t>y^2</t>
  </si>
  <si>
    <t>avg</t>
  </si>
  <si>
    <t>b1</t>
  </si>
  <si>
    <t>b0</t>
  </si>
  <si>
    <t>r</t>
  </si>
  <si>
    <t>r^2</t>
  </si>
  <si>
    <t>y=b0 + b1*x</t>
  </si>
  <si>
    <t>Temp</t>
  </si>
  <si>
    <t>Densidad</t>
  </si>
  <si>
    <t>Viscocidad</t>
  </si>
  <si>
    <t>lim infe</t>
  </si>
  <si>
    <t>lim sup</t>
  </si>
  <si>
    <t>valor</t>
  </si>
  <si>
    <t>temp</t>
  </si>
  <si>
    <t>dens</t>
  </si>
  <si>
    <t>visc</t>
  </si>
  <si>
    <t>n</t>
  </si>
  <si>
    <t>sum</t>
  </si>
  <si>
    <t>covar</t>
  </si>
  <si>
    <t>var.p</t>
  </si>
  <si>
    <t>predictive; use it with high confidence</t>
  </si>
  <si>
    <t>densidad</t>
  </si>
  <si>
    <t>viscocidad</t>
  </si>
  <si>
    <t>Estimado</t>
  </si>
  <si>
    <t>Real</t>
  </si>
  <si>
    <t>x=</t>
  </si>
  <si>
    <t>n=</t>
  </si>
  <si>
    <t>Comprobacion</t>
  </si>
  <si>
    <t>covar * 100</t>
  </si>
  <si>
    <t>term1</t>
  </si>
  <si>
    <t>term2</t>
  </si>
  <si>
    <t>term1*term2</t>
  </si>
  <si>
    <t>raiz()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</si>
</sst>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Times New Roman"/>
    </font>
    <font>
      <b/>
      <i/>
      <sz val="12"/>
      <color theme="1"/>
      <name val="Times New Roman"/>
    </font>
    <font>
      <sz val="12"/>
      <color rgb="FF000000"/>
      <name val="Calibri"/>
      <family val="2"/>
      <scheme val="minor"/>
    </font>
    <font>
      <sz val="12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1" xfId="0" applyFont="1" applyBorder="1" applyAlignment="1">
      <alignment vertical="center" wrapText="1"/>
    </xf>
    <xf numFmtId="0" fontId="7" fillId="0" borderId="0" xfId="0" applyFont="1"/>
    <xf numFmtId="0" fontId="6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8" fillId="6" borderId="2" xfId="0" applyFont="1" applyFill="1" applyBorder="1" applyAlignment="1">
      <alignment horizontal="center" vertical="center" wrapText="1"/>
    </xf>
    <xf numFmtId="0" fontId="1" fillId="7" borderId="0" xfId="0" applyFont="1" applyFill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regresion!$C$4:$C$13</c:f>
              <c:numCache>
                <c:formatCode>General</c:formatCode>
                <c:ptCount val="10"/>
                <c:pt idx="0">
                  <c:v>130.0</c:v>
                </c:pt>
                <c:pt idx="1">
                  <c:v>650.0</c:v>
                </c:pt>
                <c:pt idx="2">
                  <c:v>99.0</c:v>
                </c:pt>
                <c:pt idx="3">
                  <c:v>150.0</c:v>
                </c:pt>
                <c:pt idx="4">
                  <c:v>128.0</c:v>
                </c:pt>
                <c:pt idx="5">
                  <c:v>302.0</c:v>
                </c:pt>
                <c:pt idx="6">
                  <c:v>95.0</c:v>
                </c:pt>
                <c:pt idx="7">
                  <c:v>945.0</c:v>
                </c:pt>
                <c:pt idx="8">
                  <c:v>368.0</c:v>
                </c:pt>
                <c:pt idx="9">
                  <c:v>961.0</c:v>
                </c:pt>
              </c:numCache>
            </c:numRef>
          </c:xVal>
          <c:yVal>
            <c:numRef>
              <c:f>regresion!$D$4:$D$13</c:f>
              <c:numCache>
                <c:formatCode>General</c:formatCode>
                <c:ptCount val="10"/>
                <c:pt idx="0">
                  <c:v>186.0</c:v>
                </c:pt>
                <c:pt idx="1">
                  <c:v>699.0</c:v>
                </c:pt>
                <c:pt idx="2">
                  <c:v>132.0</c:v>
                </c:pt>
                <c:pt idx="3">
                  <c:v>272.0</c:v>
                </c:pt>
                <c:pt idx="4">
                  <c:v>291.0</c:v>
                </c:pt>
                <c:pt idx="5">
                  <c:v>331.0</c:v>
                </c:pt>
                <c:pt idx="6">
                  <c:v>199.0</c:v>
                </c:pt>
                <c:pt idx="7">
                  <c:v>1890.0</c:v>
                </c:pt>
                <c:pt idx="8">
                  <c:v>788.0</c:v>
                </c:pt>
                <c:pt idx="9">
                  <c:v>1601.0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regresion!$C$4:$C$14</c:f>
              <c:numCache>
                <c:formatCode>General</c:formatCode>
                <c:ptCount val="11"/>
                <c:pt idx="0">
                  <c:v>130.0</c:v>
                </c:pt>
                <c:pt idx="1">
                  <c:v>650.0</c:v>
                </c:pt>
                <c:pt idx="2">
                  <c:v>99.0</c:v>
                </c:pt>
                <c:pt idx="3">
                  <c:v>150.0</c:v>
                </c:pt>
                <c:pt idx="4">
                  <c:v>128.0</c:v>
                </c:pt>
                <c:pt idx="5">
                  <c:v>302.0</c:v>
                </c:pt>
                <c:pt idx="6">
                  <c:v>95.0</c:v>
                </c:pt>
                <c:pt idx="7">
                  <c:v>945.0</c:v>
                </c:pt>
                <c:pt idx="8">
                  <c:v>368.0</c:v>
                </c:pt>
                <c:pt idx="9">
                  <c:v>961.0</c:v>
                </c:pt>
                <c:pt idx="10">
                  <c:v>386.0</c:v>
                </c:pt>
              </c:numCache>
            </c:numRef>
          </c:xVal>
          <c:yVal>
            <c:numRef>
              <c:f>regresion!$E$4:$E$14</c:f>
              <c:numCache>
                <c:formatCode>General</c:formatCode>
                <c:ptCount val="11"/>
                <c:pt idx="0">
                  <c:v>202.0786826548739</c:v>
                </c:pt>
                <c:pt idx="1">
                  <c:v>1100.603544282507</c:v>
                </c:pt>
                <c:pt idx="2">
                  <c:v>148.5127774424573</c:v>
                </c:pt>
                <c:pt idx="3">
                  <c:v>236.6373311790136</c:v>
                </c:pt>
                <c:pt idx="4">
                  <c:v>198.62281780246</c:v>
                </c:pt>
                <c:pt idx="5">
                  <c:v>499.2830599624755</c:v>
                </c:pt>
                <c:pt idx="6">
                  <c:v>141.6010477376294</c:v>
                </c:pt>
                <c:pt idx="7">
                  <c:v>1610.343610013568</c:v>
                </c:pt>
                <c:pt idx="8">
                  <c:v>613.3266000921366</c:v>
                </c:pt>
                <c:pt idx="9">
                  <c:v>1637.990528832879</c:v>
                </c:pt>
                <c:pt idx="10">
                  <c:v>644.4293837638623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85560"/>
        <c:axId val="2088974904"/>
      </c:scatterChart>
      <c:valAx>
        <c:axId val="208898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974904"/>
        <c:crosses val="autoZero"/>
        <c:crossBetween val="midCat"/>
      </c:valAx>
      <c:valAx>
        <c:axId val="208897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985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313267</xdr:colOff>
      <xdr:row>1</xdr:row>
      <xdr:rowOff>8466</xdr:rowOff>
    </xdr:from>
    <xdr:to>
      <xdr:col>14</xdr:col>
      <xdr:colOff>584201</xdr:colOff>
      <xdr:row>22</xdr:row>
      <xdr:rowOff>143933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zoomScale="150" zoomScaleNormal="150" zoomScalePageLayoutView="150" workbookViewId="0">
      <selection activeCell="F18" sqref="F18"/>
    </sheetView>
  </sheetViews>
  <sheetFormatPr baseColWidth="10" defaultRowHeight="15" x14ac:dyDescent="0"/>
  <cols>
    <col min="3" max="3" width="12.1640625" bestFit="1" customWidth="1"/>
    <col min="5" max="5" width="11.83203125" bestFit="1" customWidth="1"/>
    <col min="6" max="6" width="14.6640625" customWidth="1"/>
    <col min="8" max="8" width="12.1640625" bestFit="1" customWidth="1"/>
  </cols>
  <sheetData>
    <row r="2" spans="1:8" ht="16" thickBot="1">
      <c r="C2" t="s">
        <v>28</v>
      </c>
      <c r="D2" t="s">
        <v>29</v>
      </c>
    </row>
    <row r="3" spans="1:8" ht="16" thickBot="1">
      <c r="B3" s="6" t="s">
        <v>21</v>
      </c>
      <c r="C3" s="9" t="s">
        <v>0</v>
      </c>
      <c r="D3" s="9" t="s">
        <v>1</v>
      </c>
      <c r="E3" s="10" t="s">
        <v>11</v>
      </c>
      <c r="F3" s="10" t="s">
        <v>3</v>
      </c>
      <c r="G3" s="10" t="s">
        <v>4</v>
      </c>
      <c r="H3" s="10" t="s">
        <v>5</v>
      </c>
    </row>
    <row r="4" spans="1:8" ht="16" thickBot="1">
      <c r="B4" s="7">
        <v>1</v>
      </c>
      <c r="C4" s="11">
        <v>130</v>
      </c>
      <c r="D4" s="11">
        <v>186</v>
      </c>
      <c r="E4" s="12">
        <f>$F$23+$F$21*C4</f>
        <v>202.07868265487392</v>
      </c>
      <c r="F4" s="13">
        <f>C4^2</f>
        <v>16900</v>
      </c>
      <c r="G4" s="13">
        <f>C4*D4</f>
        <v>24180</v>
      </c>
      <c r="H4" s="13">
        <f>D4^2</f>
        <v>34596</v>
      </c>
    </row>
    <row r="5" spans="1:8" ht="16" thickBot="1">
      <c r="B5" s="7">
        <v>2</v>
      </c>
      <c r="C5" s="11">
        <v>650</v>
      </c>
      <c r="D5" s="11">
        <v>699</v>
      </c>
      <c r="E5" s="12">
        <f t="shared" ref="E5:E14" si="0">$F$23+$F$21*C5</f>
        <v>1100.6035442825066</v>
      </c>
      <c r="F5" s="13">
        <f t="shared" ref="F5:F13" si="1">C5^2</f>
        <v>422500</v>
      </c>
      <c r="G5" s="13">
        <f t="shared" ref="G5:G13" si="2">C5*D5</f>
        <v>454350</v>
      </c>
      <c r="H5" s="13">
        <f t="shared" ref="H5:H13" si="3">D5^2</f>
        <v>488601</v>
      </c>
    </row>
    <row r="6" spans="1:8" ht="16" thickBot="1">
      <c r="B6" s="7">
        <v>3</v>
      </c>
      <c r="C6" s="11">
        <v>99</v>
      </c>
      <c r="D6" s="11">
        <v>132</v>
      </c>
      <c r="E6" s="12">
        <f t="shared" si="0"/>
        <v>148.51277744245735</v>
      </c>
      <c r="F6" s="13">
        <f t="shared" si="1"/>
        <v>9801</v>
      </c>
      <c r="G6" s="13">
        <f t="shared" si="2"/>
        <v>13068</v>
      </c>
      <c r="H6" s="13">
        <f t="shared" si="3"/>
        <v>17424</v>
      </c>
    </row>
    <row r="7" spans="1:8" ht="16" thickBot="1">
      <c r="B7" s="7">
        <v>4</v>
      </c>
      <c r="C7" s="11">
        <v>150</v>
      </c>
      <c r="D7" s="11">
        <v>272</v>
      </c>
      <c r="E7" s="12">
        <f t="shared" si="0"/>
        <v>236.63733117901364</v>
      </c>
      <c r="F7" s="13">
        <f t="shared" si="1"/>
        <v>22500</v>
      </c>
      <c r="G7" s="13">
        <f t="shared" si="2"/>
        <v>40800</v>
      </c>
      <c r="H7" s="13">
        <f t="shared" si="3"/>
        <v>73984</v>
      </c>
    </row>
    <row r="8" spans="1:8" ht="16" thickBot="1">
      <c r="B8" s="7">
        <v>5</v>
      </c>
      <c r="C8" s="11">
        <v>128</v>
      </c>
      <c r="D8" s="11">
        <v>291</v>
      </c>
      <c r="E8" s="12">
        <f t="shared" si="0"/>
        <v>198.62281780245993</v>
      </c>
      <c r="F8" s="13">
        <f t="shared" si="1"/>
        <v>16384</v>
      </c>
      <c r="G8" s="13">
        <f t="shared" si="2"/>
        <v>37248</v>
      </c>
      <c r="H8" s="13">
        <f t="shared" si="3"/>
        <v>84681</v>
      </c>
    </row>
    <row r="9" spans="1:8" ht="16" thickBot="1">
      <c r="B9" s="7">
        <v>6</v>
      </c>
      <c r="C9" s="11">
        <v>302</v>
      </c>
      <c r="D9" s="11">
        <v>331</v>
      </c>
      <c r="E9" s="12">
        <f t="shared" si="0"/>
        <v>499.28305996247548</v>
      </c>
      <c r="F9" s="13">
        <f t="shared" si="1"/>
        <v>91204</v>
      </c>
      <c r="G9" s="13">
        <f t="shared" si="2"/>
        <v>99962</v>
      </c>
      <c r="H9" s="13">
        <f t="shared" si="3"/>
        <v>109561</v>
      </c>
    </row>
    <row r="10" spans="1:8" ht="16" thickBot="1">
      <c r="B10" s="7">
        <v>7</v>
      </c>
      <c r="C10" s="11">
        <v>95</v>
      </c>
      <c r="D10" s="11">
        <v>199</v>
      </c>
      <c r="E10" s="12">
        <f t="shared" si="0"/>
        <v>141.60104773762939</v>
      </c>
      <c r="F10" s="13">
        <f t="shared" si="1"/>
        <v>9025</v>
      </c>
      <c r="G10" s="13">
        <f t="shared" si="2"/>
        <v>18905</v>
      </c>
      <c r="H10" s="13">
        <f t="shared" si="3"/>
        <v>39601</v>
      </c>
    </row>
    <row r="11" spans="1:8" ht="16" thickBot="1">
      <c r="B11" s="7">
        <v>8</v>
      </c>
      <c r="C11" s="11">
        <v>945</v>
      </c>
      <c r="D11" s="11">
        <v>1890</v>
      </c>
      <c r="E11" s="12">
        <f t="shared" si="0"/>
        <v>1610.3436100135675</v>
      </c>
      <c r="F11" s="13">
        <f t="shared" si="1"/>
        <v>893025</v>
      </c>
      <c r="G11" s="13">
        <f t="shared" si="2"/>
        <v>1786050</v>
      </c>
      <c r="H11" s="13">
        <f t="shared" si="3"/>
        <v>3572100</v>
      </c>
    </row>
    <row r="12" spans="1:8" ht="16" thickBot="1">
      <c r="B12" s="7">
        <v>9</v>
      </c>
      <c r="C12" s="11">
        <v>368</v>
      </c>
      <c r="D12" s="11">
        <v>788</v>
      </c>
      <c r="E12" s="12">
        <f t="shared" si="0"/>
        <v>613.32660009213657</v>
      </c>
      <c r="F12" s="13">
        <f t="shared" si="1"/>
        <v>135424</v>
      </c>
      <c r="G12" s="13">
        <f t="shared" si="2"/>
        <v>289984</v>
      </c>
      <c r="H12" s="13">
        <f t="shared" si="3"/>
        <v>620944</v>
      </c>
    </row>
    <row r="13" spans="1:8" ht="16" thickBot="1">
      <c r="A13" t="s">
        <v>31</v>
      </c>
      <c r="B13" s="8">
        <v>10</v>
      </c>
      <c r="C13" s="11">
        <v>961</v>
      </c>
      <c r="D13" s="11">
        <v>1601</v>
      </c>
      <c r="E13" s="12">
        <f t="shared" si="0"/>
        <v>1637.9905288328791</v>
      </c>
      <c r="F13" s="13">
        <f t="shared" si="1"/>
        <v>923521</v>
      </c>
      <c r="G13" s="13">
        <f t="shared" si="2"/>
        <v>1538561</v>
      </c>
      <c r="H13" s="13">
        <f t="shared" si="3"/>
        <v>2563201</v>
      </c>
    </row>
    <row r="14" spans="1:8">
      <c r="B14" t="s">
        <v>30</v>
      </c>
      <c r="C14" s="3">
        <v>386</v>
      </c>
      <c r="D14" s="3"/>
      <c r="E14" s="14">
        <f t="shared" si="0"/>
        <v>644.42938376386235</v>
      </c>
      <c r="F14" t="s">
        <v>2</v>
      </c>
    </row>
    <row r="15" spans="1:8">
      <c r="B15" t="s">
        <v>22</v>
      </c>
      <c r="C15" s="1">
        <f>SUM(C4:C13)</f>
        <v>3828</v>
      </c>
      <c r="D15" s="1">
        <f t="shared" ref="D15:H15" si="4">SUM(D4:D13)</f>
        <v>6389</v>
      </c>
      <c r="E15" s="1">
        <f t="shared" si="4"/>
        <v>6389</v>
      </c>
      <c r="F15" s="1">
        <f>SUM(F4:F13)</f>
        <v>2540284</v>
      </c>
      <c r="G15" s="1">
        <f t="shared" si="4"/>
        <v>4303108</v>
      </c>
      <c r="H15" s="1">
        <f t="shared" si="4"/>
        <v>7604693</v>
      </c>
    </row>
    <row r="16" spans="1:8">
      <c r="B16" t="s">
        <v>6</v>
      </c>
      <c r="C16">
        <f>C15/B13</f>
        <v>382.8</v>
      </c>
      <c r="D16">
        <f>D15/B13</f>
        <v>638.9</v>
      </c>
    </row>
    <row r="17" spans="5:9">
      <c r="H17" t="s">
        <v>32</v>
      </c>
    </row>
    <row r="18" spans="5:9">
      <c r="E18" t="s">
        <v>7</v>
      </c>
      <c r="F18">
        <f>G15-(B13*C16*D16)</f>
        <v>1857398.8000000003</v>
      </c>
      <c r="G18" t="s">
        <v>23</v>
      </c>
      <c r="H18">
        <f>COVAR(C4:C13,D4:D13)</f>
        <v>185739.88000000003</v>
      </c>
      <c r="I18">
        <f>F18/10</f>
        <v>185739.88000000003</v>
      </c>
    </row>
    <row r="19" spans="5:9">
      <c r="F19">
        <f>F15-(B13*C16^2)</f>
        <v>1074925.6000000001</v>
      </c>
      <c r="G19" t="s">
        <v>24</v>
      </c>
      <c r="H19">
        <f>_xlfn.VAR.P(C4:C13)</f>
        <v>107492.56</v>
      </c>
      <c r="I19">
        <f>F19/10</f>
        <v>107492.56000000001</v>
      </c>
    </row>
    <row r="21" spans="5:9">
      <c r="E21" t="s">
        <v>7</v>
      </c>
      <c r="F21" s="2">
        <f>F18/F19</f>
        <v>1.7279324262069859</v>
      </c>
      <c r="G21">
        <v>0</v>
      </c>
      <c r="H21">
        <f>H18/H19</f>
        <v>1.7279324262069862</v>
      </c>
    </row>
    <row r="23" spans="5:9">
      <c r="E23" t="s">
        <v>8</v>
      </c>
      <c r="F23" s="2">
        <f>D16-F21*C16</f>
        <v>-22.552532752034267</v>
      </c>
      <c r="G23">
        <v>0</v>
      </c>
    </row>
    <row r="24" spans="5:9">
      <c r="H24" t="s">
        <v>32</v>
      </c>
    </row>
    <row r="25" spans="5:9">
      <c r="E25" t="s">
        <v>9</v>
      </c>
      <c r="F25" s="15">
        <f>(B13*G15)-(C15*D15)</f>
        <v>18573988</v>
      </c>
      <c r="G25" t="s">
        <v>33</v>
      </c>
      <c r="H25">
        <f>H18*100</f>
        <v>18573988.000000004</v>
      </c>
    </row>
    <row r="26" spans="5:9">
      <c r="F26">
        <f>B13*F15-C15^2</f>
        <v>10749256</v>
      </c>
      <c r="G26">
        <f>B13*H15-D15^2</f>
        <v>35227609</v>
      </c>
      <c r="H26">
        <f>F26*G26</f>
        <v>378670587408904</v>
      </c>
      <c r="I26" s="15">
        <f>SQRT(H26)</f>
        <v>19459460.100652948</v>
      </c>
    </row>
    <row r="27" spans="5:9">
      <c r="F27" t="s">
        <v>34</v>
      </c>
      <c r="G27" t="s">
        <v>35</v>
      </c>
      <c r="H27" t="s">
        <v>36</v>
      </c>
      <c r="I27" t="s">
        <v>37</v>
      </c>
    </row>
    <row r="29" spans="5:9">
      <c r="E29" t="s">
        <v>9</v>
      </c>
      <c r="F29">
        <f>F25</f>
        <v>18573988</v>
      </c>
    </row>
    <row r="30" spans="5:9">
      <c r="F30">
        <f>I26</f>
        <v>19459460.100652948</v>
      </c>
    </row>
    <row r="32" spans="5:9" ht="16" thickBot="1">
      <c r="E32" t="s">
        <v>9</v>
      </c>
      <c r="F32">
        <f>F29/F30</f>
        <v>0.95449657410468258</v>
      </c>
    </row>
    <row r="33" spans="5:7" ht="61" thickBot="1">
      <c r="E33" t="s">
        <v>10</v>
      </c>
      <c r="F33" s="3">
        <f>F32^2</f>
        <v>0.9110637099775758</v>
      </c>
      <c r="G33" s="4" t="s">
        <v>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zoomScale="150" zoomScaleNormal="150" zoomScalePageLayoutView="150" workbookViewId="0">
      <selection activeCell="E16" sqref="E16"/>
    </sheetView>
  </sheetViews>
  <sheetFormatPr baseColWidth="10" defaultRowHeight="15" x14ac:dyDescent="0"/>
  <sheetData>
    <row r="3" spans="2:9">
      <c r="F3" t="s">
        <v>12</v>
      </c>
      <c r="G3" t="s">
        <v>13</v>
      </c>
      <c r="H3" t="s">
        <v>14</v>
      </c>
    </row>
    <row r="4" spans="2:9">
      <c r="F4" s="3">
        <v>27.5</v>
      </c>
      <c r="G4" s="3">
        <f>H15</f>
        <v>0.996</v>
      </c>
      <c r="H4" s="3">
        <f>I15</f>
        <v>0.85050000000000003</v>
      </c>
    </row>
    <row r="6" spans="2:9">
      <c r="B6" t="s">
        <v>18</v>
      </c>
      <c r="C6" t="s">
        <v>26</v>
      </c>
      <c r="D6" t="s">
        <v>27</v>
      </c>
    </row>
    <row r="7" spans="2:9">
      <c r="B7">
        <v>5</v>
      </c>
      <c r="C7">
        <v>1</v>
      </c>
      <c r="D7">
        <v>1.52</v>
      </c>
    </row>
    <row r="8" spans="2:9">
      <c r="B8">
        <v>10</v>
      </c>
      <c r="C8">
        <v>1</v>
      </c>
      <c r="D8">
        <v>1.3080000000000001</v>
      </c>
    </row>
    <row r="9" spans="2:9">
      <c r="B9">
        <v>15</v>
      </c>
      <c r="C9">
        <v>0.999</v>
      </c>
      <c r="D9">
        <v>1.1419999999999999</v>
      </c>
    </row>
    <row r="10" spans="2:9">
      <c r="B10">
        <v>20</v>
      </c>
      <c r="C10">
        <v>0.998</v>
      </c>
      <c r="D10">
        <v>1.0069999999999999</v>
      </c>
    </row>
    <row r="11" spans="2:9">
      <c r="B11">
        <v>25</v>
      </c>
      <c r="C11">
        <v>0.997</v>
      </c>
      <c r="D11">
        <v>0.89700000000000002</v>
      </c>
    </row>
    <row r="12" spans="2:9">
      <c r="B12">
        <v>30</v>
      </c>
      <c r="C12">
        <v>0.995</v>
      </c>
      <c r="D12">
        <v>0.80400000000000005</v>
      </c>
      <c r="G12" t="s">
        <v>18</v>
      </c>
      <c r="H12" t="s">
        <v>19</v>
      </c>
      <c r="I12" t="s">
        <v>20</v>
      </c>
    </row>
    <row r="13" spans="2:9">
      <c r="B13">
        <v>35</v>
      </c>
      <c r="C13">
        <v>0.99299999999999999</v>
      </c>
      <c r="D13">
        <v>0.72699999999999998</v>
      </c>
      <c r="F13" t="s">
        <v>15</v>
      </c>
      <c r="G13">
        <f>FLOOR(F4,5)</f>
        <v>25</v>
      </c>
      <c r="H13">
        <f>LOOKUP(G13,B7:B16,C7:C16)</f>
        <v>0.997</v>
      </c>
      <c r="I13">
        <f>LOOKUP(G13,B7:B16,D7:D16)</f>
        <v>0.89700000000000002</v>
      </c>
    </row>
    <row r="14" spans="2:9">
      <c r="B14">
        <v>40</v>
      </c>
      <c r="C14">
        <v>0.99099999999999999</v>
      </c>
      <c r="D14">
        <v>0.66100000000000003</v>
      </c>
      <c r="F14" t="s">
        <v>16</v>
      </c>
      <c r="G14">
        <f>CEILING(F4,5)</f>
        <v>30</v>
      </c>
      <c r="H14">
        <f>LOOKUP(G14,B7:B16,C7:C16)</f>
        <v>0.995</v>
      </c>
      <c r="I14">
        <f>LOOKUP(G14,B7:B16,D7:D16)</f>
        <v>0.80400000000000005</v>
      </c>
    </row>
    <row r="15" spans="2:9">
      <c r="B15">
        <v>50</v>
      </c>
      <c r="C15">
        <v>0.99</v>
      </c>
      <c r="D15">
        <v>0.55600000000000005</v>
      </c>
      <c r="F15" t="s">
        <v>17</v>
      </c>
      <c r="G15">
        <f>F4</f>
        <v>27.5</v>
      </c>
      <c r="H15">
        <f>H13+(G15-G13)/(G14-G13)*(H14-H13)</f>
        <v>0.996</v>
      </c>
      <c r="I15" s="5">
        <f>I13+(G15-G13)/(G14-G13)*(I14-I13)</f>
        <v>0.85050000000000003</v>
      </c>
    </row>
    <row r="16" spans="2:9">
      <c r="B16">
        <v>65</v>
      </c>
      <c r="C16">
        <v>0.98</v>
      </c>
      <c r="D16">
        <v>0.442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regresion</vt:lpstr>
      <vt:lpstr>interpolacion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2020-05-04T05:22:57Z</dcterms:created>
  <dcterms:modified xsi:type="dcterms:W3CDTF">2020-10-20T21:10:53Z</dcterms:modified>
</cp:coreProperties>
</file>