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lamette spring Chinook forecasts\Input\Background Data\Big Sheets\"/>
    </mc:Choice>
  </mc:AlternateContent>
  <xr:revisionPtr revIDLastSave="0" documentId="8_{BD7148C0-AD1D-441B-B377-B4F1F326832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2017 Final" sheetId="1" r:id="rId1"/>
    <sheet name="Worksheet" sheetId="2" r:id="rId2"/>
    <sheet name="Hatchery-Wild breakdown_correct" sheetId="3" r:id="rId3"/>
  </sheets>
  <definedNames>
    <definedName name="_xlnm.Print_Area" localSheetId="0">'2017 Final'!$A$1:$H$44</definedName>
    <definedName name="_xlnm.Print_Area" localSheetId="1">Worksheet!$A$1:$K$44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41" i="1"/>
  <c r="H18" i="3" l="1"/>
  <c r="J18" i="3" s="1"/>
  <c r="I18" i="3" l="1"/>
  <c r="H37" i="2" l="1"/>
  <c r="H41" i="2" l="1"/>
  <c r="F21" i="2" l="1"/>
  <c r="G21" i="2" l="1"/>
  <c r="S41" i="3" l="1"/>
  <c r="E8" i="2" l="1"/>
  <c r="E7" i="2"/>
  <c r="H14" i="2"/>
  <c r="H43" i="2"/>
  <c r="H28" i="2"/>
  <c r="H31" i="2" l="1"/>
  <c r="H34" i="2" s="1"/>
  <c r="E6" i="2"/>
  <c r="D22" i="2"/>
  <c r="H54" i="2" l="1"/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F24" i="2"/>
  <c r="F18" i="2"/>
  <c r="F10" i="2"/>
  <c r="H47" i="2"/>
  <c r="H48" i="2"/>
  <c r="H49" i="2"/>
  <c r="H50" i="2"/>
  <c r="H51" i="2"/>
  <c r="H52" i="2"/>
  <c r="H53" i="2"/>
  <c r="H55" i="2"/>
  <c r="H56" i="2"/>
  <c r="H57" i="2"/>
  <c r="H58" i="2"/>
  <c r="H59" i="2"/>
  <c r="H60" i="2"/>
  <c r="H61" i="2"/>
  <c r="H62" i="2"/>
  <c r="H49" i="1" l="1"/>
  <c r="H48" i="1"/>
  <c r="H47" i="1"/>
  <c r="H21" i="3"/>
  <c r="H20" i="3"/>
  <c r="H7" i="3" l="1"/>
  <c r="I7" i="3" l="1"/>
  <c r="F20" i="2"/>
  <c r="D20" i="2"/>
  <c r="H6" i="3" l="1"/>
  <c r="H8" i="3"/>
  <c r="O7" i="3" s="1"/>
  <c r="I6" i="3" l="1"/>
  <c r="J6" i="3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26" i="3" l="1"/>
  <c r="G19" i="2"/>
  <c r="E20" i="2"/>
  <c r="I20" i="2" s="1"/>
  <c r="I26" i="3" l="1"/>
  <c r="J26" i="3" s="1"/>
  <c r="F11" i="2"/>
  <c r="E11" i="2"/>
  <c r="G9" i="2"/>
  <c r="G11" i="2"/>
  <c r="G19" i="3"/>
  <c r="F8" i="2"/>
  <c r="F7" i="2"/>
  <c r="D7" i="2"/>
  <c r="F9" i="2"/>
  <c r="F6" i="2"/>
  <c r="G6" i="2"/>
  <c r="G7" i="2"/>
  <c r="G8" i="2"/>
  <c r="E9" i="2"/>
  <c r="E10" i="2"/>
  <c r="G10" i="2"/>
  <c r="E12" i="2"/>
  <c r="F12" i="2"/>
  <c r="G12" i="2"/>
  <c r="D6" i="2"/>
  <c r="D8" i="2"/>
  <c r="D9" i="2"/>
  <c r="D10" i="2"/>
  <c r="D11" i="2"/>
  <c r="D12" i="2"/>
  <c r="A1" i="1"/>
  <c r="A1" i="3" s="1"/>
  <c r="E14" i="2" l="1"/>
  <c r="D14" i="2"/>
  <c r="G14" i="2"/>
  <c r="F14" i="2"/>
  <c r="I10" i="2"/>
  <c r="I12" i="2"/>
  <c r="H25" i="3" l="1"/>
  <c r="J25" i="3" s="1"/>
  <c r="H24" i="3"/>
  <c r="H23" i="3"/>
  <c r="J23" i="3" s="1"/>
  <c r="H22" i="3"/>
  <c r="I20" i="3"/>
  <c r="H19" i="3"/>
  <c r="J19" i="3" s="1"/>
  <c r="H18" i="1"/>
  <c r="G19" i="1"/>
  <c r="H19" i="1"/>
  <c r="H20" i="1"/>
  <c r="H21" i="1"/>
  <c r="H22" i="1"/>
  <c r="H23" i="1"/>
  <c r="H24" i="1"/>
  <c r="H25" i="1"/>
  <c r="H26" i="1"/>
  <c r="H12" i="3"/>
  <c r="H11" i="3"/>
  <c r="H10" i="3"/>
  <c r="H9" i="3"/>
  <c r="O9" i="3" s="1"/>
  <c r="D7" i="3"/>
  <c r="H37" i="3" l="1"/>
  <c r="I19" i="3"/>
  <c r="H28" i="1"/>
  <c r="H14" i="3"/>
  <c r="D18" i="3" l="1"/>
  <c r="L18" i="3" s="1"/>
  <c r="D18" i="1"/>
  <c r="H28" i="3"/>
  <c r="H31" i="3" s="1"/>
  <c r="H34" i="3" l="1"/>
  <c r="H6" i="1"/>
  <c r="H7" i="1"/>
  <c r="H8" i="1"/>
  <c r="H9" i="1"/>
  <c r="H10" i="1"/>
  <c r="H11" i="1"/>
  <c r="H37" i="1" s="1"/>
  <c r="H12" i="1"/>
  <c r="H14" i="1" l="1"/>
  <c r="H31" i="1" s="1"/>
  <c r="I9" i="3"/>
  <c r="E26" i="2"/>
  <c r="E25" i="2"/>
  <c r="G25" i="2"/>
  <c r="G18" i="2"/>
  <c r="G18" i="3" s="1"/>
  <c r="I24" i="3"/>
  <c r="I22" i="3"/>
  <c r="J12" i="3"/>
  <c r="J37" i="3" s="1"/>
  <c r="I11" i="3"/>
  <c r="J10" i="3"/>
  <c r="J8" i="3"/>
  <c r="F26" i="2"/>
  <c r="D26" i="2"/>
  <c r="D25" i="2"/>
  <c r="G24" i="2"/>
  <c r="E24" i="2"/>
  <c r="D24" i="2"/>
  <c r="G23" i="2"/>
  <c r="G37" i="2" s="1"/>
  <c r="G38" i="2" s="1"/>
  <c r="E23" i="2"/>
  <c r="D23" i="2"/>
  <c r="F22" i="2"/>
  <c r="F37" i="2" s="1"/>
  <c r="E22" i="2"/>
  <c r="E21" i="2"/>
  <c r="J20" i="2"/>
  <c r="F19" i="2"/>
  <c r="E19" i="2"/>
  <c r="D19" i="2"/>
  <c r="D7" i="1"/>
  <c r="I14" i="3" l="1"/>
  <c r="I21" i="2"/>
  <c r="K21" i="2"/>
  <c r="J14" i="3"/>
  <c r="G28" i="2"/>
  <c r="G31" i="2" s="1"/>
  <c r="G34" i="2" s="1"/>
  <c r="E37" i="2"/>
  <c r="K37" i="2" s="1"/>
  <c r="D28" i="2"/>
  <c r="E28" i="2"/>
  <c r="E31" i="2" s="1"/>
  <c r="F28" i="2"/>
  <c r="D37" i="2"/>
  <c r="D38" i="2" s="1"/>
  <c r="I24" i="2"/>
  <c r="I18" i="2"/>
  <c r="J18" i="2" s="1"/>
  <c r="G24" i="3"/>
  <c r="G24" i="1"/>
  <c r="D23" i="3"/>
  <c r="L23" i="3" s="1"/>
  <c r="D23" i="1"/>
  <c r="D19" i="3"/>
  <c r="L19" i="3" s="1"/>
  <c r="D19" i="1"/>
  <c r="F26" i="1"/>
  <c r="F26" i="3"/>
  <c r="D9" i="3"/>
  <c r="G21" i="1"/>
  <c r="G21" i="3"/>
  <c r="G18" i="1"/>
  <c r="F19" i="1"/>
  <c r="F19" i="3"/>
  <c r="D22" i="3"/>
  <c r="D22" i="1"/>
  <c r="D24" i="1"/>
  <c r="D24" i="3"/>
  <c r="G25" i="1"/>
  <c r="G25" i="3"/>
  <c r="G20" i="1"/>
  <c r="G20" i="3"/>
  <c r="E26" i="3"/>
  <c r="E26" i="1"/>
  <c r="D21" i="1"/>
  <c r="D21" i="3"/>
  <c r="D11" i="1"/>
  <c r="D11" i="3"/>
  <c r="E23" i="3"/>
  <c r="E23" i="1"/>
  <c r="E18" i="3"/>
  <c r="E18" i="1"/>
  <c r="F23" i="1"/>
  <c r="F23" i="3"/>
  <c r="F18" i="3"/>
  <c r="F18" i="1"/>
  <c r="G23" i="3"/>
  <c r="G23" i="1"/>
  <c r="D12" i="1"/>
  <c r="D12" i="3"/>
  <c r="L12" i="3" s="1"/>
  <c r="D20" i="1"/>
  <c r="D20" i="3"/>
  <c r="E22" i="3"/>
  <c r="E22" i="1"/>
  <c r="E24" i="1"/>
  <c r="E24" i="3"/>
  <c r="F25" i="3"/>
  <c r="F25" i="1"/>
  <c r="G22" i="1"/>
  <c r="G22" i="3"/>
  <c r="D25" i="3"/>
  <c r="D25" i="1"/>
  <c r="E21" i="3"/>
  <c r="E21" i="1"/>
  <c r="D26" i="3"/>
  <c r="L26" i="3" s="1"/>
  <c r="D26" i="1"/>
  <c r="F21" i="3"/>
  <c r="F21" i="1"/>
  <c r="E19" i="1"/>
  <c r="E19" i="3"/>
  <c r="G26" i="1"/>
  <c r="G26" i="3"/>
  <c r="D10" i="1"/>
  <c r="D10" i="3"/>
  <c r="L10" i="3" s="1"/>
  <c r="E20" i="1"/>
  <c r="E20" i="3"/>
  <c r="F22" i="1"/>
  <c r="F22" i="3"/>
  <c r="F24" i="3"/>
  <c r="F24" i="1"/>
  <c r="D8" i="3"/>
  <c r="L8" i="3" s="1"/>
  <c r="E25" i="3"/>
  <c r="E25" i="1"/>
  <c r="D6" i="1"/>
  <c r="D6" i="3"/>
  <c r="D8" i="1"/>
  <c r="K25" i="2"/>
  <c r="D9" i="1"/>
  <c r="K18" i="2"/>
  <c r="K22" i="2"/>
  <c r="K26" i="2"/>
  <c r="I23" i="2"/>
  <c r="J23" i="2" s="1"/>
  <c r="I25" i="2"/>
  <c r="K23" i="2"/>
  <c r="I22" i="2"/>
  <c r="I26" i="2"/>
  <c r="K24" i="2"/>
  <c r="H41" i="3"/>
  <c r="I21" i="3"/>
  <c r="I28" i="3" s="1"/>
  <c r="K19" i="2"/>
  <c r="I19" i="2"/>
  <c r="H43" i="1"/>
  <c r="L14" i="3" l="1"/>
  <c r="E34" i="2"/>
  <c r="I31" i="3"/>
  <c r="N31" i="3" s="1"/>
  <c r="N14" i="3"/>
  <c r="I37" i="3"/>
  <c r="H43" i="3"/>
  <c r="I28" i="2"/>
  <c r="D31" i="2"/>
  <c r="D34" i="2" s="1"/>
  <c r="D35" i="2" s="1"/>
  <c r="E35" i="2"/>
  <c r="D37" i="1"/>
  <c r="D38" i="1" s="1"/>
  <c r="G28" i="3"/>
  <c r="E28" i="1"/>
  <c r="D28" i="1"/>
  <c r="D14" i="3"/>
  <c r="D37" i="3"/>
  <c r="D38" i="3" s="1"/>
  <c r="E28" i="3"/>
  <c r="D28" i="3"/>
  <c r="D14" i="1"/>
  <c r="G28" i="1"/>
  <c r="J24" i="2"/>
  <c r="J22" i="2"/>
  <c r="J21" i="2"/>
  <c r="J25" i="2"/>
  <c r="J26" i="2"/>
  <c r="J19" i="2"/>
  <c r="D31" i="1" l="1"/>
  <c r="D34" i="1" s="1"/>
  <c r="D32" i="2"/>
  <c r="D35" i="1" l="1"/>
  <c r="D32" i="1"/>
  <c r="D31" i="3"/>
  <c r="D34" i="3" s="1"/>
  <c r="D32" i="3" l="1"/>
  <c r="D35" i="3" l="1"/>
  <c r="G8" i="1" l="1"/>
  <c r="G8" i="3"/>
  <c r="E8" i="1"/>
  <c r="E8" i="3"/>
  <c r="G7" i="3"/>
  <c r="G7" i="1"/>
  <c r="E12" i="1"/>
  <c r="E12" i="3"/>
  <c r="E10" i="1"/>
  <c r="E10" i="3"/>
  <c r="F8" i="1"/>
  <c r="F8" i="3"/>
  <c r="G9" i="3"/>
  <c r="G9" i="1"/>
  <c r="F7" i="1"/>
  <c r="F7" i="3"/>
  <c r="E6" i="3"/>
  <c r="E6" i="1"/>
  <c r="K8" i="2"/>
  <c r="G12" i="3"/>
  <c r="G12" i="1"/>
  <c r="E7" i="1"/>
  <c r="E7" i="3"/>
  <c r="F10" i="3"/>
  <c r="F10" i="1"/>
  <c r="F6" i="3"/>
  <c r="F6" i="1"/>
  <c r="E9" i="3"/>
  <c r="E9" i="1"/>
  <c r="G10" i="3"/>
  <c r="J10" i="2"/>
  <c r="K10" i="2"/>
  <c r="G10" i="1"/>
  <c r="F11" i="1"/>
  <c r="G6" i="1"/>
  <c r="K6" i="2"/>
  <c r="G6" i="3"/>
  <c r="I8" i="2"/>
  <c r="J8" i="2" s="1"/>
  <c r="K7" i="2"/>
  <c r="E11" i="1"/>
  <c r="E11" i="3"/>
  <c r="I7" i="2"/>
  <c r="J7" i="2" s="1"/>
  <c r="K9" i="2"/>
  <c r="F9" i="1"/>
  <c r="I9" i="2"/>
  <c r="J9" i="2" s="1"/>
  <c r="F9" i="3"/>
  <c r="F12" i="3"/>
  <c r="F12" i="1"/>
  <c r="I6" i="2"/>
  <c r="J6" i="2" s="1"/>
  <c r="G11" i="3"/>
  <c r="J12" i="2"/>
  <c r="K12" i="2"/>
  <c r="K11" i="2"/>
  <c r="G11" i="1"/>
  <c r="I11" i="2"/>
  <c r="F11" i="3"/>
  <c r="G37" i="1" l="1"/>
  <c r="J11" i="2"/>
  <c r="I37" i="2"/>
  <c r="G32" i="2"/>
  <c r="G35" i="2"/>
  <c r="E37" i="3"/>
  <c r="E38" i="3" s="1"/>
  <c r="E37" i="1"/>
  <c r="E38" i="1" s="1"/>
  <c r="G38" i="1"/>
  <c r="G14" i="3"/>
  <c r="G31" i="3" s="1"/>
  <c r="G34" i="3" s="1"/>
  <c r="G37" i="3"/>
  <c r="G38" i="3" s="1"/>
  <c r="E14" i="1"/>
  <c r="E31" i="1" s="1"/>
  <c r="E34" i="1" s="1"/>
  <c r="E14" i="3"/>
  <c r="E31" i="3" s="1"/>
  <c r="E34" i="3" s="1"/>
  <c r="E38" i="2"/>
  <c r="K14" i="2"/>
  <c r="F14" i="3"/>
  <c r="G14" i="1"/>
  <c r="G31" i="1" s="1"/>
  <c r="G34" i="1" s="1"/>
  <c r="F14" i="1"/>
  <c r="I14" i="2"/>
  <c r="J14" i="2" s="1"/>
  <c r="E35" i="1" l="1"/>
  <c r="G35" i="3"/>
  <c r="G35" i="1"/>
  <c r="E35" i="3"/>
  <c r="G32" i="3"/>
  <c r="G32" i="1"/>
  <c r="F20" i="1" l="1"/>
  <c r="F37" i="1" s="1"/>
  <c r="F38" i="1" s="1"/>
  <c r="F20" i="3"/>
  <c r="F37" i="3" s="1"/>
  <c r="F38" i="3" s="1"/>
  <c r="K20" i="2"/>
  <c r="K28" i="2"/>
  <c r="F28" i="3" l="1"/>
  <c r="F31" i="3" s="1"/>
  <c r="F34" i="3" s="1"/>
  <c r="J37" i="2"/>
  <c r="J28" i="2"/>
  <c r="F28" i="1"/>
  <c r="F31" i="1" s="1"/>
  <c r="F34" i="1" s="1"/>
  <c r="F38" i="2"/>
  <c r="N38" i="2" s="1"/>
  <c r="F31" i="2"/>
  <c r="F34" i="2" l="1"/>
  <c r="K31" i="2"/>
  <c r="F32" i="2"/>
  <c r="N32" i="2" s="1"/>
  <c r="F32" i="3"/>
  <c r="F35" i="3"/>
  <c r="I31" i="2"/>
  <c r="J31" i="2" s="1"/>
  <c r="F32" i="1"/>
  <c r="F35" i="1"/>
  <c r="K34" i="2" l="1"/>
  <c r="F35" i="2"/>
  <c r="N35" i="2" s="1"/>
  <c r="I34" i="2"/>
  <c r="J34" i="2" s="1"/>
  <c r="I41" i="3" l="1"/>
  <c r="I34" i="3" l="1"/>
  <c r="I43" i="3"/>
  <c r="N41" i="3"/>
  <c r="L25" i="3"/>
  <c r="L28" i="3" s="1"/>
  <c r="J28" i="3"/>
  <c r="J31" i="3" s="1"/>
  <c r="N32" i="3" s="1"/>
  <c r="J41" i="3"/>
  <c r="J43" i="3" l="1"/>
  <c r="N42" i="3"/>
  <c r="J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Wayne Vandernaald</author>
  </authors>
  <commentList>
    <comment ref="I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Wayne Vandernaald:</t>
        </r>
        <r>
          <rPr>
            <sz val="9"/>
            <color indexed="81"/>
            <rFont val="Tahoma"/>
            <family val="2"/>
          </rPr>
          <t xml:space="preserve">
See Run Recon. Spreadsheet </t>
        </r>
      </text>
    </comment>
    <comment ref="J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Wayne Vandernaald:</t>
        </r>
        <r>
          <rPr>
            <sz val="9"/>
            <color indexed="81"/>
            <rFont val="Tahoma"/>
            <family val="2"/>
          </rPr>
          <t xml:space="preserve">
See Run Recon spreedsheet</t>
        </r>
      </text>
    </comment>
    <comment ref="L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Wayne Vandernaald:</t>
        </r>
        <r>
          <rPr>
            <sz val="9"/>
            <color indexed="81"/>
            <rFont val="Tahoma"/>
            <family val="2"/>
          </rPr>
          <t xml:space="preserve">
See 2017 Run recon spreedsheet</t>
        </r>
      </text>
    </comment>
  </commentList>
</comments>
</file>

<file path=xl/sharedStrings.xml><?xml version="1.0" encoding="utf-8"?>
<sst xmlns="http://schemas.openxmlformats.org/spreadsheetml/2006/main" count="180" uniqueCount="99">
  <si>
    <t>Brood</t>
  </si>
  <si>
    <t>Catch</t>
  </si>
  <si>
    <t>Age 3</t>
  </si>
  <si>
    <t>Age 4</t>
  </si>
  <si>
    <t>Age 5</t>
  </si>
  <si>
    <t>Age 6</t>
  </si>
  <si>
    <t>Total</t>
  </si>
  <si>
    <t>SAF Commercial</t>
  </si>
  <si>
    <t>LCR Sport (kept catch)</t>
  </si>
  <si>
    <t>LCR Sport (release mortality)</t>
  </si>
  <si>
    <t>L. Will. Sport Fishery kept catch</t>
  </si>
  <si>
    <t>Lower Clackamas Sport (kept catch)</t>
  </si>
  <si>
    <t>Totals</t>
  </si>
  <si>
    <t xml:space="preserve"> </t>
  </si>
  <si>
    <t>Escapement</t>
  </si>
  <si>
    <t>Mortality Below Falls</t>
  </si>
  <si>
    <t>Natural Spawn Bel. N.F. Dam</t>
  </si>
  <si>
    <t>Run Entering Columbia</t>
  </si>
  <si>
    <t xml:space="preserve">      Percent</t>
  </si>
  <si>
    <t>Run Entering Willamette</t>
  </si>
  <si>
    <t>Run Entering Clackamas</t>
  </si>
  <si>
    <t xml:space="preserve">Clackamas fish run entering Willamette River. </t>
  </si>
  <si>
    <t>Clackamas fish caught in the lower Willamette River recreational fishery.</t>
  </si>
  <si>
    <t>Age Comp Percentages</t>
  </si>
  <si>
    <t>LCR Sport (rel. mortality)</t>
  </si>
  <si>
    <t>Sum of D:G</t>
  </si>
  <si>
    <t>H - I</t>
  </si>
  <si>
    <t>Adults</t>
  </si>
  <si>
    <t>per final Will. Sport C and E summary</t>
  </si>
  <si>
    <r>
      <t>L. Will. Sport Fishery release mortality</t>
    </r>
    <r>
      <rPr>
        <vertAlign val="superscript"/>
        <sz val="18"/>
        <rFont val="Arial"/>
        <family val="2"/>
      </rPr>
      <t>1</t>
    </r>
  </si>
  <si>
    <r>
      <t>Lower Clackamas Sport (rel. mortality)</t>
    </r>
    <r>
      <rPr>
        <vertAlign val="superscript"/>
        <sz val="18"/>
        <rFont val="Arial"/>
        <family val="2"/>
      </rPr>
      <t>1</t>
    </r>
  </si>
  <si>
    <t xml:space="preserve">per Debbie, counts end 15 Aug. </t>
  </si>
  <si>
    <r>
      <t>Mortality Below Falls</t>
    </r>
    <r>
      <rPr>
        <vertAlign val="superscript"/>
        <sz val="18"/>
        <rFont val="Arial"/>
        <family val="2"/>
      </rPr>
      <t>3</t>
    </r>
  </si>
  <si>
    <t>Eagle Creek Hatchery Return</t>
  </si>
  <si>
    <t>North Fork Dam, Recycled Downstream</t>
  </si>
  <si>
    <r>
      <t>Sea Lion Predation</t>
    </r>
    <r>
      <rPr>
        <vertAlign val="superscript"/>
        <sz val="18"/>
        <rFont val="Arial"/>
        <family val="2"/>
      </rPr>
      <t>4</t>
    </r>
  </si>
  <si>
    <r>
      <t>L. Will. Sport Fishery (kept catch)</t>
    </r>
    <r>
      <rPr>
        <vertAlign val="superscript"/>
        <sz val="18"/>
        <rFont val="Arial"/>
        <family val="2"/>
      </rPr>
      <t>5</t>
    </r>
  </si>
  <si>
    <r>
      <t>L. Will. Sport (rel. mortality)</t>
    </r>
    <r>
      <rPr>
        <vertAlign val="superscript"/>
        <sz val="18"/>
        <rFont val="Arial"/>
        <family val="2"/>
      </rPr>
      <t>5</t>
    </r>
  </si>
  <si>
    <r>
      <t xml:space="preserve">Lower Clackamas Sport (kept catch) </t>
    </r>
    <r>
      <rPr>
        <vertAlign val="superscript"/>
        <sz val="18"/>
        <rFont val="Arial"/>
        <family val="2"/>
      </rPr>
      <t>6</t>
    </r>
  </si>
  <si>
    <r>
      <t xml:space="preserve">Lower Clackamas Sport (rel. mortality) </t>
    </r>
    <r>
      <rPr>
        <vertAlign val="superscript"/>
        <sz val="18"/>
        <rFont val="Arial"/>
        <family val="2"/>
      </rPr>
      <t>6</t>
    </r>
  </si>
  <si>
    <r>
      <t xml:space="preserve">Willamette Falls Count </t>
    </r>
    <r>
      <rPr>
        <vertAlign val="superscript"/>
        <sz val="18"/>
        <rFont val="Arial"/>
        <family val="2"/>
      </rPr>
      <t>5</t>
    </r>
  </si>
  <si>
    <r>
      <t xml:space="preserve">Mortality Below Falls </t>
    </r>
    <r>
      <rPr>
        <vertAlign val="superscript"/>
        <sz val="18"/>
        <rFont val="Arial"/>
        <family val="2"/>
      </rPr>
      <t>5</t>
    </r>
  </si>
  <si>
    <r>
      <t>Clackamas Hatchery swim-ins</t>
    </r>
    <r>
      <rPr>
        <vertAlign val="superscript"/>
        <sz val="18"/>
        <rFont val="Arial"/>
        <family val="2"/>
      </rPr>
      <t>7</t>
    </r>
  </si>
  <si>
    <r>
      <t>Clackamas Hatchery transfers from N.F. Dam</t>
    </r>
    <r>
      <rPr>
        <vertAlign val="superscript"/>
        <sz val="18"/>
        <rFont val="Arial"/>
        <family val="2"/>
      </rPr>
      <t xml:space="preserve"> 7</t>
    </r>
  </si>
  <si>
    <r>
      <t xml:space="preserve">Eagle Creek Hatchery Return </t>
    </r>
    <r>
      <rPr>
        <vertAlign val="superscript"/>
        <sz val="18"/>
        <rFont val="Arial"/>
        <family val="2"/>
      </rPr>
      <t>7</t>
    </r>
  </si>
  <si>
    <r>
      <t xml:space="preserve">North Fork Dam, Passed Upstream </t>
    </r>
    <r>
      <rPr>
        <vertAlign val="superscript"/>
        <sz val="18"/>
        <rFont val="Arial"/>
        <family val="2"/>
      </rPr>
      <t>7</t>
    </r>
  </si>
  <si>
    <r>
      <t>North Fork Dam, Recycled Downstream</t>
    </r>
    <r>
      <rPr>
        <vertAlign val="superscript"/>
        <sz val="18"/>
        <rFont val="Arial"/>
        <family val="2"/>
      </rPr>
      <t xml:space="preserve"> 7</t>
    </r>
  </si>
  <si>
    <r>
      <t xml:space="preserve">Natural Spawn Bel. N.F. Dam </t>
    </r>
    <r>
      <rPr>
        <vertAlign val="superscript"/>
        <sz val="18"/>
        <rFont val="Arial"/>
        <family val="2"/>
      </rPr>
      <t>7</t>
    </r>
  </si>
  <si>
    <r>
      <t xml:space="preserve">Sea Lion Predation </t>
    </r>
    <r>
      <rPr>
        <vertAlign val="superscript"/>
        <sz val="18"/>
        <rFont val="Arial"/>
        <family val="2"/>
      </rPr>
      <t>5</t>
    </r>
  </si>
  <si>
    <r>
      <t>1</t>
    </r>
    <r>
      <rPr>
        <sz val="18"/>
        <rFont val="Arial"/>
        <family val="2"/>
      </rPr>
      <t xml:space="preserve">  Release mortality rate from Lindsey et. al. (12.2% of released fish).</t>
    </r>
  </si>
  <si>
    <r>
      <t xml:space="preserve">5  </t>
    </r>
    <r>
      <rPr>
        <sz val="18"/>
        <rFont val="Arial"/>
        <family val="2"/>
      </rPr>
      <t>Age composition based on scale analysis of Willamette River sport catch.</t>
    </r>
  </si>
  <si>
    <r>
      <t xml:space="preserve">7 </t>
    </r>
    <r>
      <rPr>
        <sz val="18"/>
        <rFont val="Arial"/>
        <family val="2"/>
      </rPr>
      <t xml:space="preserve"> Age composition based on scale analysis of Clackamas Hatchery returns. </t>
    </r>
  </si>
  <si>
    <t>released x 0.122</t>
  </si>
  <si>
    <t>L. Will. Sport Fishery release mortality</t>
  </si>
  <si>
    <t>Lower Clackamas Sport (rel. mortality)</t>
  </si>
  <si>
    <t>Willamette Falls Count</t>
  </si>
  <si>
    <t>Clackamas Hatchery swim-ins</t>
  </si>
  <si>
    <t>Clackamas Hatchery transfers from N.F. Dam</t>
  </si>
  <si>
    <t>North Fork Dam, Passed Upstream</t>
  </si>
  <si>
    <t>Sea Lion Predation</t>
  </si>
  <si>
    <r>
      <t>L. Will. Sport Fishery (kept catch</t>
    </r>
    <r>
      <rPr>
        <vertAlign val="superscript"/>
        <sz val="12"/>
        <rFont val="Arial"/>
        <family val="2"/>
      </rPr>
      <t>)</t>
    </r>
  </si>
  <si>
    <t>L. Will. Sport (rel. mortality)</t>
  </si>
  <si>
    <t xml:space="preserve">Lower Clackamas Sport (kept catch) </t>
  </si>
  <si>
    <t xml:space="preserve">Lower Clackamas Sport (rel. mortality) </t>
  </si>
  <si>
    <t xml:space="preserve">Willamette Falls Count </t>
  </si>
  <si>
    <t xml:space="preserve">Mortality Below Falls </t>
  </si>
  <si>
    <r>
      <t>Clackamas Hatchery transfers from N.F. Dam</t>
    </r>
    <r>
      <rPr>
        <vertAlign val="superscript"/>
        <sz val="12"/>
        <rFont val="Arial"/>
        <family val="2"/>
      </rPr>
      <t xml:space="preserve"> </t>
    </r>
  </si>
  <si>
    <t xml:space="preserve">Eagle Creek Hatchery Return </t>
  </si>
  <si>
    <t xml:space="preserve">North Fork Dam, Passed Upstream </t>
  </si>
  <si>
    <r>
      <t>North Fork Dam, Recycled Downstream</t>
    </r>
    <r>
      <rPr>
        <vertAlign val="superscript"/>
        <sz val="12"/>
        <rFont val="Arial"/>
        <family val="2"/>
      </rPr>
      <t xml:space="preserve"> </t>
    </r>
  </si>
  <si>
    <t xml:space="preserve">Natural Spawn Bel. N.F. Dam </t>
  </si>
  <si>
    <t xml:space="preserve">Sea Lion Predation </t>
  </si>
  <si>
    <t>per Garth Wyatt, PGE</t>
  </si>
  <si>
    <t>Adult wild</t>
  </si>
  <si>
    <t>Hatchery</t>
  </si>
  <si>
    <t>Wild</t>
  </si>
  <si>
    <t>per Cam D.</t>
  </si>
  <si>
    <t xml:space="preserve">Clackamas hatchery's "swim-in" numbers </t>
  </si>
  <si>
    <t>per manager Caroline Peterschmidt, 503-630-6270 x-201</t>
  </si>
  <si>
    <t>most recent five year average</t>
  </si>
  <si>
    <t>falls unclipped rate</t>
  </si>
  <si>
    <t>falls clip rate</t>
  </si>
  <si>
    <t>total clipped rate</t>
  </si>
  <si>
    <t>total unclipped rate</t>
  </si>
  <si>
    <t>unclipped rate</t>
  </si>
  <si>
    <t xml:space="preserve">2017 Willamette Spring Chinook Return to Columbia River        </t>
  </si>
  <si>
    <t>ODFW 2017 sea lion study, from Tom Murtagh</t>
  </si>
  <si>
    <r>
      <rPr>
        <vertAlign val="superscript"/>
        <sz val="18"/>
        <rFont val="Arial"/>
        <family val="2"/>
      </rPr>
      <t>2</t>
    </r>
    <r>
      <rPr>
        <sz val="18"/>
        <rFont val="Arial"/>
        <family val="2"/>
      </rPr>
      <t xml:space="preserve"> Willamette River carcass surveys.</t>
    </r>
  </si>
  <si>
    <r>
      <t xml:space="preserve">3  </t>
    </r>
    <r>
      <rPr>
        <sz val="18"/>
        <rFont val="Arial"/>
        <family val="2"/>
      </rPr>
      <t>Estimate based 2017 sea lion predation study.</t>
    </r>
  </si>
  <si>
    <r>
      <t xml:space="preserve">4  </t>
    </r>
    <r>
      <rPr>
        <sz val="18"/>
        <rFont val="Arial"/>
        <family val="2"/>
      </rPr>
      <t>Age composition based on scale analysis of Columbia River sport catch.</t>
    </r>
  </si>
  <si>
    <r>
      <t>LCR Sport (kept catch)</t>
    </r>
    <r>
      <rPr>
        <vertAlign val="superscript"/>
        <sz val="18"/>
        <rFont val="Arial"/>
        <family val="2"/>
      </rPr>
      <t xml:space="preserve"> 4</t>
    </r>
  </si>
  <si>
    <r>
      <t xml:space="preserve">LCR Sport (rel. mortality) </t>
    </r>
    <r>
      <rPr>
        <vertAlign val="superscript"/>
        <sz val="18"/>
        <rFont val="Arial"/>
        <family val="2"/>
      </rPr>
      <t>4</t>
    </r>
  </si>
  <si>
    <t>totals per Jimmy, age comp from KM</t>
  </si>
  <si>
    <t>clipped rate</t>
  </si>
  <si>
    <t xml:space="preserve"> unclipped rate</t>
  </si>
  <si>
    <t>PGE's numbers</t>
  </si>
  <si>
    <r>
      <t xml:space="preserve">6  </t>
    </r>
    <r>
      <rPr>
        <sz val="18"/>
        <rFont val="Arial"/>
        <family val="2"/>
      </rPr>
      <t>Age composition based on scale analysis of Clackamas sport sampling.</t>
    </r>
  </si>
  <si>
    <t>per Bryan Wright, email</t>
  </si>
  <si>
    <t>(93 handled)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</si>
</sst>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00"/>
    <numFmt numFmtId="166" formatCode="###0"/>
    <numFmt numFmtId="167" formatCode="0.000"/>
    <numFmt numFmtId="168" formatCode="#,##0.0000"/>
    <numFmt numFmtId="169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b/>
      <sz val="12"/>
      <color indexed="44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color indexed="10"/>
      <name val="Arial"/>
      <family val="2"/>
    </font>
    <font>
      <vertAlign val="superscript"/>
      <sz val="18"/>
      <name val="Arial"/>
      <family val="2"/>
    </font>
    <font>
      <sz val="16"/>
      <color indexed="44"/>
      <name val="Arial"/>
      <family val="2"/>
    </font>
    <font>
      <b/>
      <sz val="18"/>
      <color indexed="44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/>
    <xf numFmtId="3" fontId="2" fillId="0" borderId="0" xfId="0" applyNumberFormat="1" applyFont="1"/>
    <xf numFmtId="1" fontId="3" fillId="0" borderId="0" xfId="0" applyNumberFormat="1" applyFont="1"/>
    <xf numFmtId="0" fontId="3" fillId="0" borderId="2" xfId="0" applyFont="1" applyBorder="1"/>
    <xf numFmtId="3" fontId="2" fillId="0" borderId="2" xfId="0" applyNumberFormat="1" applyFont="1" applyBorder="1"/>
    <xf numFmtId="0" fontId="2" fillId="0" borderId="3" xfId="0" applyFont="1" applyBorder="1"/>
    <xf numFmtId="3" fontId="2" fillId="0" borderId="3" xfId="0" applyNumberFormat="1" applyFont="1" applyBorder="1"/>
    <xf numFmtId="0" fontId="2" fillId="0" borderId="2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/>
    <xf numFmtId="164" fontId="3" fillId="0" borderId="0" xfId="0" applyNumberFormat="1" applyFont="1"/>
    <xf numFmtId="0" fontId="6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0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168" fontId="9" fillId="0" borderId="0" xfId="0" applyNumberFormat="1" applyFont="1"/>
    <xf numFmtId="3" fontId="9" fillId="0" borderId="0" xfId="0" applyNumberFormat="1" applyFont="1"/>
    <xf numFmtId="3" fontId="11" fillId="0" borderId="0" xfId="0" applyNumberFormat="1" applyFont="1"/>
    <xf numFmtId="3" fontId="10" fillId="0" borderId="0" xfId="0" applyNumberFormat="1" applyFont="1"/>
    <xf numFmtId="3" fontId="10" fillId="0" borderId="0" xfId="0" quotePrefix="1" applyNumberFormat="1" applyFont="1" applyAlignment="1">
      <alignment horizontal="center"/>
    </xf>
    <xf numFmtId="168" fontId="3" fillId="0" borderId="0" xfId="0" applyNumberFormat="1" applyFont="1"/>
    <xf numFmtId="0" fontId="3" fillId="0" borderId="0" xfId="0" quotePrefix="1" applyFont="1" applyAlignment="1">
      <alignment horizontal="center"/>
    </xf>
    <xf numFmtId="4" fontId="3" fillId="0" borderId="0" xfId="0" applyNumberFormat="1" applyFont="1"/>
    <xf numFmtId="4" fontId="9" fillId="0" borderId="0" xfId="0" applyNumberFormat="1" applyFont="1"/>
    <xf numFmtId="3" fontId="12" fillId="0" borderId="0" xfId="0" applyNumberFormat="1" applyFont="1"/>
    <xf numFmtId="0" fontId="9" fillId="0" borderId="2" xfId="0" applyFont="1" applyBorder="1"/>
    <xf numFmtId="3" fontId="11" fillId="0" borderId="2" xfId="0" applyNumberFormat="1" applyFont="1" applyBorder="1"/>
    <xf numFmtId="0" fontId="11" fillId="0" borderId="3" xfId="0" applyFont="1" applyBorder="1"/>
    <xf numFmtId="3" fontId="11" fillId="0" borderId="3" xfId="0" applyNumberFormat="1" applyFont="1" applyBorder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1" fillId="0" borderId="2" xfId="0" applyFont="1" applyBorder="1"/>
    <xf numFmtId="3" fontId="14" fillId="0" borderId="0" xfId="0" quotePrefix="1" applyNumberFormat="1" applyFont="1" applyAlignment="1">
      <alignment horizontal="center"/>
    </xf>
    <xf numFmtId="3" fontId="14" fillId="0" borderId="0" xfId="0" applyNumberFormat="1" applyFont="1"/>
    <xf numFmtId="3" fontId="11" fillId="0" borderId="0" xfId="0" applyNumberFormat="1" applyFont="1" applyAlignment="1">
      <alignment horizontal="center"/>
    </xf>
    <xf numFmtId="0" fontId="15" fillId="0" borderId="0" xfId="0" applyFont="1"/>
    <xf numFmtId="0" fontId="9" fillId="0" borderId="0" xfId="0" quotePrefix="1" applyFont="1" applyAlignment="1">
      <alignment horizontal="center"/>
    </xf>
    <xf numFmtId="164" fontId="9" fillId="0" borderId="0" xfId="0" applyNumberFormat="1" applyFont="1"/>
    <xf numFmtId="3" fontId="16" fillId="0" borderId="0" xfId="0" applyNumberFormat="1" applyFont="1"/>
    <xf numFmtId="3" fontId="16" fillId="0" borderId="0" xfId="0" applyNumberFormat="1" applyFont="1" applyAlignment="1">
      <alignment horizontal="left"/>
    </xf>
    <xf numFmtId="0" fontId="16" fillId="0" borderId="0" xfId="0" applyFont="1"/>
    <xf numFmtId="10" fontId="9" fillId="0" borderId="0" xfId="0" applyNumberFormat="1" applyFont="1"/>
    <xf numFmtId="168" fontId="17" fillId="0" borderId="0" xfId="0" applyNumberFormat="1" applyFont="1"/>
    <xf numFmtId="0" fontId="13" fillId="0" borderId="0" xfId="0" applyFont="1"/>
    <xf numFmtId="14" fontId="9" fillId="0" borderId="0" xfId="0" quotePrefix="1" applyNumberFormat="1" applyFont="1"/>
    <xf numFmtId="165" fontId="9" fillId="0" borderId="0" xfId="0" applyNumberFormat="1" applyFont="1"/>
    <xf numFmtId="166" fontId="9" fillId="0" borderId="0" xfId="0" applyNumberFormat="1" applyFont="1"/>
    <xf numFmtId="1" fontId="9" fillId="0" borderId="0" xfId="0" applyNumberFormat="1" applyFont="1"/>
    <xf numFmtId="167" fontId="9" fillId="0" borderId="0" xfId="0" applyNumberFormat="1" applyFont="1"/>
    <xf numFmtId="10" fontId="9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3" fontId="19" fillId="0" borderId="0" xfId="1" applyNumberFormat="1" applyFont="1"/>
    <xf numFmtId="0" fontId="5" fillId="0" borderId="0" xfId="0" applyFont="1" applyAlignment="1">
      <alignment horizontal="center"/>
    </xf>
    <xf numFmtId="10" fontId="1" fillId="0" borderId="0" xfId="2" applyNumberForma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2" applyFont="1" applyFill="1" applyBorder="1"/>
    <xf numFmtId="10" fontId="1" fillId="0" borderId="0" xfId="2" applyNumberFormat="1" applyFill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20" fillId="0" borderId="0" xfId="0" applyFont="1"/>
    <xf numFmtId="10" fontId="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0" fontId="21" fillId="0" borderId="0" xfId="0" applyFont="1"/>
    <xf numFmtId="164" fontId="21" fillId="0" borderId="0" xfId="0" applyNumberFormat="1" applyFont="1"/>
    <xf numFmtId="10" fontId="19" fillId="3" borderId="0" xfId="2" applyNumberFormat="1" applyFont="1" applyFill="1"/>
    <xf numFmtId="10" fontId="3" fillId="3" borderId="0" xfId="0" applyNumberFormat="1" applyFont="1" applyFill="1"/>
    <xf numFmtId="0" fontId="3" fillId="3" borderId="0" xfId="0" applyFont="1" applyFill="1"/>
    <xf numFmtId="10" fontId="3" fillId="3" borderId="0" xfId="2" applyNumberFormat="1" applyFont="1" applyFill="1"/>
    <xf numFmtId="10" fontId="3" fillId="3" borderId="0" xfId="2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22" fillId="0" borderId="0" xfId="0" applyFont="1"/>
    <xf numFmtId="2" fontId="3" fillId="0" borderId="0" xfId="0" applyNumberFormat="1" applyFont="1"/>
    <xf numFmtId="10" fontId="3" fillId="0" borderId="0" xfId="2" applyNumberFormat="1" applyFont="1" applyFill="1" applyAlignment="1">
      <alignment horizontal="right"/>
    </xf>
    <xf numFmtId="169" fontId="3" fillId="0" borderId="0" xfId="1" applyNumberFormat="1" applyFont="1" applyFill="1"/>
    <xf numFmtId="1" fontId="3" fillId="0" borderId="0" xfId="1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O119"/>
  <sheetViews>
    <sheetView tabSelected="1" zoomScale="80" zoomScaleNormal="80" workbookViewId="0">
      <selection activeCell="H35" sqref="H35"/>
    </sheetView>
  </sheetViews>
  <sheetFormatPr defaultColWidth="11.28515625" defaultRowHeight="15" x14ac:dyDescent="0.2"/>
  <cols>
    <col min="1" max="2" width="11.28515625" style="1"/>
    <col min="3" max="3" width="30.140625" style="1" customWidth="1"/>
    <col min="4" max="4" width="11.28515625" style="1" customWidth="1"/>
    <col min="5" max="6" width="11.7109375" style="1" customWidth="1"/>
    <col min="7" max="7" width="12.5703125" style="1" customWidth="1"/>
    <col min="8" max="8" width="11.7109375" style="1" bestFit="1" customWidth="1"/>
    <col min="9" max="10" width="15.7109375" style="1" bestFit="1" customWidth="1"/>
    <col min="11" max="11" width="39.140625" style="1" customWidth="1"/>
    <col min="12" max="12" width="12.7109375" style="1" customWidth="1"/>
    <col min="13" max="13" width="11" style="1" customWidth="1"/>
    <col min="14" max="258" width="11.28515625" style="1"/>
    <col min="259" max="259" width="49.140625" style="1" customWidth="1"/>
    <col min="260" max="260" width="11.28515625" style="1" customWidth="1"/>
    <col min="261" max="262" width="11.7109375" style="1" customWidth="1"/>
    <col min="263" max="263" width="12.5703125" style="1" customWidth="1"/>
    <col min="264" max="264" width="11.7109375" style="1" bestFit="1" customWidth="1"/>
    <col min="265" max="266" width="15.7109375" style="1" bestFit="1" customWidth="1"/>
    <col min="267" max="267" width="39.140625" style="1" customWidth="1"/>
    <col min="268" max="268" width="12.7109375" style="1" customWidth="1"/>
    <col min="269" max="269" width="11" style="1" customWidth="1"/>
    <col min="270" max="514" width="11.28515625" style="1"/>
    <col min="515" max="515" width="49.140625" style="1" customWidth="1"/>
    <col min="516" max="516" width="11.28515625" style="1" customWidth="1"/>
    <col min="517" max="518" width="11.7109375" style="1" customWidth="1"/>
    <col min="519" max="519" width="12.5703125" style="1" customWidth="1"/>
    <col min="520" max="520" width="11.7109375" style="1" bestFit="1" customWidth="1"/>
    <col min="521" max="522" width="15.7109375" style="1" bestFit="1" customWidth="1"/>
    <col min="523" max="523" width="39.140625" style="1" customWidth="1"/>
    <col min="524" max="524" width="12.7109375" style="1" customWidth="1"/>
    <col min="525" max="525" width="11" style="1" customWidth="1"/>
    <col min="526" max="770" width="11.28515625" style="1"/>
    <col min="771" max="771" width="49.140625" style="1" customWidth="1"/>
    <col min="772" max="772" width="11.28515625" style="1" customWidth="1"/>
    <col min="773" max="774" width="11.7109375" style="1" customWidth="1"/>
    <col min="775" max="775" width="12.5703125" style="1" customWidth="1"/>
    <col min="776" max="776" width="11.7109375" style="1" bestFit="1" customWidth="1"/>
    <col min="777" max="778" width="15.7109375" style="1" bestFit="1" customWidth="1"/>
    <col min="779" max="779" width="39.140625" style="1" customWidth="1"/>
    <col min="780" max="780" width="12.7109375" style="1" customWidth="1"/>
    <col min="781" max="781" width="11" style="1" customWidth="1"/>
    <col min="782" max="1026" width="11.28515625" style="1"/>
    <col min="1027" max="1027" width="49.140625" style="1" customWidth="1"/>
    <col min="1028" max="1028" width="11.28515625" style="1" customWidth="1"/>
    <col min="1029" max="1030" width="11.7109375" style="1" customWidth="1"/>
    <col min="1031" max="1031" width="12.5703125" style="1" customWidth="1"/>
    <col min="1032" max="1032" width="11.7109375" style="1" bestFit="1" customWidth="1"/>
    <col min="1033" max="1034" width="15.7109375" style="1" bestFit="1" customWidth="1"/>
    <col min="1035" max="1035" width="39.140625" style="1" customWidth="1"/>
    <col min="1036" max="1036" width="12.7109375" style="1" customWidth="1"/>
    <col min="1037" max="1037" width="11" style="1" customWidth="1"/>
    <col min="1038" max="1282" width="11.28515625" style="1"/>
    <col min="1283" max="1283" width="49.140625" style="1" customWidth="1"/>
    <col min="1284" max="1284" width="11.28515625" style="1" customWidth="1"/>
    <col min="1285" max="1286" width="11.7109375" style="1" customWidth="1"/>
    <col min="1287" max="1287" width="12.5703125" style="1" customWidth="1"/>
    <col min="1288" max="1288" width="11.7109375" style="1" bestFit="1" customWidth="1"/>
    <col min="1289" max="1290" width="15.7109375" style="1" bestFit="1" customWidth="1"/>
    <col min="1291" max="1291" width="39.140625" style="1" customWidth="1"/>
    <col min="1292" max="1292" width="12.7109375" style="1" customWidth="1"/>
    <col min="1293" max="1293" width="11" style="1" customWidth="1"/>
    <col min="1294" max="1538" width="11.28515625" style="1"/>
    <col min="1539" max="1539" width="49.140625" style="1" customWidth="1"/>
    <col min="1540" max="1540" width="11.28515625" style="1" customWidth="1"/>
    <col min="1541" max="1542" width="11.7109375" style="1" customWidth="1"/>
    <col min="1543" max="1543" width="12.5703125" style="1" customWidth="1"/>
    <col min="1544" max="1544" width="11.7109375" style="1" bestFit="1" customWidth="1"/>
    <col min="1545" max="1546" width="15.7109375" style="1" bestFit="1" customWidth="1"/>
    <col min="1547" max="1547" width="39.140625" style="1" customWidth="1"/>
    <col min="1548" max="1548" width="12.7109375" style="1" customWidth="1"/>
    <col min="1549" max="1549" width="11" style="1" customWidth="1"/>
    <col min="1550" max="1794" width="11.28515625" style="1"/>
    <col min="1795" max="1795" width="49.140625" style="1" customWidth="1"/>
    <col min="1796" max="1796" width="11.28515625" style="1" customWidth="1"/>
    <col min="1797" max="1798" width="11.7109375" style="1" customWidth="1"/>
    <col min="1799" max="1799" width="12.5703125" style="1" customWidth="1"/>
    <col min="1800" max="1800" width="11.7109375" style="1" bestFit="1" customWidth="1"/>
    <col min="1801" max="1802" width="15.7109375" style="1" bestFit="1" customWidth="1"/>
    <col min="1803" max="1803" width="39.140625" style="1" customWidth="1"/>
    <col min="1804" max="1804" width="12.7109375" style="1" customWidth="1"/>
    <col min="1805" max="1805" width="11" style="1" customWidth="1"/>
    <col min="1806" max="2050" width="11.28515625" style="1"/>
    <col min="2051" max="2051" width="49.140625" style="1" customWidth="1"/>
    <col min="2052" max="2052" width="11.28515625" style="1" customWidth="1"/>
    <col min="2053" max="2054" width="11.7109375" style="1" customWidth="1"/>
    <col min="2055" max="2055" width="12.5703125" style="1" customWidth="1"/>
    <col min="2056" max="2056" width="11.7109375" style="1" bestFit="1" customWidth="1"/>
    <col min="2057" max="2058" width="15.7109375" style="1" bestFit="1" customWidth="1"/>
    <col min="2059" max="2059" width="39.140625" style="1" customWidth="1"/>
    <col min="2060" max="2060" width="12.7109375" style="1" customWidth="1"/>
    <col min="2061" max="2061" width="11" style="1" customWidth="1"/>
    <col min="2062" max="2306" width="11.28515625" style="1"/>
    <col min="2307" max="2307" width="49.140625" style="1" customWidth="1"/>
    <col min="2308" max="2308" width="11.28515625" style="1" customWidth="1"/>
    <col min="2309" max="2310" width="11.7109375" style="1" customWidth="1"/>
    <col min="2311" max="2311" width="12.5703125" style="1" customWidth="1"/>
    <col min="2312" max="2312" width="11.7109375" style="1" bestFit="1" customWidth="1"/>
    <col min="2313" max="2314" width="15.7109375" style="1" bestFit="1" customWidth="1"/>
    <col min="2315" max="2315" width="39.140625" style="1" customWidth="1"/>
    <col min="2316" max="2316" width="12.7109375" style="1" customWidth="1"/>
    <col min="2317" max="2317" width="11" style="1" customWidth="1"/>
    <col min="2318" max="2562" width="11.28515625" style="1"/>
    <col min="2563" max="2563" width="49.140625" style="1" customWidth="1"/>
    <col min="2564" max="2564" width="11.28515625" style="1" customWidth="1"/>
    <col min="2565" max="2566" width="11.7109375" style="1" customWidth="1"/>
    <col min="2567" max="2567" width="12.5703125" style="1" customWidth="1"/>
    <col min="2568" max="2568" width="11.7109375" style="1" bestFit="1" customWidth="1"/>
    <col min="2569" max="2570" width="15.7109375" style="1" bestFit="1" customWidth="1"/>
    <col min="2571" max="2571" width="39.140625" style="1" customWidth="1"/>
    <col min="2572" max="2572" width="12.7109375" style="1" customWidth="1"/>
    <col min="2573" max="2573" width="11" style="1" customWidth="1"/>
    <col min="2574" max="2818" width="11.28515625" style="1"/>
    <col min="2819" max="2819" width="49.140625" style="1" customWidth="1"/>
    <col min="2820" max="2820" width="11.28515625" style="1" customWidth="1"/>
    <col min="2821" max="2822" width="11.7109375" style="1" customWidth="1"/>
    <col min="2823" max="2823" width="12.5703125" style="1" customWidth="1"/>
    <col min="2824" max="2824" width="11.7109375" style="1" bestFit="1" customWidth="1"/>
    <col min="2825" max="2826" width="15.7109375" style="1" bestFit="1" customWidth="1"/>
    <col min="2827" max="2827" width="39.140625" style="1" customWidth="1"/>
    <col min="2828" max="2828" width="12.7109375" style="1" customWidth="1"/>
    <col min="2829" max="2829" width="11" style="1" customWidth="1"/>
    <col min="2830" max="3074" width="11.28515625" style="1"/>
    <col min="3075" max="3075" width="49.140625" style="1" customWidth="1"/>
    <col min="3076" max="3076" width="11.28515625" style="1" customWidth="1"/>
    <col min="3077" max="3078" width="11.7109375" style="1" customWidth="1"/>
    <col min="3079" max="3079" width="12.5703125" style="1" customWidth="1"/>
    <col min="3080" max="3080" width="11.7109375" style="1" bestFit="1" customWidth="1"/>
    <col min="3081" max="3082" width="15.7109375" style="1" bestFit="1" customWidth="1"/>
    <col min="3083" max="3083" width="39.140625" style="1" customWidth="1"/>
    <col min="3084" max="3084" width="12.7109375" style="1" customWidth="1"/>
    <col min="3085" max="3085" width="11" style="1" customWidth="1"/>
    <col min="3086" max="3330" width="11.28515625" style="1"/>
    <col min="3331" max="3331" width="49.140625" style="1" customWidth="1"/>
    <col min="3332" max="3332" width="11.28515625" style="1" customWidth="1"/>
    <col min="3333" max="3334" width="11.7109375" style="1" customWidth="1"/>
    <col min="3335" max="3335" width="12.5703125" style="1" customWidth="1"/>
    <col min="3336" max="3336" width="11.7109375" style="1" bestFit="1" customWidth="1"/>
    <col min="3337" max="3338" width="15.7109375" style="1" bestFit="1" customWidth="1"/>
    <col min="3339" max="3339" width="39.140625" style="1" customWidth="1"/>
    <col min="3340" max="3340" width="12.7109375" style="1" customWidth="1"/>
    <col min="3341" max="3341" width="11" style="1" customWidth="1"/>
    <col min="3342" max="3586" width="11.28515625" style="1"/>
    <col min="3587" max="3587" width="49.140625" style="1" customWidth="1"/>
    <col min="3588" max="3588" width="11.28515625" style="1" customWidth="1"/>
    <col min="3589" max="3590" width="11.7109375" style="1" customWidth="1"/>
    <col min="3591" max="3591" width="12.5703125" style="1" customWidth="1"/>
    <col min="3592" max="3592" width="11.7109375" style="1" bestFit="1" customWidth="1"/>
    <col min="3593" max="3594" width="15.7109375" style="1" bestFit="1" customWidth="1"/>
    <col min="3595" max="3595" width="39.140625" style="1" customWidth="1"/>
    <col min="3596" max="3596" width="12.7109375" style="1" customWidth="1"/>
    <col min="3597" max="3597" width="11" style="1" customWidth="1"/>
    <col min="3598" max="3842" width="11.28515625" style="1"/>
    <col min="3843" max="3843" width="49.140625" style="1" customWidth="1"/>
    <col min="3844" max="3844" width="11.28515625" style="1" customWidth="1"/>
    <col min="3845" max="3846" width="11.7109375" style="1" customWidth="1"/>
    <col min="3847" max="3847" width="12.5703125" style="1" customWidth="1"/>
    <col min="3848" max="3848" width="11.7109375" style="1" bestFit="1" customWidth="1"/>
    <col min="3849" max="3850" width="15.7109375" style="1" bestFit="1" customWidth="1"/>
    <col min="3851" max="3851" width="39.140625" style="1" customWidth="1"/>
    <col min="3852" max="3852" width="12.7109375" style="1" customWidth="1"/>
    <col min="3853" max="3853" width="11" style="1" customWidth="1"/>
    <col min="3854" max="4098" width="11.28515625" style="1"/>
    <col min="4099" max="4099" width="49.140625" style="1" customWidth="1"/>
    <col min="4100" max="4100" width="11.28515625" style="1" customWidth="1"/>
    <col min="4101" max="4102" width="11.7109375" style="1" customWidth="1"/>
    <col min="4103" max="4103" width="12.5703125" style="1" customWidth="1"/>
    <col min="4104" max="4104" width="11.7109375" style="1" bestFit="1" customWidth="1"/>
    <col min="4105" max="4106" width="15.7109375" style="1" bestFit="1" customWidth="1"/>
    <col min="4107" max="4107" width="39.140625" style="1" customWidth="1"/>
    <col min="4108" max="4108" width="12.7109375" style="1" customWidth="1"/>
    <col min="4109" max="4109" width="11" style="1" customWidth="1"/>
    <col min="4110" max="4354" width="11.28515625" style="1"/>
    <col min="4355" max="4355" width="49.140625" style="1" customWidth="1"/>
    <col min="4356" max="4356" width="11.28515625" style="1" customWidth="1"/>
    <col min="4357" max="4358" width="11.7109375" style="1" customWidth="1"/>
    <col min="4359" max="4359" width="12.5703125" style="1" customWidth="1"/>
    <col min="4360" max="4360" width="11.7109375" style="1" bestFit="1" customWidth="1"/>
    <col min="4361" max="4362" width="15.7109375" style="1" bestFit="1" customWidth="1"/>
    <col min="4363" max="4363" width="39.140625" style="1" customWidth="1"/>
    <col min="4364" max="4364" width="12.7109375" style="1" customWidth="1"/>
    <col min="4365" max="4365" width="11" style="1" customWidth="1"/>
    <col min="4366" max="4610" width="11.28515625" style="1"/>
    <col min="4611" max="4611" width="49.140625" style="1" customWidth="1"/>
    <col min="4612" max="4612" width="11.28515625" style="1" customWidth="1"/>
    <col min="4613" max="4614" width="11.7109375" style="1" customWidth="1"/>
    <col min="4615" max="4615" width="12.5703125" style="1" customWidth="1"/>
    <col min="4616" max="4616" width="11.7109375" style="1" bestFit="1" customWidth="1"/>
    <col min="4617" max="4618" width="15.7109375" style="1" bestFit="1" customWidth="1"/>
    <col min="4619" max="4619" width="39.140625" style="1" customWidth="1"/>
    <col min="4620" max="4620" width="12.7109375" style="1" customWidth="1"/>
    <col min="4621" max="4621" width="11" style="1" customWidth="1"/>
    <col min="4622" max="4866" width="11.28515625" style="1"/>
    <col min="4867" max="4867" width="49.140625" style="1" customWidth="1"/>
    <col min="4868" max="4868" width="11.28515625" style="1" customWidth="1"/>
    <col min="4869" max="4870" width="11.7109375" style="1" customWidth="1"/>
    <col min="4871" max="4871" width="12.5703125" style="1" customWidth="1"/>
    <col min="4872" max="4872" width="11.7109375" style="1" bestFit="1" customWidth="1"/>
    <col min="4873" max="4874" width="15.7109375" style="1" bestFit="1" customWidth="1"/>
    <col min="4875" max="4875" width="39.140625" style="1" customWidth="1"/>
    <col min="4876" max="4876" width="12.7109375" style="1" customWidth="1"/>
    <col min="4877" max="4877" width="11" style="1" customWidth="1"/>
    <col min="4878" max="5122" width="11.28515625" style="1"/>
    <col min="5123" max="5123" width="49.140625" style="1" customWidth="1"/>
    <col min="5124" max="5124" width="11.28515625" style="1" customWidth="1"/>
    <col min="5125" max="5126" width="11.7109375" style="1" customWidth="1"/>
    <col min="5127" max="5127" width="12.5703125" style="1" customWidth="1"/>
    <col min="5128" max="5128" width="11.7109375" style="1" bestFit="1" customWidth="1"/>
    <col min="5129" max="5130" width="15.7109375" style="1" bestFit="1" customWidth="1"/>
    <col min="5131" max="5131" width="39.140625" style="1" customWidth="1"/>
    <col min="5132" max="5132" width="12.7109375" style="1" customWidth="1"/>
    <col min="5133" max="5133" width="11" style="1" customWidth="1"/>
    <col min="5134" max="5378" width="11.28515625" style="1"/>
    <col min="5379" max="5379" width="49.140625" style="1" customWidth="1"/>
    <col min="5380" max="5380" width="11.28515625" style="1" customWidth="1"/>
    <col min="5381" max="5382" width="11.7109375" style="1" customWidth="1"/>
    <col min="5383" max="5383" width="12.5703125" style="1" customWidth="1"/>
    <col min="5384" max="5384" width="11.7109375" style="1" bestFit="1" customWidth="1"/>
    <col min="5385" max="5386" width="15.7109375" style="1" bestFit="1" customWidth="1"/>
    <col min="5387" max="5387" width="39.140625" style="1" customWidth="1"/>
    <col min="5388" max="5388" width="12.7109375" style="1" customWidth="1"/>
    <col min="5389" max="5389" width="11" style="1" customWidth="1"/>
    <col min="5390" max="5634" width="11.28515625" style="1"/>
    <col min="5635" max="5635" width="49.140625" style="1" customWidth="1"/>
    <col min="5636" max="5636" width="11.28515625" style="1" customWidth="1"/>
    <col min="5637" max="5638" width="11.7109375" style="1" customWidth="1"/>
    <col min="5639" max="5639" width="12.5703125" style="1" customWidth="1"/>
    <col min="5640" max="5640" width="11.7109375" style="1" bestFit="1" customWidth="1"/>
    <col min="5641" max="5642" width="15.7109375" style="1" bestFit="1" customWidth="1"/>
    <col min="5643" max="5643" width="39.140625" style="1" customWidth="1"/>
    <col min="5644" max="5644" width="12.7109375" style="1" customWidth="1"/>
    <col min="5645" max="5645" width="11" style="1" customWidth="1"/>
    <col min="5646" max="5890" width="11.28515625" style="1"/>
    <col min="5891" max="5891" width="49.140625" style="1" customWidth="1"/>
    <col min="5892" max="5892" width="11.28515625" style="1" customWidth="1"/>
    <col min="5893" max="5894" width="11.7109375" style="1" customWidth="1"/>
    <col min="5895" max="5895" width="12.5703125" style="1" customWidth="1"/>
    <col min="5896" max="5896" width="11.7109375" style="1" bestFit="1" customWidth="1"/>
    <col min="5897" max="5898" width="15.7109375" style="1" bestFit="1" customWidth="1"/>
    <col min="5899" max="5899" width="39.140625" style="1" customWidth="1"/>
    <col min="5900" max="5900" width="12.7109375" style="1" customWidth="1"/>
    <col min="5901" max="5901" width="11" style="1" customWidth="1"/>
    <col min="5902" max="6146" width="11.28515625" style="1"/>
    <col min="6147" max="6147" width="49.140625" style="1" customWidth="1"/>
    <col min="6148" max="6148" width="11.28515625" style="1" customWidth="1"/>
    <col min="6149" max="6150" width="11.7109375" style="1" customWidth="1"/>
    <col min="6151" max="6151" width="12.5703125" style="1" customWidth="1"/>
    <col min="6152" max="6152" width="11.7109375" style="1" bestFit="1" customWidth="1"/>
    <col min="6153" max="6154" width="15.7109375" style="1" bestFit="1" customWidth="1"/>
    <col min="6155" max="6155" width="39.140625" style="1" customWidth="1"/>
    <col min="6156" max="6156" width="12.7109375" style="1" customWidth="1"/>
    <col min="6157" max="6157" width="11" style="1" customWidth="1"/>
    <col min="6158" max="6402" width="11.28515625" style="1"/>
    <col min="6403" max="6403" width="49.140625" style="1" customWidth="1"/>
    <col min="6404" max="6404" width="11.28515625" style="1" customWidth="1"/>
    <col min="6405" max="6406" width="11.7109375" style="1" customWidth="1"/>
    <col min="6407" max="6407" width="12.5703125" style="1" customWidth="1"/>
    <col min="6408" max="6408" width="11.7109375" style="1" bestFit="1" customWidth="1"/>
    <col min="6409" max="6410" width="15.7109375" style="1" bestFit="1" customWidth="1"/>
    <col min="6411" max="6411" width="39.140625" style="1" customWidth="1"/>
    <col min="6412" max="6412" width="12.7109375" style="1" customWidth="1"/>
    <col min="6413" max="6413" width="11" style="1" customWidth="1"/>
    <col min="6414" max="6658" width="11.28515625" style="1"/>
    <col min="6659" max="6659" width="49.140625" style="1" customWidth="1"/>
    <col min="6660" max="6660" width="11.28515625" style="1" customWidth="1"/>
    <col min="6661" max="6662" width="11.7109375" style="1" customWidth="1"/>
    <col min="6663" max="6663" width="12.5703125" style="1" customWidth="1"/>
    <col min="6664" max="6664" width="11.7109375" style="1" bestFit="1" customWidth="1"/>
    <col min="6665" max="6666" width="15.7109375" style="1" bestFit="1" customWidth="1"/>
    <col min="6667" max="6667" width="39.140625" style="1" customWidth="1"/>
    <col min="6668" max="6668" width="12.7109375" style="1" customWidth="1"/>
    <col min="6669" max="6669" width="11" style="1" customWidth="1"/>
    <col min="6670" max="6914" width="11.28515625" style="1"/>
    <col min="6915" max="6915" width="49.140625" style="1" customWidth="1"/>
    <col min="6916" max="6916" width="11.28515625" style="1" customWidth="1"/>
    <col min="6917" max="6918" width="11.7109375" style="1" customWidth="1"/>
    <col min="6919" max="6919" width="12.5703125" style="1" customWidth="1"/>
    <col min="6920" max="6920" width="11.7109375" style="1" bestFit="1" customWidth="1"/>
    <col min="6921" max="6922" width="15.7109375" style="1" bestFit="1" customWidth="1"/>
    <col min="6923" max="6923" width="39.140625" style="1" customWidth="1"/>
    <col min="6924" max="6924" width="12.7109375" style="1" customWidth="1"/>
    <col min="6925" max="6925" width="11" style="1" customWidth="1"/>
    <col min="6926" max="7170" width="11.28515625" style="1"/>
    <col min="7171" max="7171" width="49.140625" style="1" customWidth="1"/>
    <col min="7172" max="7172" width="11.28515625" style="1" customWidth="1"/>
    <col min="7173" max="7174" width="11.7109375" style="1" customWidth="1"/>
    <col min="7175" max="7175" width="12.5703125" style="1" customWidth="1"/>
    <col min="7176" max="7176" width="11.7109375" style="1" bestFit="1" customWidth="1"/>
    <col min="7177" max="7178" width="15.7109375" style="1" bestFit="1" customWidth="1"/>
    <col min="7179" max="7179" width="39.140625" style="1" customWidth="1"/>
    <col min="7180" max="7180" width="12.7109375" style="1" customWidth="1"/>
    <col min="7181" max="7181" width="11" style="1" customWidth="1"/>
    <col min="7182" max="7426" width="11.28515625" style="1"/>
    <col min="7427" max="7427" width="49.140625" style="1" customWidth="1"/>
    <col min="7428" max="7428" width="11.28515625" style="1" customWidth="1"/>
    <col min="7429" max="7430" width="11.7109375" style="1" customWidth="1"/>
    <col min="7431" max="7431" width="12.5703125" style="1" customWidth="1"/>
    <col min="7432" max="7432" width="11.7109375" style="1" bestFit="1" customWidth="1"/>
    <col min="7433" max="7434" width="15.7109375" style="1" bestFit="1" customWidth="1"/>
    <col min="7435" max="7435" width="39.140625" style="1" customWidth="1"/>
    <col min="7436" max="7436" width="12.7109375" style="1" customWidth="1"/>
    <col min="7437" max="7437" width="11" style="1" customWidth="1"/>
    <col min="7438" max="7682" width="11.28515625" style="1"/>
    <col min="7683" max="7683" width="49.140625" style="1" customWidth="1"/>
    <col min="7684" max="7684" width="11.28515625" style="1" customWidth="1"/>
    <col min="7685" max="7686" width="11.7109375" style="1" customWidth="1"/>
    <col min="7687" max="7687" width="12.5703125" style="1" customWidth="1"/>
    <col min="7688" max="7688" width="11.7109375" style="1" bestFit="1" customWidth="1"/>
    <col min="7689" max="7690" width="15.7109375" style="1" bestFit="1" customWidth="1"/>
    <col min="7691" max="7691" width="39.140625" style="1" customWidth="1"/>
    <col min="7692" max="7692" width="12.7109375" style="1" customWidth="1"/>
    <col min="7693" max="7693" width="11" style="1" customWidth="1"/>
    <col min="7694" max="7938" width="11.28515625" style="1"/>
    <col min="7939" max="7939" width="49.140625" style="1" customWidth="1"/>
    <col min="7940" max="7940" width="11.28515625" style="1" customWidth="1"/>
    <col min="7941" max="7942" width="11.7109375" style="1" customWidth="1"/>
    <col min="7943" max="7943" width="12.5703125" style="1" customWidth="1"/>
    <col min="7944" max="7944" width="11.7109375" style="1" bestFit="1" customWidth="1"/>
    <col min="7945" max="7946" width="15.7109375" style="1" bestFit="1" customWidth="1"/>
    <col min="7947" max="7947" width="39.140625" style="1" customWidth="1"/>
    <col min="7948" max="7948" width="12.7109375" style="1" customWidth="1"/>
    <col min="7949" max="7949" width="11" style="1" customWidth="1"/>
    <col min="7950" max="8194" width="11.28515625" style="1"/>
    <col min="8195" max="8195" width="49.140625" style="1" customWidth="1"/>
    <col min="8196" max="8196" width="11.28515625" style="1" customWidth="1"/>
    <col min="8197" max="8198" width="11.7109375" style="1" customWidth="1"/>
    <col min="8199" max="8199" width="12.5703125" style="1" customWidth="1"/>
    <col min="8200" max="8200" width="11.7109375" style="1" bestFit="1" customWidth="1"/>
    <col min="8201" max="8202" width="15.7109375" style="1" bestFit="1" customWidth="1"/>
    <col min="8203" max="8203" width="39.140625" style="1" customWidth="1"/>
    <col min="8204" max="8204" width="12.7109375" style="1" customWidth="1"/>
    <col min="8205" max="8205" width="11" style="1" customWidth="1"/>
    <col min="8206" max="8450" width="11.28515625" style="1"/>
    <col min="8451" max="8451" width="49.140625" style="1" customWidth="1"/>
    <col min="8452" max="8452" width="11.28515625" style="1" customWidth="1"/>
    <col min="8453" max="8454" width="11.7109375" style="1" customWidth="1"/>
    <col min="8455" max="8455" width="12.5703125" style="1" customWidth="1"/>
    <col min="8456" max="8456" width="11.7109375" style="1" bestFit="1" customWidth="1"/>
    <col min="8457" max="8458" width="15.7109375" style="1" bestFit="1" customWidth="1"/>
    <col min="8459" max="8459" width="39.140625" style="1" customWidth="1"/>
    <col min="8460" max="8460" width="12.7109375" style="1" customWidth="1"/>
    <col min="8461" max="8461" width="11" style="1" customWidth="1"/>
    <col min="8462" max="8706" width="11.28515625" style="1"/>
    <col min="8707" max="8707" width="49.140625" style="1" customWidth="1"/>
    <col min="8708" max="8708" width="11.28515625" style="1" customWidth="1"/>
    <col min="8709" max="8710" width="11.7109375" style="1" customWidth="1"/>
    <col min="8711" max="8711" width="12.5703125" style="1" customWidth="1"/>
    <col min="8712" max="8712" width="11.7109375" style="1" bestFit="1" customWidth="1"/>
    <col min="8713" max="8714" width="15.7109375" style="1" bestFit="1" customWidth="1"/>
    <col min="8715" max="8715" width="39.140625" style="1" customWidth="1"/>
    <col min="8716" max="8716" width="12.7109375" style="1" customWidth="1"/>
    <col min="8717" max="8717" width="11" style="1" customWidth="1"/>
    <col min="8718" max="8962" width="11.28515625" style="1"/>
    <col min="8963" max="8963" width="49.140625" style="1" customWidth="1"/>
    <col min="8964" max="8964" width="11.28515625" style="1" customWidth="1"/>
    <col min="8965" max="8966" width="11.7109375" style="1" customWidth="1"/>
    <col min="8967" max="8967" width="12.5703125" style="1" customWidth="1"/>
    <col min="8968" max="8968" width="11.7109375" style="1" bestFit="1" customWidth="1"/>
    <col min="8969" max="8970" width="15.7109375" style="1" bestFit="1" customWidth="1"/>
    <col min="8971" max="8971" width="39.140625" style="1" customWidth="1"/>
    <col min="8972" max="8972" width="12.7109375" style="1" customWidth="1"/>
    <col min="8973" max="8973" width="11" style="1" customWidth="1"/>
    <col min="8974" max="9218" width="11.28515625" style="1"/>
    <col min="9219" max="9219" width="49.140625" style="1" customWidth="1"/>
    <col min="9220" max="9220" width="11.28515625" style="1" customWidth="1"/>
    <col min="9221" max="9222" width="11.7109375" style="1" customWidth="1"/>
    <col min="9223" max="9223" width="12.5703125" style="1" customWidth="1"/>
    <col min="9224" max="9224" width="11.7109375" style="1" bestFit="1" customWidth="1"/>
    <col min="9225" max="9226" width="15.7109375" style="1" bestFit="1" customWidth="1"/>
    <col min="9227" max="9227" width="39.140625" style="1" customWidth="1"/>
    <col min="9228" max="9228" width="12.7109375" style="1" customWidth="1"/>
    <col min="9229" max="9229" width="11" style="1" customWidth="1"/>
    <col min="9230" max="9474" width="11.28515625" style="1"/>
    <col min="9475" max="9475" width="49.140625" style="1" customWidth="1"/>
    <col min="9476" max="9476" width="11.28515625" style="1" customWidth="1"/>
    <col min="9477" max="9478" width="11.7109375" style="1" customWidth="1"/>
    <col min="9479" max="9479" width="12.5703125" style="1" customWidth="1"/>
    <col min="9480" max="9480" width="11.7109375" style="1" bestFit="1" customWidth="1"/>
    <col min="9481" max="9482" width="15.7109375" style="1" bestFit="1" customWidth="1"/>
    <col min="9483" max="9483" width="39.140625" style="1" customWidth="1"/>
    <col min="9484" max="9484" width="12.7109375" style="1" customWidth="1"/>
    <col min="9485" max="9485" width="11" style="1" customWidth="1"/>
    <col min="9486" max="9730" width="11.28515625" style="1"/>
    <col min="9731" max="9731" width="49.140625" style="1" customWidth="1"/>
    <col min="9732" max="9732" width="11.28515625" style="1" customWidth="1"/>
    <col min="9733" max="9734" width="11.7109375" style="1" customWidth="1"/>
    <col min="9735" max="9735" width="12.5703125" style="1" customWidth="1"/>
    <col min="9736" max="9736" width="11.7109375" style="1" bestFit="1" customWidth="1"/>
    <col min="9737" max="9738" width="15.7109375" style="1" bestFit="1" customWidth="1"/>
    <col min="9739" max="9739" width="39.140625" style="1" customWidth="1"/>
    <col min="9740" max="9740" width="12.7109375" style="1" customWidth="1"/>
    <col min="9741" max="9741" width="11" style="1" customWidth="1"/>
    <col min="9742" max="9986" width="11.28515625" style="1"/>
    <col min="9987" max="9987" width="49.140625" style="1" customWidth="1"/>
    <col min="9988" max="9988" width="11.28515625" style="1" customWidth="1"/>
    <col min="9989" max="9990" width="11.7109375" style="1" customWidth="1"/>
    <col min="9991" max="9991" width="12.5703125" style="1" customWidth="1"/>
    <col min="9992" max="9992" width="11.7109375" style="1" bestFit="1" customWidth="1"/>
    <col min="9993" max="9994" width="15.7109375" style="1" bestFit="1" customWidth="1"/>
    <col min="9995" max="9995" width="39.140625" style="1" customWidth="1"/>
    <col min="9996" max="9996" width="12.7109375" style="1" customWidth="1"/>
    <col min="9997" max="9997" width="11" style="1" customWidth="1"/>
    <col min="9998" max="10242" width="11.28515625" style="1"/>
    <col min="10243" max="10243" width="49.140625" style="1" customWidth="1"/>
    <col min="10244" max="10244" width="11.28515625" style="1" customWidth="1"/>
    <col min="10245" max="10246" width="11.7109375" style="1" customWidth="1"/>
    <col min="10247" max="10247" width="12.5703125" style="1" customWidth="1"/>
    <col min="10248" max="10248" width="11.7109375" style="1" bestFit="1" customWidth="1"/>
    <col min="10249" max="10250" width="15.7109375" style="1" bestFit="1" customWidth="1"/>
    <col min="10251" max="10251" width="39.140625" style="1" customWidth="1"/>
    <col min="10252" max="10252" width="12.7109375" style="1" customWidth="1"/>
    <col min="10253" max="10253" width="11" style="1" customWidth="1"/>
    <col min="10254" max="10498" width="11.28515625" style="1"/>
    <col min="10499" max="10499" width="49.140625" style="1" customWidth="1"/>
    <col min="10500" max="10500" width="11.28515625" style="1" customWidth="1"/>
    <col min="10501" max="10502" width="11.7109375" style="1" customWidth="1"/>
    <col min="10503" max="10503" width="12.5703125" style="1" customWidth="1"/>
    <col min="10504" max="10504" width="11.7109375" style="1" bestFit="1" customWidth="1"/>
    <col min="10505" max="10506" width="15.7109375" style="1" bestFit="1" customWidth="1"/>
    <col min="10507" max="10507" width="39.140625" style="1" customWidth="1"/>
    <col min="10508" max="10508" width="12.7109375" style="1" customWidth="1"/>
    <col min="10509" max="10509" width="11" style="1" customWidth="1"/>
    <col min="10510" max="10754" width="11.28515625" style="1"/>
    <col min="10755" max="10755" width="49.140625" style="1" customWidth="1"/>
    <col min="10756" max="10756" width="11.28515625" style="1" customWidth="1"/>
    <col min="10757" max="10758" width="11.7109375" style="1" customWidth="1"/>
    <col min="10759" max="10759" width="12.5703125" style="1" customWidth="1"/>
    <col min="10760" max="10760" width="11.7109375" style="1" bestFit="1" customWidth="1"/>
    <col min="10761" max="10762" width="15.7109375" style="1" bestFit="1" customWidth="1"/>
    <col min="10763" max="10763" width="39.140625" style="1" customWidth="1"/>
    <col min="10764" max="10764" width="12.7109375" style="1" customWidth="1"/>
    <col min="10765" max="10765" width="11" style="1" customWidth="1"/>
    <col min="10766" max="11010" width="11.28515625" style="1"/>
    <col min="11011" max="11011" width="49.140625" style="1" customWidth="1"/>
    <col min="11012" max="11012" width="11.28515625" style="1" customWidth="1"/>
    <col min="11013" max="11014" width="11.7109375" style="1" customWidth="1"/>
    <col min="11015" max="11015" width="12.5703125" style="1" customWidth="1"/>
    <col min="11016" max="11016" width="11.7109375" style="1" bestFit="1" customWidth="1"/>
    <col min="11017" max="11018" width="15.7109375" style="1" bestFit="1" customWidth="1"/>
    <col min="11019" max="11019" width="39.140625" style="1" customWidth="1"/>
    <col min="11020" max="11020" width="12.7109375" style="1" customWidth="1"/>
    <col min="11021" max="11021" width="11" style="1" customWidth="1"/>
    <col min="11022" max="11266" width="11.28515625" style="1"/>
    <col min="11267" max="11267" width="49.140625" style="1" customWidth="1"/>
    <col min="11268" max="11268" width="11.28515625" style="1" customWidth="1"/>
    <col min="11269" max="11270" width="11.7109375" style="1" customWidth="1"/>
    <col min="11271" max="11271" width="12.5703125" style="1" customWidth="1"/>
    <col min="11272" max="11272" width="11.7109375" style="1" bestFit="1" customWidth="1"/>
    <col min="11273" max="11274" width="15.7109375" style="1" bestFit="1" customWidth="1"/>
    <col min="11275" max="11275" width="39.140625" style="1" customWidth="1"/>
    <col min="11276" max="11276" width="12.7109375" style="1" customWidth="1"/>
    <col min="11277" max="11277" width="11" style="1" customWidth="1"/>
    <col min="11278" max="11522" width="11.28515625" style="1"/>
    <col min="11523" max="11523" width="49.140625" style="1" customWidth="1"/>
    <col min="11524" max="11524" width="11.28515625" style="1" customWidth="1"/>
    <col min="11525" max="11526" width="11.7109375" style="1" customWidth="1"/>
    <col min="11527" max="11527" width="12.5703125" style="1" customWidth="1"/>
    <col min="11528" max="11528" width="11.7109375" style="1" bestFit="1" customWidth="1"/>
    <col min="11529" max="11530" width="15.7109375" style="1" bestFit="1" customWidth="1"/>
    <col min="11531" max="11531" width="39.140625" style="1" customWidth="1"/>
    <col min="11532" max="11532" width="12.7109375" style="1" customWidth="1"/>
    <col min="11533" max="11533" width="11" style="1" customWidth="1"/>
    <col min="11534" max="11778" width="11.28515625" style="1"/>
    <col min="11779" max="11779" width="49.140625" style="1" customWidth="1"/>
    <col min="11780" max="11780" width="11.28515625" style="1" customWidth="1"/>
    <col min="11781" max="11782" width="11.7109375" style="1" customWidth="1"/>
    <col min="11783" max="11783" width="12.5703125" style="1" customWidth="1"/>
    <col min="11784" max="11784" width="11.7109375" style="1" bestFit="1" customWidth="1"/>
    <col min="11785" max="11786" width="15.7109375" style="1" bestFit="1" customWidth="1"/>
    <col min="11787" max="11787" width="39.140625" style="1" customWidth="1"/>
    <col min="11788" max="11788" width="12.7109375" style="1" customWidth="1"/>
    <col min="11789" max="11789" width="11" style="1" customWidth="1"/>
    <col min="11790" max="12034" width="11.28515625" style="1"/>
    <col min="12035" max="12035" width="49.140625" style="1" customWidth="1"/>
    <col min="12036" max="12036" width="11.28515625" style="1" customWidth="1"/>
    <col min="12037" max="12038" width="11.7109375" style="1" customWidth="1"/>
    <col min="12039" max="12039" width="12.5703125" style="1" customWidth="1"/>
    <col min="12040" max="12040" width="11.7109375" style="1" bestFit="1" customWidth="1"/>
    <col min="12041" max="12042" width="15.7109375" style="1" bestFit="1" customWidth="1"/>
    <col min="12043" max="12043" width="39.140625" style="1" customWidth="1"/>
    <col min="12044" max="12044" width="12.7109375" style="1" customWidth="1"/>
    <col min="12045" max="12045" width="11" style="1" customWidth="1"/>
    <col min="12046" max="12290" width="11.28515625" style="1"/>
    <col min="12291" max="12291" width="49.140625" style="1" customWidth="1"/>
    <col min="12292" max="12292" width="11.28515625" style="1" customWidth="1"/>
    <col min="12293" max="12294" width="11.7109375" style="1" customWidth="1"/>
    <col min="12295" max="12295" width="12.5703125" style="1" customWidth="1"/>
    <col min="12296" max="12296" width="11.7109375" style="1" bestFit="1" customWidth="1"/>
    <col min="12297" max="12298" width="15.7109375" style="1" bestFit="1" customWidth="1"/>
    <col min="12299" max="12299" width="39.140625" style="1" customWidth="1"/>
    <col min="12300" max="12300" width="12.7109375" style="1" customWidth="1"/>
    <col min="12301" max="12301" width="11" style="1" customWidth="1"/>
    <col min="12302" max="12546" width="11.28515625" style="1"/>
    <col min="12547" max="12547" width="49.140625" style="1" customWidth="1"/>
    <col min="12548" max="12548" width="11.28515625" style="1" customWidth="1"/>
    <col min="12549" max="12550" width="11.7109375" style="1" customWidth="1"/>
    <col min="12551" max="12551" width="12.5703125" style="1" customWidth="1"/>
    <col min="12552" max="12552" width="11.7109375" style="1" bestFit="1" customWidth="1"/>
    <col min="12553" max="12554" width="15.7109375" style="1" bestFit="1" customWidth="1"/>
    <col min="12555" max="12555" width="39.140625" style="1" customWidth="1"/>
    <col min="12556" max="12556" width="12.7109375" style="1" customWidth="1"/>
    <col min="12557" max="12557" width="11" style="1" customWidth="1"/>
    <col min="12558" max="12802" width="11.28515625" style="1"/>
    <col min="12803" max="12803" width="49.140625" style="1" customWidth="1"/>
    <col min="12804" max="12804" width="11.28515625" style="1" customWidth="1"/>
    <col min="12805" max="12806" width="11.7109375" style="1" customWidth="1"/>
    <col min="12807" max="12807" width="12.5703125" style="1" customWidth="1"/>
    <col min="12808" max="12808" width="11.7109375" style="1" bestFit="1" customWidth="1"/>
    <col min="12809" max="12810" width="15.7109375" style="1" bestFit="1" customWidth="1"/>
    <col min="12811" max="12811" width="39.140625" style="1" customWidth="1"/>
    <col min="12812" max="12812" width="12.7109375" style="1" customWidth="1"/>
    <col min="12813" max="12813" width="11" style="1" customWidth="1"/>
    <col min="12814" max="13058" width="11.28515625" style="1"/>
    <col min="13059" max="13059" width="49.140625" style="1" customWidth="1"/>
    <col min="13060" max="13060" width="11.28515625" style="1" customWidth="1"/>
    <col min="13061" max="13062" width="11.7109375" style="1" customWidth="1"/>
    <col min="13063" max="13063" width="12.5703125" style="1" customWidth="1"/>
    <col min="13064" max="13064" width="11.7109375" style="1" bestFit="1" customWidth="1"/>
    <col min="13065" max="13066" width="15.7109375" style="1" bestFit="1" customWidth="1"/>
    <col min="13067" max="13067" width="39.140625" style="1" customWidth="1"/>
    <col min="13068" max="13068" width="12.7109375" style="1" customWidth="1"/>
    <col min="13069" max="13069" width="11" style="1" customWidth="1"/>
    <col min="13070" max="13314" width="11.28515625" style="1"/>
    <col min="13315" max="13315" width="49.140625" style="1" customWidth="1"/>
    <col min="13316" max="13316" width="11.28515625" style="1" customWidth="1"/>
    <col min="13317" max="13318" width="11.7109375" style="1" customWidth="1"/>
    <col min="13319" max="13319" width="12.5703125" style="1" customWidth="1"/>
    <col min="13320" max="13320" width="11.7109375" style="1" bestFit="1" customWidth="1"/>
    <col min="13321" max="13322" width="15.7109375" style="1" bestFit="1" customWidth="1"/>
    <col min="13323" max="13323" width="39.140625" style="1" customWidth="1"/>
    <col min="13324" max="13324" width="12.7109375" style="1" customWidth="1"/>
    <col min="13325" max="13325" width="11" style="1" customWidth="1"/>
    <col min="13326" max="13570" width="11.28515625" style="1"/>
    <col min="13571" max="13571" width="49.140625" style="1" customWidth="1"/>
    <col min="13572" max="13572" width="11.28515625" style="1" customWidth="1"/>
    <col min="13573" max="13574" width="11.7109375" style="1" customWidth="1"/>
    <col min="13575" max="13575" width="12.5703125" style="1" customWidth="1"/>
    <col min="13576" max="13576" width="11.7109375" style="1" bestFit="1" customWidth="1"/>
    <col min="13577" max="13578" width="15.7109375" style="1" bestFit="1" customWidth="1"/>
    <col min="13579" max="13579" width="39.140625" style="1" customWidth="1"/>
    <col min="13580" max="13580" width="12.7109375" style="1" customWidth="1"/>
    <col min="13581" max="13581" width="11" style="1" customWidth="1"/>
    <col min="13582" max="13826" width="11.28515625" style="1"/>
    <col min="13827" max="13827" width="49.140625" style="1" customWidth="1"/>
    <col min="13828" max="13828" width="11.28515625" style="1" customWidth="1"/>
    <col min="13829" max="13830" width="11.7109375" style="1" customWidth="1"/>
    <col min="13831" max="13831" width="12.5703125" style="1" customWidth="1"/>
    <col min="13832" max="13832" width="11.7109375" style="1" bestFit="1" customWidth="1"/>
    <col min="13833" max="13834" width="15.7109375" style="1" bestFit="1" customWidth="1"/>
    <col min="13835" max="13835" width="39.140625" style="1" customWidth="1"/>
    <col min="13836" max="13836" width="12.7109375" style="1" customWidth="1"/>
    <col min="13837" max="13837" width="11" style="1" customWidth="1"/>
    <col min="13838" max="14082" width="11.28515625" style="1"/>
    <col min="14083" max="14083" width="49.140625" style="1" customWidth="1"/>
    <col min="14084" max="14084" width="11.28515625" style="1" customWidth="1"/>
    <col min="14085" max="14086" width="11.7109375" style="1" customWidth="1"/>
    <col min="14087" max="14087" width="12.5703125" style="1" customWidth="1"/>
    <col min="14088" max="14088" width="11.7109375" style="1" bestFit="1" customWidth="1"/>
    <col min="14089" max="14090" width="15.7109375" style="1" bestFit="1" customWidth="1"/>
    <col min="14091" max="14091" width="39.140625" style="1" customWidth="1"/>
    <col min="14092" max="14092" width="12.7109375" style="1" customWidth="1"/>
    <col min="14093" max="14093" width="11" style="1" customWidth="1"/>
    <col min="14094" max="14338" width="11.28515625" style="1"/>
    <col min="14339" max="14339" width="49.140625" style="1" customWidth="1"/>
    <col min="14340" max="14340" width="11.28515625" style="1" customWidth="1"/>
    <col min="14341" max="14342" width="11.7109375" style="1" customWidth="1"/>
    <col min="14343" max="14343" width="12.5703125" style="1" customWidth="1"/>
    <col min="14344" max="14344" width="11.7109375" style="1" bestFit="1" customWidth="1"/>
    <col min="14345" max="14346" width="15.7109375" style="1" bestFit="1" customWidth="1"/>
    <col min="14347" max="14347" width="39.140625" style="1" customWidth="1"/>
    <col min="14348" max="14348" width="12.7109375" style="1" customWidth="1"/>
    <col min="14349" max="14349" width="11" style="1" customWidth="1"/>
    <col min="14350" max="14594" width="11.28515625" style="1"/>
    <col min="14595" max="14595" width="49.140625" style="1" customWidth="1"/>
    <col min="14596" max="14596" width="11.28515625" style="1" customWidth="1"/>
    <col min="14597" max="14598" width="11.7109375" style="1" customWidth="1"/>
    <col min="14599" max="14599" width="12.5703125" style="1" customWidth="1"/>
    <col min="14600" max="14600" width="11.7109375" style="1" bestFit="1" customWidth="1"/>
    <col min="14601" max="14602" width="15.7109375" style="1" bestFit="1" customWidth="1"/>
    <col min="14603" max="14603" width="39.140625" style="1" customWidth="1"/>
    <col min="14604" max="14604" width="12.7109375" style="1" customWidth="1"/>
    <col min="14605" max="14605" width="11" style="1" customWidth="1"/>
    <col min="14606" max="14850" width="11.28515625" style="1"/>
    <col min="14851" max="14851" width="49.140625" style="1" customWidth="1"/>
    <col min="14852" max="14852" width="11.28515625" style="1" customWidth="1"/>
    <col min="14853" max="14854" width="11.7109375" style="1" customWidth="1"/>
    <col min="14855" max="14855" width="12.5703125" style="1" customWidth="1"/>
    <col min="14856" max="14856" width="11.7109375" style="1" bestFit="1" customWidth="1"/>
    <col min="14857" max="14858" width="15.7109375" style="1" bestFit="1" customWidth="1"/>
    <col min="14859" max="14859" width="39.140625" style="1" customWidth="1"/>
    <col min="14860" max="14860" width="12.7109375" style="1" customWidth="1"/>
    <col min="14861" max="14861" width="11" style="1" customWidth="1"/>
    <col min="14862" max="15106" width="11.28515625" style="1"/>
    <col min="15107" max="15107" width="49.140625" style="1" customWidth="1"/>
    <col min="15108" max="15108" width="11.28515625" style="1" customWidth="1"/>
    <col min="15109" max="15110" width="11.7109375" style="1" customWidth="1"/>
    <col min="15111" max="15111" width="12.5703125" style="1" customWidth="1"/>
    <col min="15112" max="15112" width="11.7109375" style="1" bestFit="1" customWidth="1"/>
    <col min="15113" max="15114" width="15.7109375" style="1" bestFit="1" customWidth="1"/>
    <col min="15115" max="15115" width="39.140625" style="1" customWidth="1"/>
    <col min="15116" max="15116" width="12.7109375" style="1" customWidth="1"/>
    <col min="15117" max="15117" width="11" style="1" customWidth="1"/>
    <col min="15118" max="15362" width="11.28515625" style="1"/>
    <col min="15363" max="15363" width="49.140625" style="1" customWidth="1"/>
    <col min="15364" max="15364" width="11.28515625" style="1" customWidth="1"/>
    <col min="15365" max="15366" width="11.7109375" style="1" customWidth="1"/>
    <col min="15367" max="15367" width="12.5703125" style="1" customWidth="1"/>
    <col min="15368" max="15368" width="11.7109375" style="1" bestFit="1" customWidth="1"/>
    <col min="15369" max="15370" width="15.7109375" style="1" bestFit="1" customWidth="1"/>
    <col min="15371" max="15371" width="39.140625" style="1" customWidth="1"/>
    <col min="15372" max="15372" width="12.7109375" style="1" customWidth="1"/>
    <col min="15373" max="15373" width="11" style="1" customWidth="1"/>
    <col min="15374" max="15618" width="11.28515625" style="1"/>
    <col min="15619" max="15619" width="49.140625" style="1" customWidth="1"/>
    <col min="15620" max="15620" width="11.28515625" style="1" customWidth="1"/>
    <col min="15621" max="15622" width="11.7109375" style="1" customWidth="1"/>
    <col min="15623" max="15623" width="12.5703125" style="1" customWidth="1"/>
    <col min="15624" max="15624" width="11.7109375" style="1" bestFit="1" customWidth="1"/>
    <col min="15625" max="15626" width="15.7109375" style="1" bestFit="1" customWidth="1"/>
    <col min="15627" max="15627" width="39.140625" style="1" customWidth="1"/>
    <col min="15628" max="15628" width="12.7109375" style="1" customWidth="1"/>
    <col min="15629" max="15629" width="11" style="1" customWidth="1"/>
    <col min="15630" max="15874" width="11.28515625" style="1"/>
    <col min="15875" max="15875" width="49.140625" style="1" customWidth="1"/>
    <col min="15876" max="15876" width="11.28515625" style="1" customWidth="1"/>
    <col min="15877" max="15878" width="11.7109375" style="1" customWidth="1"/>
    <col min="15879" max="15879" width="12.5703125" style="1" customWidth="1"/>
    <col min="15880" max="15880" width="11.7109375" style="1" bestFit="1" customWidth="1"/>
    <col min="15881" max="15882" width="15.7109375" style="1" bestFit="1" customWidth="1"/>
    <col min="15883" max="15883" width="39.140625" style="1" customWidth="1"/>
    <col min="15884" max="15884" width="12.7109375" style="1" customWidth="1"/>
    <col min="15885" max="15885" width="11" style="1" customWidth="1"/>
    <col min="15886" max="16130" width="11.28515625" style="1"/>
    <col min="16131" max="16131" width="49.140625" style="1" customWidth="1"/>
    <col min="16132" max="16132" width="11.28515625" style="1" customWidth="1"/>
    <col min="16133" max="16134" width="11.7109375" style="1" customWidth="1"/>
    <col min="16135" max="16135" width="12.5703125" style="1" customWidth="1"/>
    <col min="16136" max="16136" width="11.7109375" style="1" bestFit="1" customWidth="1"/>
    <col min="16137" max="16138" width="15.7109375" style="1" bestFit="1" customWidth="1"/>
    <col min="16139" max="16139" width="39.140625" style="1" customWidth="1"/>
    <col min="16140" max="16140" width="12.7109375" style="1" customWidth="1"/>
    <col min="16141" max="16141" width="11" style="1" customWidth="1"/>
    <col min="16142" max="16384" width="11.28515625" style="1"/>
  </cols>
  <sheetData>
    <row r="1" spans="1:14" ht="26.25" customHeight="1" x14ac:dyDescent="0.3">
      <c r="A1" s="74" t="str">
        <f>Worksheet!A1</f>
        <v xml:space="preserve">2017 Willamette Spring Chinook Return to Columbia River        </v>
      </c>
      <c r="B1" s="29"/>
      <c r="C1" s="29"/>
      <c r="D1" s="29"/>
      <c r="H1" s="2"/>
    </row>
    <row r="2" spans="1:14" ht="21.75" customHeight="1" x14ac:dyDescent="0.2"/>
    <row r="3" spans="1:14" ht="21.75" customHeight="1" x14ac:dyDescent="0.25">
      <c r="A3" s="3"/>
    </row>
    <row r="4" spans="1:14" ht="21.75" customHeight="1" x14ac:dyDescent="0.25">
      <c r="A4" s="3"/>
      <c r="D4" s="3"/>
      <c r="E4" s="3"/>
      <c r="F4" s="3"/>
      <c r="G4" s="3"/>
    </row>
    <row r="5" spans="1:14" ht="21.75" customHeight="1" x14ac:dyDescent="0.25">
      <c r="A5" s="5" t="s">
        <v>1</v>
      </c>
      <c r="B5" s="5"/>
      <c r="C5" s="5"/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7"/>
      <c r="J5" s="7"/>
      <c r="K5" s="7"/>
    </row>
    <row r="6" spans="1:14" ht="21.75" customHeight="1" x14ac:dyDescent="0.25">
      <c r="A6" s="1" t="s">
        <v>7</v>
      </c>
      <c r="D6" s="8">
        <f>Worksheet!D6</f>
        <v>25</v>
      </c>
      <c r="E6" s="8">
        <f>Worksheet!E6</f>
        <v>825</v>
      </c>
      <c r="F6" s="8">
        <f>Worksheet!F6</f>
        <v>407</v>
      </c>
      <c r="G6" s="8">
        <f>Worksheet!G6</f>
        <v>57</v>
      </c>
      <c r="H6" s="9">
        <f>Worksheet!H6</f>
        <v>1314</v>
      </c>
      <c r="I6" s="75"/>
      <c r="J6" s="10"/>
      <c r="K6" s="10"/>
      <c r="M6" s="76"/>
      <c r="N6" s="76"/>
    </row>
    <row r="7" spans="1:14" ht="21.75" customHeight="1" x14ac:dyDescent="0.25">
      <c r="A7" s="1" t="s">
        <v>8</v>
      </c>
      <c r="D7" s="8">
        <f>Worksheet!D7</f>
        <v>16</v>
      </c>
      <c r="E7" s="8">
        <f>Worksheet!E7</f>
        <v>845</v>
      </c>
      <c r="F7" s="8">
        <f>Worksheet!F7</f>
        <v>383</v>
      </c>
      <c r="G7" s="8">
        <f>Worksheet!G7</f>
        <v>15</v>
      </c>
      <c r="H7" s="9">
        <f>Worksheet!H7</f>
        <v>1259</v>
      </c>
      <c r="I7" s="8"/>
      <c r="M7" s="77"/>
      <c r="N7" s="78"/>
    </row>
    <row r="8" spans="1:14" ht="21.75" customHeight="1" x14ac:dyDescent="0.25">
      <c r="A8" s="1" t="s">
        <v>9</v>
      </c>
      <c r="D8" s="8">
        <f>Worksheet!D8</f>
        <v>0</v>
      </c>
      <c r="E8" s="8">
        <f>Worksheet!E8</f>
        <v>6</v>
      </c>
      <c r="F8" s="8">
        <f>Worksheet!F8</f>
        <v>3</v>
      </c>
      <c r="G8" s="8">
        <f>Worksheet!G8</f>
        <v>0</v>
      </c>
      <c r="H8" s="9">
        <f>Worksheet!H8</f>
        <v>9</v>
      </c>
      <c r="J8" s="8"/>
      <c r="K8" s="8"/>
    </row>
    <row r="9" spans="1:14" ht="21.75" customHeight="1" x14ac:dyDescent="0.25">
      <c r="A9" s="1" t="s">
        <v>10</v>
      </c>
      <c r="D9" s="8">
        <f>Worksheet!D9</f>
        <v>172</v>
      </c>
      <c r="E9" s="8">
        <f>Worksheet!E9</f>
        <v>4699</v>
      </c>
      <c r="F9" s="8">
        <f>Worksheet!F9</f>
        <v>2372</v>
      </c>
      <c r="G9" s="8">
        <f>Worksheet!G9</f>
        <v>23</v>
      </c>
      <c r="H9" s="9">
        <f>Worksheet!H9</f>
        <v>7266</v>
      </c>
      <c r="I9" s="8"/>
    </row>
    <row r="10" spans="1:14" ht="24.75" customHeight="1" x14ac:dyDescent="0.25">
      <c r="A10" s="1" t="s">
        <v>53</v>
      </c>
      <c r="D10" s="8">
        <f>Worksheet!D10</f>
        <v>4</v>
      </c>
      <c r="E10" s="8">
        <f>Worksheet!E10</f>
        <v>100</v>
      </c>
      <c r="F10" s="8">
        <f>Worksheet!F10</f>
        <v>50</v>
      </c>
      <c r="G10" s="8">
        <f>Worksheet!G10</f>
        <v>0</v>
      </c>
      <c r="H10" s="9">
        <f>Worksheet!H10</f>
        <v>154</v>
      </c>
      <c r="J10" s="8"/>
      <c r="K10" s="8"/>
    </row>
    <row r="11" spans="1:14" ht="21.75" customHeight="1" x14ac:dyDescent="0.25">
      <c r="A11" s="1" t="s">
        <v>11</v>
      </c>
      <c r="D11" s="8">
        <f>Worksheet!D11</f>
        <v>0</v>
      </c>
      <c r="E11" s="8">
        <f>Worksheet!E11</f>
        <v>52</v>
      </c>
      <c r="F11" s="8">
        <f>Worksheet!F11</f>
        <v>34</v>
      </c>
      <c r="G11" s="8">
        <f>Worksheet!G11</f>
        <v>0</v>
      </c>
      <c r="H11" s="9">
        <f>Worksheet!H11</f>
        <v>86</v>
      </c>
      <c r="I11" s="8"/>
    </row>
    <row r="12" spans="1:14" ht="24" customHeight="1" x14ac:dyDescent="0.25">
      <c r="A12" s="1" t="s">
        <v>54</v>
      </c>
      <c r="D12" s="8">
        <f>Worksheet!D12</f>
        <v>0</v>
      </c>
      <c r="E12" s="8">
        <f>Worksheet!E12</f>
        <v>10</v>
      </c>
      <c r="F12" s="8">
        <f>Worksheet!F12</f>
        <v>7</v>
      </c>
      <c r="G12" s="8">
        <f>Worksheet!G12</f>
        <v>0</v>
      </c>
      <c r="H12" s="9">
        <f>Worksheet!H12</f>
        <v>17</v>
      </c>
      <c r="J12" s="8"/>
      <c r="K12" s="8"/>
    </row>
    <row r="13" spans="1:14" ht="21.75" customHeight="1" thickBot="1" x14ac:dyDescent="0.3">
      <c r="G13" s="11"/>
      <c r="H13" s="12"/>
    </row>
    <row r="14" spans="1:14" ht="21.75" customHeight="1" thickTop="1" x14ac:dyDescent="0.25">
      <c r="A14" s="13" t="s">
        <v>12</v>
      </c>
      <c r="B14" s="13"/>
      <c r="C14" s="13"/>
      <c r="D14" s="14">
        <f>SUM(D6:D12)</f>
        <v>217</v>
      </c>
      <c r="E14" s="14">
        <f>SUM(E6:E12)</f>
        <v>6537</v>
      </c>
      <c r="F14" s="14">
        <f>SUM(F6:F12)</f>
        <v>3256</v>
      </c>
      <c r="G14" s="14">
        <f>SUM(G6:G12)</f>
        <v>95</v>
      </c>
      <c r="H14" s="9">
        <f>SUM(H6:H12)</f>
        <v>10105</v>
      </c>
      <c r="I14" s="9"/>
      <c r="J14" s="9"/>
      <c r="K14" s="9"/>
      <c r="L14" s="8"/>
    </row>
    <row r="15" spans="1:14" ht="21.75" customHeight="1" x14ac:dyDescent="0.25">
      <c r="H15" s="9"/>
    </row>
    <row r="16" spans="1:14" ht="21.75" customHeight="1" x14ac:dyDescent="0.25">
      <c r="F16" s="1" t="s">
        <v>13</v>
      </c>
      <c r="H16" s="3"/>
    </row>
    <row r="17" spans="1:15" ht="21.75" customHeight="1" x14ac:dyDescent="0.25">
      <c r="A17" s="5" t="s">
        <v>14</v>
      </c>
      <c r="B17" s="5"/>
      <c r="C17" s="5"/>
      <c r="D17" s="5"/>
      <c r="E17" s="5"/>
      <c r="F17" s="5"/>
      <c r="G17" s="5"/>
      <c r="H17" s="5"/>
    </row>
    <row r="18" spans="1:15" ht="25.5" customHeight="1" x14ac:dyDescent="0.25">
      <c r="A18" s="1" t="s">
        <v>55</v>
      </c>
      <c r="D18" s="8">
        <f>Worksheet!D18</f>
        <v>2442</v>
      </c>
      <c r="E18" s="8">
        <f>Worksheet!E18</f>
        <v>22648</v>
      </c>
      <c r="F18" s="8">
        <f>Worksheet!F18</f>
        <v>11432</v>
      </c>
      <c r="G18" s="8">
        <f>Worksheet!G18</f>
        <v>106</v>
      </c>
      <c r="H18" s="9">
        <f>Worksheet!H18</f>
        <v>36628</v>
      </c>
      <c r="I18" s="8"/>
      <c r="J18" s="8"/>
      <c r="K18" s="8"/>
      <c r="L18" s="10"/>
    </row>
    <row r="19" spans="1:15" ht="21.75" customHeight="1" x14ac:dyDescent="0.25">
      <c r="A19" s="1" t="s">
        <v>15</v>
      </c>
      <c r="D19" s="8">
        <f>Worksheet!D19</f>
        <v>6</v>
      </c>
      <c r="E19" s="8">
        <f>Worksheet!E19</f>
        <v>177</v>
      </c>
      <c r="F19" s="8">
        <f>Worksheet!F19</f>
        <v>89</v>
      </c>
      <c r="G19" s="8">
        <f>Worksheet!G19</f>
        <v>1</v>
      </c>
      <c r="H19" s="9">
        <f>Worksheet!H19</f>
        <v>273</v>
      </c>
      <c r="I19" s="8"/>
      <c r="J19" s="8"/>
      <c r="K19" s="8"/>
      <c r="L19" s="10"/>
    </row>
    <row r="20" spans="1:15" ht="24" customHeight="1" x14ac:dyDescent="0.25">
      <c r="A20" s="1" t="s">
        <v>56</v>
      </c>
      <c r="D20" s="8">
        <f>Worksheet!D20</f>
        <v>21</v>
      </c>
      <c r="E20" s="8">
        <f>Worksheet!E20</f>
        <v>63</v>
      </c>
      <c r="F20" s="8">
        <f>Worksheet!F20</f>
        <v>211</v>
      </c>
      <c r="G20" s="8">
        <f>Worksheet!G20</f>
        <v>22</v>
      </c>
      <c r="H20" s="9">
        <f>Worksheet!H20</f>
        <v>317</v>
      </c>
      <c r="I20" s="8"/>
    </row>
    <row r="21" spans="1:15" ht="24.75" customHeight="1" x14ac:dyDescent="0.25">
      <c r="A21" s="1" t="s">
        <v>57</v>
      </c>
      <c r="D21" s="8">
        <f>Worksheet!D21</f>
        <v>15</v>
      </c>
      <c r="E21" s="8">
        <f>Worksheet!E21</f>
        <v>42</v>
      </c>
      <c r="F21" s="8">
        <f>Worksheet!F21</f>
        <v>141</v>
      </c>
      <c r="G21" s="8">
        <f>Worksheet!G21</f>
        <v>14</v>
      </c>
      <c r="H21" s="9">
        <f>Worksheet!H21</f>
        <v>212</v>
      </c>
      <c r="I21" s="8"/>
    </row>
    <row r="22" spans="1:15" ht="24" customHeight="1" x14ac:dyDescent="0.25">
      <c r="A22" s="1" t="s">
        <v>33</v>
      </c>
      <c r="D22" s="8">
        <f>Worksheet!D22</f>
        <v>12</v>
      </c>
      <c r="E22" s="8">
        <f>Worksheet!E22</f>
        <v>37</v>
      </c>
      <c r="F22" s="8">
        <f>Worksheet!F22</f>
        <v>124</v>
      </c>
      <c r="G22" s="8">
        <f>Worksheet!G22</f>
        <v>13</v>
      </c>
      <c r="H22" s="9">
        <f>Worksheet!H22</f>
        <v>186</v>
      </c>
      <c r="I22" s="8"/>
    </row>
    <row r="23" spans="1:15" ht="24" customHeight="1" x14ac:dyDescent="0.25">
      <c r="A23" s="1" t="s">
        <v>58</v>
      </c>
      <c r="D23" s="8">
        <f>Worksheet!D23</f>
        <v>113</v>
      </c>
      <c r="E23" s="8">
        <f>Worksheet!E23</f>
        <v>767</v>
      </c>
      <c r="F23" s="8">
        <f>Worksheet!F23</f>
        <v>2563</v>
      </c>
      <c r="G23" s="8">
        <f>Worksheet!G23</f>
        <v>256</v>
      </c>
      <c r="H23" s="9">
        <f>Worksheet!H23</f>
        <v>3699</v>
      </c>
      <c r="I23" s="8"/>
      <c r="J23" s="8"/>
      <c r="K23" s="8"/>
      <c r="L23" s="8"/>
    </row>
    <row r="24" spans="1:15" ht="22.5" customHeight="1" x14ac:dyDescent="0.25">
      <c r="A24" s="1" t="s">
        <v>34</v>
      </c>
      <c r="D24" s="8">
        <f>Worksheet!D24</f>
        <v>0</v>
      </c>
      <c r="E24" s="8">
        <f>Worksheet!E24</f>
        <v>1</v>
      </c>
      <c r="F24" s="8">
        <f>Worksheet!F24</f>
        <v>3</v>
      </c>
      <c r="G24" s="8">
        <f>Worksheet!G24</f>
        <v>0</v>
      </c>
      <c r="H24" s="9">
        <f>Worksheet!H24</f>
        <v>4</v>
      </c>
      <c r="I24" s="8"/>
    </row>
    <row r="25" spans="1:15" ht="21.75" customHeight="1" x14ac:dyDescent="0.25">
      <c r="A25" s="1" t="s">
        <v>16</v>
      </c>
      <c r="D25" s="8">
        <f>Worksheet!D25</f>
        <v>0</v>
      </c>
      <c r="E25" s="8">
        <f>Worksheet!E25</f>
        <v>1</v>
      </c>
      <c r="F25" s="8">
        <f>Worksheet!F25</f>
        <v>5</v>
      </c>
      <c r="G25" s="8">
        <f>Worksheet!G25</f>
        <v>0</v>
      </c>
      <c r="H25" s="9">
        <f>Worksheet!H25</f>
        <v>6</v>
      </c>
      <c r="I25" s="8"/>
      <c r="J25" s="8"/>
      <c r="K25" s="8"/>
      <c r="L25" s="10"/>
    </row>
    <row r="26" spans="1:15" ht="24" customHeight="1" x14ac:dyDescent="0.25">
      <c r="A26" s="1" t="s">
        <v>59</v>
      </c>
      <c r="D26" s="8">
        <f>Worksheet!D26</f>
        <v>53</v>
      </c>
      <c r="E26" s="8">
        <f>Worksheet!E26</f>
        <v>1438</v>
      </c>
      <c r="F26" s="8">
        <f>Worksheet!F26</f>
        <v>726</v>
      </c>
      <c r="G26" s="8">
        <f>Worksheet!G26</f>
        <v>6</v>
      </c>
      <c r="H26" s="9">
        <f>Worksheet!H26</f>
        <v>2223</v>
      </c>
      <c r="I26" s="10"/>
      <c r="J26" s="8"/>
      <c r="K26" s="8"/>
      <c r="L26" s="10"/>
    </row>
    <row r="27" spans="1:15" ht="21.75" customHeight="1" thickBot="1" x14ac:dyDescent="0.3">
      <c r="G27" s="11"/>
      <c r="H27" s="15"/>
    </row>
    <row r="28" spans="1:15" ht="21.75" customHeight="1" thickTop="1" x14ac:dyDescent="0.25">
      <c r="A28" s="13" t="s">
        <v>12</v>
      </c>
      <c r="B28" s="13"/>
      <c r="C28" s="13"/>
      <c r="D28" s="14">
        <f t="shared" ref="D28:G28" si="0">SUM(D18:D26)</f>
        <v>2662</v>
      </c>
      <c r="E28" s="14">
        <f t="shared" si="0"/>
        <v>25174</v>
      </c>
      <c r="F28" s="14">
        <f t="shared" si="0"/>
        <v>15294</v>
      </c>
      <c r="G28" s="14">
        <f t="shared" si="0"/>
        <v>418</v>
      </c>
      <c r="H28" s="9">
        <f>SUM(H18:H26)</f>
        <v>43548</v>
      </c>
      <c r="I28" s="9"/>
      <c r="J28" s="9"/>
      <c r="K28" s="9"/>
      <c r="L28" s="10"/>
    </row>
    <row r="29" spans="1:15" ht="21.75" customHeight="1" x14ac:dyDescent="0.25">
      <c r="A29" s="3"/>
      <c r="B29" s="3"/>
      <c r="C29" s="3"/>
      <c r="D29" s="16"/>
      <c r="E29" s="16"/>
      <c r="F29" s="16"/>
      <c r="G29" s="16"/>
      <c r="H29" s="9"/>
    </row>
    <row r="30" spans="1:15" ht="21.75" customHeight="1" x14ac:dyDescent="0.25">
      <c r="H30" s="3"/>
      <c r="N30" s="17"/>
      <c r="O30" s="17"/>
    </row>
    <row r="31" spans="1:15" ht="21.75" customHeight="1" x14ac:dyDescent="0.25">
      <c r="A31" s="3" t="s">
        <v>17</v>
      </c>
      <c r="B31" s="3"/>
      <c r="C31" s="3"/>
      <c r="D31" s="9">
        <f>SUM(D14+D28)</f>
        <v>2879</v>
      </c>
      <c r="E31" s="9">
        <f>SUM(E14+E28)</f>
        <v>31711</v>
      </c>
      <c r="F31" s="9">
        <f>SUM(F14+F28)</f>
        <v>18550</v>
      </c>
      <c r="G31" s="9">
        <f>SUM(G14+G28)</f>
        <v>513</v>
      </c>
      <c r="H31" s="9">
        <f>SUM(H14+H28)</f>
        <v>53653</v>
      </c>
      <c r="I31" s="9"/>
      <c r="J31" s="9"/>
      <c r="K31" s="9"/>
      <c r="L31" s="10"/>
      <c r="M31" s="79"/>
      <c r="N31" s="80"/>
      <c r="O31" s="18"/>
    </row>
    <row r="32" spans="1:15" ht="21.75" customHeight="1" x14ac:dyDescent="0.25">
      <c r="A32" s="1" t="s">
        <v>18</v>
      </c>
      <c r="D32" s="19">
        <f>(D31/H31)</f>
        <v>5.3659627607030365E-2</v>
      </c>
      <c r="E32" s="19">
        <v>0.59</v>
      </c>
      <c r="F32" s="19">
        <f>(F31/H31)</f>
        <v>0.34574021955901812</v>
      </c>
      <c r="G32" s="19">
        <f>(G31/H31)</f>
        <v>9.5614411123329541E-3</v>
      </c>
      <c r="H32" s="9"/>
      <c r="N32" s="8"/>
    </row>
    <row r="33" spans="1:11" ht="21.75" customHeight="1" x14ac:dyDescent="0.25">
      <c r="H33" s="3"/>
    </row>
    <row r="34" spans="1:11" ht="21.75" customHeight="1" x14ac:dyDescent="0.25">
      <c r="A34" s="3" t="s">
        <v>19</v>
      </c>
      <c r="B34" s="3"/>
      <c r="C34" s="3"/>
      <c r="D34" s="9">
        <f>(D31-(+D6+D7+D8))</f>
        <v>2838</v>
      </c>
      <c r="E34" s="9">
        <f>(E31-(+E6+E7+E8))</f>
        <v>30035</v>
      </c>
      <c r="F34" s="9">
        <f>(F31-(+F6+F7+F8))</f>
        <v>17757</v>
      </c>
      <c r="G34" s="9">
        <f>(G31-(+G6+G7+G8))</f>
        <v>441</v>
      </c>
      <c r="H34" s="9">
        <f>(H31-(H6+H7+H8))</f>
        <v>51071</v>
      </c>
      <c r="I34" s="9"/>
      <c r="J34" s="9"/>
      <c r="K34" s="9"/>
    </row>
    <row r="35" spans="1:11" ht="21.75" customHeight="1" x14ac:dyDescent="0.25">
      <c r="A35" s="1" t="s">
        <v>18</v>
      </c>
      <c r="D35" s="19">
        <f>(D34/H34)</f>
        <v>5.5569697088367176E-2</v>
      </c>
      <c r="E35" s="19">
        <f>(E34/H34)</f>
        <v>0.58810283722660606</v>
      </c>
      <c r="F35" s="19">
        <f>(F34/H34)</f>
        <v>0.34769242818820856</v>
      </c>
      <c r="G35" s="19">
        <f>(G34/H34)</f>
        <v>8.635037496818156E-3</v>
      </c>
      <c r="H35" s="3"/>
    </row>
    <row r="36" spans="1:11" ht="21.75" customHeight="1" x14ac:dyDescent="0.25">
      <c r="H36" s="3"/>
    </row>
    <row r="37" spans="1:11" ht="21.75" customHeight="1" x14ac:dyDescent="0.25">
      <c r="A37" s="3" t="s">
        <v>20</v>
      </c>
      <c r="B37" s="3"/>
      <c r="C37" s="3"/>
      <c r="D37" s="9">
        <f>(D11+D20+D21+D22+D23+D24+D25+D12)</f>
        <v>161</v>
      </c>
      <c r="E37" s="9">
        <f>(E11+E20+E21+E22+E23+E24+E25+E12)</f>
        <v>973</v>
      </c>
      <c r="F37" s="9">
        <f>(F11+F20+F21+F22+F23+F24+F25+F12)</f>
        <v>3088</v>
      </c>
      <c r="G37" s="9">
        <f>(G11+G20+G22+G23+G24+G25+G12+G21)</f>
        <v>305</v>
      </c>
      <c r="H37" s="9">
        <f>(H11+H20+H22+H23+H25+H24+H12+H21)</f>
        <v>4527</v>
      </c>
      <c r="I37" s="9"/>
      <c r="J37" s="9"/>
      <c r="K37" s="9"/>
    </row>
    <row r="38" spans="1:11" ht="21.75" customHeight="1" x14ac:dyDescent="0.2">
      <c r="A38" s="1" t="s">
        <v>18</v>
      </c>
      <c r="D38" s="19">
        <f>(D37/H37)</f>
        <v>3.5564391429202563E-2</v>
      </c>
      <c r="E38" s="19">
        <f>(E37/H37)</f>
        <v>0.21493262646344158</v>
      </c>
      <c r="F38" s="19">
        <f>(F37/H37)</f>
        <v>0.68212944554892863</v>
      </c>
      <c r="G38" s="19">
        <f>(G37/H37)</f>
        <v>6.7373536558427219E-2</v>
      </c>
      <c r="H38" s="19"/>
      <c r="I38" s="19"/>
      <c r="J38" s="19"/>
      <c r="K38" s="19"/>
    </row>
    <row r="39" spans="1:11" ht="21.75" customHeight="1" x14ac:dyDescent="0.25">
      <c r="D39" s="19"/>
      <c r="E39" s="19"/>
      <c r="F39" s="19"/>
      <c r="G39" s="19"/>
      <c r="H39" s="3"/>
    </row>
    <row r="40" spans="1:11" ht="21.75" customHeight="1" x14ac:dyDescent="0.25">
      <c r="D40" s="19"/>
      <c r="E40" s="19"/>
      <c r="F40" s="19"/>
      <c r="G40" s="19"/>
      <c r="H40" s="3"/>
    </row>
    <row r="41" spans="1:11" ht="21.75" customHeight="1" x14ac:dyDescent="0.25">
      <c r="A41" s="1" t="s">
        <v>21</v>
      </c>
      <c r="H41" s="9">
        <f>((+H37/(H18+H37+H19+H26))*(H7+H8+H9+H10))+H37</f>
        <v>5428.0234817071778</v>
      </c>
      <c r="I41" s="9"/>
      <c r="J41" s="9"/>
      <c r="K41" s="9"/>
    </row>
    <row r="42" spans="1:11" ht="21.75" customHeight="1" x14ac:dyDescent="0.25">
      <c r="D42" s="19"/>
      <c r="E42" s="19"/>
      <c r="F42" s="19"/>
      <c r="G42" s="19"/>
      <c r="H42" s="3"/>
    </row>
    <row r="43" spans="1:11" ht="21.75" customHeight="1" x14ac:dyDescent="0.25">
      <c r="A43" s="1" t="s">
        <v>22</v>
      </c>
      <c r="H43" s="9">
        <f>H41-H37</f>
        <v>901.02348170717778</v>
      </c>
      <c r="I43" s="9"/>
      <c r="J43" s="9"/>
      <c r="K43" s="9"/>
    </row>
    <row r="44" spans="1:11" ht="21.75" customHeight="1" x14ac:dyDescent="0.2">
      <c r="H44" s="8"/>
    </row>
    <row r="45" spans="1:11" ht="21.75" customHeight="1" x14ac:dyDescent="0.2"/>
    <row r="46" spans="1:11" ht="21.75" customHeight="1" x14ac:dyDescent="0.25">
      <c r="A46" s="5" t="s">
        <v>23</v>
      </c>
      <c r="B46" s="5"/>
      <c r="C46" s="5"/>
      <c r="D46" s="5"/>
      <c r="E46" s="5"/>
      <c r="F46" s="5"/>
      <c r="G46" s="5"/>
      <c r="H46" s="5"/>
    </row>
    <row r="47" spans="1:11" ht="21.75" customHeight="1" x14ac:dyDescent="0.2">
      <c r="A47" s="1" t="s">
        <v>7</v>
      </c>
      <c r="D47" s="18">
        <f>Worksheet!D47</f>
        <v>1.9E-2</v>
      </c>
      <c r="E47" s="18">
        <f>Worksheet!E47</f>
        <v>0.62790000000000001</v>
      </c>
      <c r="F47" s="18">
        <f>Worksheet!F47</f>
        <v>0.30969999999999998</v>
      </c>
      <c r="G47" s="18">
        <f>Worksheet!G47</f>
        <v>4.3400000000000001E-2</v>
      </c>
      <c r="H47" s="18">
        <f t="shared" ref="H47:H49" si="1">SUM(D47:G47)</f>
        <v>1</v>
      </c>
    </row>
    <row r="48" spans="1:11" ht="21.75" customHeight="1" x14ac:dyDescent="0.2">
      <c r="A48" s="1" t="s">
        <v>8</v>
      </c>
      <c r="D48" s="18">
        <f>Worksheet!D48</f>
        <v>1.2699999999999999E-2</v>
      </c>
      <c r="E48" s="18">
        <f>Worksheet!E48</f>
        <v>0.67120000000000002</v>
      </c>
      <c r="F48" s="18">
        <f>Worksheet!F48</f>
        <v>0.30420000000000003</v>
      </c>
      <c r="G48" s="18">
        <f>Worksheet!G48</f>
        <v>1.1900000000000001E-2</v>
      </c>
      <c r="H48" s="18">
        <f t="shared" si="1"/>
        <v>1</v>
      </c>
    </row>
    <row r="49" spans="1:8" ht="21.75" customHeight="1" x14ac:dyDescent="0.2">
      <c r="A49" s="1" t="s">
        <v>24</v>
      </c>
      <c r="D49" s="18">
        <f>Worksheet!D49</f>
        <v>0</v>
      </c>
      <c r="E49" s="18">
        <f>Worksheet!E49</f>
        <v>0.66700000000000004</v>
      </c>
      <c r="F49" s="18">
        <f>Worksheet!F49</f>
        <v>0.33300000000000002</v>
      </c>
      <c r="G49" s="18">
        <f>Worksheet!G49</f>
        <v>0</v>
      </c>
      <c r="H49" s="18">
        <f t="shared" si="1"/>
        <v>1</v>
      </c>
    </row>
    <row r="50" spans="1:8" ht="24" customHeight="1" x14ac:dyDescent="0.2">
      <c r="A50" s="1" t="s">
        <v>60</v>
      </c>
      <c r="D50" s="18">
        <f>Worksheet!D50</f>
        <v>2.3699999999999999E-2</v>
      </c>
      <c r="E50" s="18">
        <f>Worksheet!E50</f>
        <v>0.64670000000000005</v>
      </c>
      <c r="F50" s="18">
        <f>Worksheet!F50</f>
        <v>0.32650000000000001</v>
      </c>
      <c r="G50" s="18">
        <f>Worksheet!G50</f>
        <v>3.0999999999999999E-3</v>
      </c>
      <c r="H50" s="18">
        <f>SUM(D50:G50)</f>
        <v>1.0000000000000002</v>
      </c>
    </row>
    <row r="51" spans="1:8" ht="25.5" customHeight="1" x14ac:dyDescent="0.2">
      <c r="A51" s="1" t="s">
        <v>61</v>
      </c>
      <c r="D51" s="18">
        <f>Worksheet!D51</f>
        <v>2.3699999999999999E-2</v>
      </c>
      <c r="E51" s="18">
        <f>Worksheet!E51</f>
        <v>0.64670000000000005</v>
      </c>
      <c r="F51" s="18">
        <f>Worksheet!F51</f>
        <v>0.32650000000000001</v>
      </c>
      <c r="G51" s="18">
        <f>Worksheet!G51</f>
        <v>3.0999999999999999E-3</v>
      </c>
      <c r="H51" s="18">
        <f>SUM(D51:G51)</f>
        <v>1.0000000000000002</v>
      </c>
    </row>
    <row r="52" spans="1:8" ht="25.5" customHeight="1" x14ac:dyDescent="0.2">
      <c r="A52" s="1" t="s">
        <v>62</v>
      </c>
      <c r="D52" s="18">
        <f>Worksheet!D52</f>
        <v>0</v>
      </c>
      <c r="E52" s="18">
        <f>Worksheet!E52</f>
        <v>0.6</v>
      </c>
      <c r="F52" s="18">
        <f>Worksheet!F52</f>
        <v>0.4</v>
      </c>
      <c r="G52" s="18">
        <f>Worksheet!G52</f>
        <v>0</v>
      </c>
      <c r="H52" s="18">
        <f t="shared" ref="H52:H53" si="2">SUM(D52:G52)</f>
        <v>1</v>
      </c>
    </row>
    <row r="53" spans="1:8" ht="24" customHeight="1" x14ac:dyDescent="0.2">
      <c r="A53" s="1" t="s">
        <v>63</v>
      </c>
      <c r="D53" s="18">
        <f>Worksheet!D53</f>
        <v>0</v>
      </c>
      <c r="E53" s="18">
        <f>Worksheet!E53</f>
        <v>0.6</v>
      </c>
      <c r="F53" s="18">
        <f>Worksheet!F53</f>
        <v>0.4</v>
      </c>
      <c r="G53" s="18">
        <f>Worksheet!G53</f>
        <v>0</v>
      </c>
      <c r="H53" s="18">
        <f t="shared" si="2"/>
        <v>1</v>
      </c>
    </row>
    <row r="54" spans="1:8" ht="24.75" customHeight="1" x14ac:dyDescent="0.2">
      <c r="A54" s="1" t="s">
        <v>64</v>
      </c>
      <c r="D54" s="18">
        <f>Worksheet!D54</f>
        <v>6.6699999999999995E-2</v>
      </c>
      <c r="E54" s="18">
        <f>Worksheet!E54</f>
        <v>0.61829999999999996</v>
      </c>
      <c r="F54" s="18">
        <f>Worksheet!F54</f>
        <v>0.31209999999999999</v>
      </c>
      <c r="G54" s="18">
        <f>Worksheet!G54</f>
        <v>2.8999999999999998E-3</v>
      </c>
      <c r="H54" s="18">
        <f>SUM(D54:G54)</f>
        <v>0.99999999999999989</v>
      </c>
    </row>
    <row r="55" spans="1:8" ht="24.75" customHeight="1" x14ac:dyDescent="0.2">
      <c r="A55" s="1" t="s">
        <v>65</v>
      </c>
      <c r="D55" s="18">
        <f>Worksheet!D55</f>
        <v>2.3699999999999999E-2</v>
      </c>
      <c r="E55" s="18">
        <f>Worksheet!E55</f>
        <v>0.64670000000000005</v>
      </c>
      <c r="F55" s="18">
        <f>Worksheet!F55</f>
        <v>0.32650000000000001</v>
      </c>
      <c r="G55" s="18">
        <f>Worksheet!G55</f>
        <v>3.0999999999999999E-3</v>
      </c>
      <c r="H55" s="18">
        <f>SUM(D55:G55)</f>
        <v>1.0000000000000002</v>
      </c>
    </row>
    <row r="56" spans="1:8" ht="27" customHeight="1" x14ac:dyDescent="0.2">
      <c r="A56" s="1" t="s">
        <v>56</v>
      </c>
      <c r="D56" s="18">
        <f>Worksheet!D56</f>
        <v>6.6699999999999995E-2</v>
      </c>
      <c r="E56" s="18">
        <f>Worksheet!E56</f>
        <v>0.2</v>
      </c>
      <c r="F56" s="18">
        <f>Worksheet!F56</f>
        <v>0.66669999999999996</v>
      </c>
      <c r="G56" s="18">
        <f>Worksheet!G56</f>
        <v>6.6600000000000006E-2</v>
      </c>
      <c r="H56" s="18">
        <f t="shared" ref="H56:H61" si="3">SUM(D56:G56)</f>
        <v>1</v>
      </c>
    </row>
    <row r="57" spans="1:8" ht="25.5" customHeight="1" x14ac:dyDescent="0.2">
      <c r="A57" s="1" t="s">
        <v>66</v>
      </c>
      <c r="D57" s="18">
        <f>Worksheet!D57</f>
        <v>6.6699999999999995E-2</v>
      </c>
      <c r="E57" s="18">
        <f>Worksheet!E57</f>
        <v>0.2</v>
      </c>
      <c r="F57" s="18">
        <f>Worksheet!F57</f>
        <v>0.66669999999999996</v>
      </c>
      <c r="G57" s="18">
        <f>Worksheet!G57</f>
        <v>6.6600000000000006E-2</v>
      </c>
      <c r="H57" s="18">
        <f t="shared" si="3"/>
        <v>1</v>
      </c>
    </row>
    <row r="58" spans="1:8" ht="24" customHeight="1" x14ac:dyDescent="0.2">
      <c r="A58" s="1" t="s">
        <v>67</v>
      </c>
      <c r="D58" s="18">
        <f>Worksheet!D58</f>
        <v>6.6699999999999995E-2</v>
      </c>
      <c r="E58" s="18">
        <f>Worksheet!E58</f>
        <v>0.2</v>
      </c>
      <c r="F58" s="18">
        <f>Worksheet!F58</f>
        <v>0.66669999999999996</v>
      </c>
      <c r="G58" s="18">
        <f>Worksheet!G58</f>
        <v>6.6600000000000006E-2</v>
      </c>
      <c r="H58" s="18">
        <f t="shared" si="3"/>
        <v>1</v>
      </c>
    </row>
    <row r="59" spans="1:8" ht="24" customHeight="1" x14ac:dyDescent="0.2">
      <c r="A59" s="1" t="s">
        <v>68</v>
      </c>
      <c r="D59" s="18">
        <f>Worksheet!D59</f>
        <v>3.0499999999999999E-2</v>
      </c>
      <c r="E59" s="18">
        <f>Worksheet!E59</f>
        <v>0.20730000000000001</v>
      </c>
      <c r="F59" s="18">
        <f>Worksheet!F59</f>
        <v>0.69310000000000005</v>
      </c>
      <c r="G59" s="18">
        <f>Worksheet!G59</f>
        <v>6.9099999999999995E-2</v>
      </c>
      <c r="H59" s="18">
        <f t="shared" si="3"/>
        <v>1</v>
      </c>
    </row>
    <row r="60" spans="1:8" ht="24" customHeight="1" x14ac:dyDescent="0.2">
      <c r="A60" s="1" t="s">
        <v>69</v>
      </c>
      <c r="D60" s="18">
        <f>Worksheet!D60</f>
        <v>6.6699999999999995E-2</v>
      </c>
      <c r="E60" s="18">
        <f>Worksheet!E60</f>
        <v>0.2</v>
      </c>
      <c r="F60" s="18">
        <f>Worksheet!F60</f>
        <v>0.66669999999999996</v>
      </c>
      <c r="G60" s="18">
        <f>Worksheet!G60</f>
        <v>6.6600000000000006E-2</v>
      </c>
      <c r="H60" s="18">
        <f t="shared" si="3"/>
        <v>1</v>
      </c>
    </row>
    <row r="61" spans="1:8" ht="27" customHeight="1" x14ac:dyDescent="0.2">
      <c r="A61" s="1" t="s">
        <v>70</v>
      </c>
      <c r="D61" s="18">
        <f>Worksheet!D61</f>
        <v>6.6699999999999995E-2</v>
      </c>
      <c r="E61" s="18">
        <f>Worksheet!E61</f>
        <v>0.2</v>
      </c>
      <c r="F61" s="18">
        <f>Worksheet!F61</f>
        <v>0.66669999999999996</v>
      </c>
      <c r="G61" s="18">
        <f>Worksheet!G61</f>
        <v>6.6600000000000006E-2</v>
      </c>
      <c r="H61" s="18">
        <f t="shared" si="3"/>
        <v>1</v>
      </c>
    </row>
    <row r="62" spans="1:8" ht="26.25" customHeight="1" x14ac:dyDescent="0.2">
      <c r="A62" s="1" t="s">
        <v>71</v>
      </c>
      <c r="D62" s="18">
        <f>Worksheet!D62</f>
        <v>2.3699999999999999E-2</v>
      </c>
      <c r="E62" s="18">
        <f>Worksheet!E62</f>
        <v>0.64670000000000005</v>
      </c>
      <c r="F62" s="18">
        <f>Worksheet!F62</f>
        <v>0.32650000000000001</v>
      </c>
      <c r="G62" s="18">
        <f>Worksheet!G62</f>
        <v>3.0999999999999999E-3</v>
      </c>
      <c r="H62" s="18">
        <f>SUM(D62:G62)</f>
        <v>1.0000000000000002</v>
      </c>
    </row>
    <row r="63" spans="1:8" ht="21.75" customHeight="1" x14ac:dyDescent="0.2">
      <c r="D63" s="18"/>
      <c r="E63" s="18"/>
      <c r="F63" s="18"/>
      <c r="G63" s="18"/>
      <c r="H63" s="18"/>
    </row>
    <row r="64" spans="1:8" ht="21.75" customHeight="1" x14ac:dyDescent="0.2"/>
    <row r="65" spans="1:8" ht="24" customHeight="1" x14ac:dyDescent="0.2">
      <c r="A65" s="20"/>
    </row>
    <row r="66" spans="1:8" ht="24" customHeight="1" x14ac:dyDescent="0.2">
      <c r="A66" s="20"/>
      <c r="G66" s="18"/>
    </row>
    <row r="67" spans="1:8" ht="24" customHeight="1" x14ac:dyDescent="0.2">
      <c r="A67" s="20"/>
    </row>
    <row r="68" spans="1:8" ht="25.5" customHeight="1" x14ac:dyDescent="0.35">
      <c r="A68" s="20"/>
      <c r="B68" s="26"/>
      <c r="C68" s="26"/>
      <c r="D68" s="26"/>
      <c r="E68" s="26"/>
      <c r="F68" s="26"/>
      <c r="G68" s="26"/>
    </row>
    <row r="69" spans="1:8" ht="24" customHeight="1" x14ac:dyDescent="0.2">
      <c r="A69" s="20"/>
    </row>
    <row r="70" spans="1:8" ht="25.5" customHeight="1" x14ac:dyDescent="0.2">
      <c r="A70" s="20"/>
    </row>
    <row r="71" spans="1:8" ht="24" customHeight="1" x14ac:dyDescent="0.2">
      <c r="A71" s="20"/>
    </row>
    <row r="72" spans="1:8" ht="21.75" customHeight="1" x14ac:dyDescent="0.2"/>
    <row r="73" spans="1:8" ht="21.75" customHeight="1" x14ac:dyDescent="0.2"/>
    <row r="74" spans="1:8" ht="21.75" customHeight="1" x14ac:dyDescent="0.2"/>
    <row r="75" spans="1:8" ht="21.75" customHeight="1" x14ac:dyDescent="0.2"/>
    <row r="76" spans="1:8" ht="21.75" customHeight="1" x14ac:dyDescent="0.2"/>
    <row r="77" spans="1:8" ht="21.75" customHeight="1" x14ac:dyDescent="0.2"/>
    <row r="78" spans="1:8" ht="21.75" customHeight="1" x14ac:dyDescent="0.2"/>
    <row r="79" spans="1:8" ht="21.75" customHeight="1" x14ac:dyDescent="0.2"/>
    <row r="80" spans="1:8" ht="21.75" customHeight="1" x14ac:dyDescent="0.2">
      <c r="B80" s="100"/>
      <c r="C80" s="100"/>
      <c r="D80" s="100"/>
      <c r="E80" s="100"/>
      <c r="H80" s="17"/>
    </row>
    <row r="81" spans="3:6" ht="21.75" customHeight="1" x14ac:dyDescent="0.2">
      <c r="C81" s="21"/>
      <c r="D81" s="22"/>
      <c r="E81" s="22"/>
    </row>
    <row r="82" spans="3:6" ht="21.75" customHeight="1" x14ac:dyDescent="0.2">
      <c r="C82" s="10"/>
      <c r="D82" s="22"/>
    </row>
    <row r="83" spans="3:6" ht="21.75" customHeight="1" x14ac:dyDescent="0.2">
      <c r="C83" s="10"/>
      <c r="D83" s="22"/>
    </row>
    <row r="84" spans="3:6" ht="21.75" customHeight="1" x14ac:dyDescent="0.2">
      <c r="C84" s="10"/>
      <c r="D84" s="22"/>
    </row>
    <row r="85" spans="3:6" ht="21.75" customHeight="1" x14ac:dyDescent="0.2">
      <c r="C85" s="10"/>
      <c r="D85" s="22"/>
    </row>
    <row r="86" spans="3:6" ht="21.75" customHeight="1" x14ac:dyDescent="0.2">
      <c r="C86" s="10"/>
      <c r="D86" s="22"/>
      <c r="E86" s="18"/>
    </row>
    <row r="87" spans="3:6" ht="21.75" customHeight="1" x14ac:dyDescent="0.2"/>
    <row r="88" spans="3:6" ht="21.75" customHeight="1" x14ac:dyDescent="0.2"/>
    <row r="89" spans="3:6" ht="21.75" customHeight="1" x14ac:dyDescent="0.2">
      <c r="C89" s="21"/>
      <c r="D89" s="22"/>
      <c r="E89" s="22"/>
    </row>
    <row r="90" spans="3:6" ht="21.75" customHeight="1" x14ac:dyDescent="0.2">
      <c r="C90" s="10"/>
      <c r="D90" s="22"/>
      <c r="E90" s="18"/>
      <c r="F90" s="18"/>
    </row>
    <row r="91" spans="3:6" ht="21.75" customHeight="1" x14ac:dyDescent="0.2">
      <c r="C91" s="10"/>
      <c r="D91" s="22"/>
      <c r="E91" s="18"/>
      <c r="F91" s="18"/>
    </row>
    <row r="92" spans="3:6" ht="21.75" customHeight="1" x14ac:dyDescent="0.2">
      <c r="C92" s="10"/>
      <c r="D92" s="22"/>
      <c r="E92" s="18"/>
      <c r="F92" s="18"/>
    </row>
    <row r="93" spans="3:6" ht="21.75" customHeight="1" x14ac:dyDescent="0.2">
      <c r="C93" s="10"/>
      <c r="D93" s="22"/>
      <c r="E93" s="18"/>
      <c r="F93" s="18"/>
    </row>
    <row r="94" spans="3:6" ht="21.75" customHeight="1" x14ac:dyDescent="0.2">
      <c r="C94" s="10"/>
      <c r="D94" s="22"/>
      <c r="E94" s="18"/>
      <c r="F94" s="23"/>
    </row>
    <row r="95" spans="3:6" ht="21.75" customHeight="1" x14ac:dyDescent="0.2"/>
    <row r="96" spans="3:6" ht="21.75" customHeight="1" x14ac:dyDescent="0.2"/>
    <row r="97" spans="3:8" ht="21.75" customHeight="1" x14ac:dyDescent="0.2"/>
    <row r="98" spans="3:8" ht="21.75" customHeight="1" x14ac:dyDescent="0.2"/>
    <row r="99" spans="3:8" ht="21.75" customHeight="1" x14ac:dyDescent="0.2"/>
    <row r="100" spans="3:8" ht="21.75" customHeight="1" x14ac:dyDescent="0.2"/>
    <row r="101" spans="3:8" ht="21.75" customHeight="1" x14ac:dyDescent="0.2"/>
    <row r="102" spans="3:8" ht="21.75" customHeight="1" x14ac:dyDescent="0.2"/>
    <row r="103" spans="3:8" ht="21.75" customHeight="1" x14ac:dyDescent="0.2"/>
    <row r="104" spans="3:8" ht="21.75" customHeight="1" x14ac:dyDescent="0.2"/>
    <row r="105" spans="3:8" ht="21.75" customHeight="1" x14ac:dyDescent="0.2"/>
    <row r="106" spans="3:8" ht="21.75" customHeight="1" x14ac:dyDescent="0.2">
      <c r="C106" s="18"/>
      <c r="D106" s="18"/>
      <c r="E106" s="18"/>
    </row>
    <row r="107" spans="3:8" ht="21.75" customHeight="1" x14ac:dyDescent="0.2"/>
    <row r="108" spans="3:8" ht="21.75" customHeight="1" x14ac:dyDescent="0.2"/>
    <row r="109" spans="3:8" ht="21.75" customHeight="1" x14ac:dyDescent="0.2"/>
    <row r="110" spans="3:8" ht="21.75" customHeight="1" x14ac:dyDescent="0.2">
      <c r="H110" s="24"/>
    </row>
    <row r="111" spans="3:8" ht="21.75" customHeight="1" x14ac:dyDescent="0.2"/>
    <row r="112" spans="3:8" ht="21.75" customHeight="1" x14ac:dyDescent="0.2"/>
    <row r="113" spans="3:5" ht="21.75" customHeight="1" x14ac:dyDescent="0.2"/>
    <row r="114" spans="3:5" ht="21.75" customHeight="1" x14ac:dyDescent="0.2"/>
    <row r="115" spans="3:5" ht="21.75" customHeight="1" x14ac:dyDescent="0.2"/>
    <row r="116" spans="3:5" ht="21.75" customHeight="1" x14ac:dyDescent="0.2"/>
    <row r="117" spans="3:5" ht="21.75" customHeight="1" x14ac:dyDescent="0.2">
      <c r="C117" s="18"/>
      <c r="D117" s="18"/>
      <c r="E117" s="18"/>
    </row>
    <row r="118" spans="3:5" ht="21.75" customHeight="1" x14ac:dyDescent="0.2"/>
    <row r="119" spans="3:5" ht="21.75" customHeight="1" x14ac:dyDescent="0.2"/>
  </sheetData>
  <mergeCells count="1">
    <mergeCell ref="B80:E80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59"/>
  <sheetViews>
    <sheetView zoomScale="50" zoomScaleNormal="50" workbookViewId="0">
      <pane ySplit="5" topLeftCell="A6" activePane="bottomLeft" state="frozen"/>
      <selection pane="bottomLeft" activeCell="E9" sqref="E9"/>
    </sheetView>
  </sheetViews>
  <sheetFormatPr defaultRowHeight="15" x14ac:dyDescent="0.25"/>
  <cols>
    <col min="1" max="1" width="9.85546875" bestFit="1" customWidth="1"/>
    <col min="3" max="3" width="53.28515625" customWidth="1"/>
    <col min="4" max="4" width="17.7109375" bestFit="1" customWidth="1"/>
    <col min="5" max="5" width="15.42578125" customWidth="1"/>
    <col min="6" max="6" width="15.7109375" customWidth="1"/>
    <col min="7" max="7" width="15.7109375" bestFit="1" customWidth="1"/>
    <col min="8" max="9" width="16.42578125" customWidth="1"/>
    <col min="10" max="10" width="11.7109375" customWidth="1"/>
    <col min="11" max="11" width="12.140625" customWidth="1"/>
    <col min="12" max="12" width="2.5703125" customWidth="1"/>
    <col min="13" max="13" width="13.42578125" customWidth="1"/>
    <col min="14" max="14" width="23.140625" customWidth="1"/>
    <col min="15" max="15" width="17.7109375" bestFit="1" customWidth="1"/>
    <col min="16" max="16" width="21.85546875" bestFit="1" customWidth="1"/>
    <col min="17" max="17" width="8.7109375" customWidth="1"/>
    <col min="18" max="18" width="30.85546875" bestFit="1" customWidth="1"/>
    <col min="19" max="19" width="5.42578125" customWidth="1"/>
    <col min="20" max="21" width="14.85546875" bestFit="1" customWidth="1"/>
    <col min="259" max="259" width="51.140625" customWidth="1"/>
    <col min="260" max="260" width="17.7109375" bestFit="1" customWidth="1"/>
    <col min="261" max="261" width="15.42578125" customWidth="1"/>
    <col min="262" max="262" width="15.7109375" customWidth="1"/>
    <col min="263" max="263" width="15.7109375" bestFit="1" customWidth="1"/>
    <col min="264" max="265" width="16.42578125" customWidth="1"/>
    <col min="266" max="266" width="14.28515625" customWidth="1"/>
    <col min="267" max="267" width="12.140625" customWidth="1"/>
    <col min="268" max="268" width="2.5703125" customWidth="1"/>
    <col min="269" max="269" width="13.42578125" customWidth="1"/>
    <col min="270" max="270" width="23.140625" customWidth="1"/>
    <col min="271" max="271" width="17.7109375" bestFit="1" customWidth="1"/>
    <col min="272" max="272" width="21.85546875" bestFit="1" customWidth="1"/>
    <col min="273" max="273" width="8.7109375" customWidth="1"/>
    <col min="274" max="274" width="30.85546875" bestFit="1" customWidth="1"/>
    <col min="275" max="275" width="5.42578125" customWidth="1"/>
    <col min="276" max="277" width="14.85546875" bestFit="1" customWidth="1"/>
    <col min="515" max="515" width="51.140625" customWidth="1"/>
    <col min="516" max="516" width="17.7109375" bestFit="1" customWidth="1"/>
    <col min="517" max="517" width="15.42578125" customWidth="1"/>
    <col min="518" max="518" width="15.7109375" customWidth="1"/>
    <col min="519" max="519" width="15.7109375" bestFit="1" customWidth="1"/>
    <col min="520" max="521" width="16.42578125" customWidth="1"/>
    <col min="522" max="522" width="14.28515625" customWidth="1"/>
    <col min="523" max="523" width="12.140625" customWidth="1"/>
    <col min="524" max="524" width="2.5703125" customWidth="1"/>
    <col min="525" max="525" width="13.42578125" customWidth="1"/>
    <col min="526" max="526" width="23.140625" customWidth="1"/>
    <col min="527" max="527" width="17.7109375" bestFit="1" customWidth="1"/>
    <col min="528" max="528" width="21.85546875" bestFit="1" customWidth="1"/>
    <col min="529" max="529" width="8.7109375" customWidth="1"/>
    <col min="530" max="530" width="30.85546875" bestFit="1" customWidth="1"/>
    <col min="531" max="531" width="5.42578125" customWidth="1"/>
    <col min="532" max="533" width="14.85546875" bestFit="1" customWidth="1"/>
    <col min="771" max="771" width="51.140625" customWidth="1"/>
    <col min="772" max="772" width="17.7109375" bestFit="1" customWidth="1"/>
    <col min="773" max="773" width="15.42578125" customWidth="1"/>
    <col min="774" max="774" width="15.7109375" customWidth="1"/>
    <col min="775" max="775" width="15.7109375" bestFit="1" customWidth="1"/>
    <col min="776" max="777" width="16.42578125" customWidth="1"/>
    <col min="778" max="778" width="14.28515625" customWidth="1"/>
    <col min="779" max="779" width="12.140625" customWidth="1"/>
    <col min="780" max="780" width="2.5703125" customWidth="1"/>
    <col min="781" max="781" width="13.42578125" customWidth="1"/>
    <col min="782" max="782" width="23.140625" customWidth="1"/>
    <col min="783" max="783" width="17.7109375" bestFit="1" customWidth="1"/>
    <col min="784" max="784" width="21.85546875" bestFit="1" customWidth="1"/>
    <col min="785" max="785" width="8.7109375" customWidth="1"/>
    <col min="786" max="786" width="30.85546875" bestFit="1" customWidth="1"/>
    <col min="787" max="787" width="5.42578125" customWidth="1"/>
    <col min="788" max="789" width="14.85546875" bestFit="1" customWidth="1"/>
    <col min="1027" max="1027" width="51.140625" customWidth="1"/>
    <col min="1028" max="1028" width="17.7109375" bestFit="1" customWidth="1"/>
    <col min="1029" max="1029" width="15.42578125" customWidth="1"/>
    <col min="1030" max="1030" width="15.7109375" customWidth="1"/>
    <col min="1031" max="1031" width="15.7109375" bestFit="1" customWidth="1"/>
    <col min="1032" max="1033" width="16.42578125" customWidth="1"/>
    <col min="1034" max="1034" width="14.28515625" customWidth="1"/>
    <col min="1035" max="1035" width="12.140625" customWidth="1"/>
    <col min="1036" max="1036" width="2.5703125" customWidth="1"/>
    <col min="1037" max="1037" width="13.42578125" customWidth="1"/>
    <col min="1038" max="1038" width="23.140625" customWidth="1"/>
    <col min="1039" max="1039" width="17.7109375" bestFit="1" customWidth="1"/>
    <col min="1040" max="1040" width="21.85546875" bestFit="1" customWidth="1"/>
    <col min="1041" max="1041" width="8.7109375" customWidth="1"/>
    <col min="1042" max="1042" width="30.85546875" bestFit="1" customWidth="1"/>
    <col min="1043" max="1043" width="5.42578125" customWidth="1"/>
    <col min="1044" max="1045" width="14.85546875" bestFit="1" customWidth="1"/>
    <col min="1283" max="1283" width="51.140625" customWidth="1"/>
    <col min="1284" max="1284" width="17.7109375" bestFit="1" customWidth="1"/>
    <col min="1285" max="1285" width="15.42578125" customWidth="1"/>
    <col min="1286" max="1286" width="15.7109375" customWidth="1"/>
    <col min="1287" max="1287" width="15.7109375" bestFit="1" customWidth="1"/>
    <col min="1288" max="1289" width="16.42578125" customWidth="1"/>
    <col min="1290" max="1290" width="14.28515625" customWidth="1"/>
    <col min="1291" max="1291" width="12.140625" customWidth="1"/>
    <col min="1292" max="1292" width="2.5703125" customWidth="1"/>
    <col min="1293" max="1293" width="13.42578125" customWidth="1"/>
    <col min="1294" max="1294" width="23.140625" customWidth="1"/>
    <col min="1295" max="1295" width="17.7109375" bestFit="1" customWidth="1"/>
    <col min="1296" max="1296" width="21.85546875" bestFit="1" customWidth="1"/>
    <col min="1297" max="1297" width="8.7109375" customWidth="1"/>
    <col min="1298" max="1298" width="30.85546875" bestFit="1" customWidth="1"/>
    <col min="1299" max="1299" width="5.42578125" customWidth="1"/>
    <col min="1300" max="1301" width="14.85546875" bestFit="1" customWidth="1"/>
    <col min="1539" max="1539" width="51.140625" customWidth="1"/>
    <col min="1540" max="1540" width="17.7109375" bestFit="1" customWidth="1"/>
    <col min="1541" max="1541" width="15.42578125" customWidth="1"/>
    <col min="1542" max="1542" width="15.7109375" customWidth="1"/>
    <col min="1543" max="1543" width="15.7109375" bestFit="1" customWidth="1"/>
    <col min="1544" max="1545" width="16.42578125" customWidth="1"/>
    <col min="1546" max="1546" width="14.28515625" customWidth="1"/>
    <col min="1547" max="1547" width="12.140625" customWidth="1"/>
    <col min="1548" max="1548" width="2.5703125" customWidth="1"/>
    <col min="1549" max="1549" width="13.42578125" customWidth="1"/>
    <col min="1550" max="1550" width="23.140625" customWidth="1"/>
    <col min="1551" max="1551" width="17.7109375" bestFit="1" customWidth="1"/>
    <col min="1552" max="1552" width="21.85546875" bestFit="1" customWidth="1"/>
    <col min="1553" max="1553" width="8.7109375" customWidth="1"/>
    <col min="1554" max="1554" width="30.85546875" bestFit="1" customWidth="1"/>
    <col min="1555" max="1555" width="5.42578125" customWidth="1"/>
    <col min="1556" max="1557" width="14.85546875" bestFit="1" customWidth="1"/>
    <col min="1795" max="1795" width="51.140625" customWidth="1"/>
    <col min="1796" max="1796" width="17.7109375" bestFit="1" customWidth="1"/>
    <col min="1797" max="1797" width="15.42578125" customWidth="1"/>
    <col min="1798" max="1798" width="15.7109375" customWidth="1"/>
    <col min="1799" max="1799" width="15.7109375" bestFit="1" customWidth="1"/>
    <col min="1800" max="1801" width="16.42578125" customWidth="1"/>
    <col min="1802" max="1802" width="14.28515625" customWidth="1"/>
    <col min="1803" max="1803" width="12.140625" customWidth="1"/>
    <col min="1804" max="1804" width="2.5703125" customWidth="1"/>
    <col min="1805" max="1805" width="13.42578125" customWidth="1"/>
    <col min="1806" max="1806" width="23.140625" customWidth="1"/>
    <col min="1807" max="1807" width="17.7109375" bestFit="1" customWidth="1"/>
    <col min="1808" max="1808" width="21.85546875" bestFit="1" customWidth="1"/>
    <col min="1809" max="1809" width="8.7109375" customWidth="1"/>
    <col min="1810" max="1810" width="30.85546875" bestFit="1" customWidth="1"/>
    <col min="1811" max="1811" width="5.42578125" customWidth="1"/>
    <col min="1812" max="1813" width="14.85546875" bestFit="1" customWidth="1"/>
    <col min="2051" max="2051" width="51.140625" customWidth="1"/>
    <col min="2052" max="2052" width="17.7109375" bestFit="1" customWidth="1"/>
    <col min="2053" max="2053" width="15.42578125" customWidth="1"/>
    <col min="2054" max="2054" width="15.7109375" customWidth="1"/>
    <col min="2055" max="2055" width="15.7109375" bestFit="1" customWidth="1"/>
    <col min="2056" max="2057" width="16.42578125" customWidth="1"/>
    <col min="2058" max="2058" width="14.28515625" customWidth="1"/>
    <col min="2059" max="2059" width="12.140625" customWidth="1"/>
    <col min="2060" max="2060" width="2.5703125" customWidth="1"/>
    <col min="2061" max="2061" width="13.42578125" customWidth="1"/>
    <col min="2062" max="2062" width="23.140625" customWidth="1"/>
    <col min="2063" max="2063" width="17.7109375" bestFit="1" customWidth="1"/>
    <col min="2064" max="2064" width="21.85546875" bestFit="1" customWidth="1"/>
    <col min="2065" max="2065" width="8.7109375" customWidth="1"/>
    <col min="2066" max="2066" width="30.85546875" bestFit="1" customWidth="1"/>
    <col min="2067" max="2067" width="5.42578125" customWidth="1"/>
    <col min="2068" max="2069" width="14.85546875" bestFit="1" customWidth="1"/>
    <col min="2307" max="2307" width="51.140625" customWidth="1"/>
    <col min="2308" max="2308" width="17.7109375" bestFit="1" customWidth="1"/>
    <col min="2309" max="2309" width="15.42578125" customWidth="1"/>
    <col min="2310" max="2310" width="15.7109375" customWidth="1"/>
    <col min="2311" max="2311" width="15.7109375" bestFit="1" customWidth="1"/>
    <col min="2312" max="2313" width="16.42578125" customWidth="1"/>
    <col min="2314" max="2314" width="14.28515625" customWidth="1"/>
    <col min="2315" max="2315" width="12.140625" customWidth="1"/>
    <col min="2316" max="2316" width="2.5703125" customWidth="1"/>
    <col min="2317" max="2317" width="13.42578125" customWidth="1"/>
    <col min="2318" max="2318" width="23.140625" customWidth="1"/>
    <col min="2319" max="2319" width="17.7109375" bestFit="1" customWidth="1"/>
    <col min="2320" max="2320" width="21.85546875" bestFit="1" customWidth="1"/>
    <col min="2321" max="2321" width="8.7109375" customWidth="1"/>
    <col min="2322" max="2322" width="30.85546875" bestFit="1" customWidth="1"/>
    <col min="2323" max="2323" width="5.42578125" customWidth="1"/>
    <col min="2324" max="2325" width="14.85546875" bestFit="1" customWidth="1"/>
    <col min="2563" max="2563" width="51.140625" customWidth="1"/>
    <col min="2564" max="2564" width="17.7109375" bestFit="1" customWidth="1"/>
    <col min="2565" max="2565" width="15.42578125" customWidth="1"/>
    <col min="2566" max="2566" width="15.7109375" customWidth="1"/>
    <col min="2567" max="2567" width="15.7109375" bestFit="1" customWidth="1"/>
    <col min="2568" max="2569" width="16.42578125" customWidth="1"/>
    <col min="2570" max="2570" width="14.28515625" customWidth="1"/>
    <col min="2571" max="2571" width="12.140625" customWidth="1"/>
    <col min="2572" max="2572" width="2.5703125" customWidth="1"/>
    <col min="2573" max="2573" width="13.42578125" customWidth="1"/>
    <col min="2574" max="2574" width="23.140625" customWidth="1"/>
    <col min="2575" max="2575" width="17.7109375" bestFit="1" customWidth="1"/>
    <col min="2576" max="2576" width="21.85546875" bestFit="1" customWidth="1"/>
    <col min="2577" max="2577" width="8.7109375" customWidth="1"/>
    <col min="2578" max="2578" width="30.85546875" bestFit="1" customWidth="1"/>
    <col min="2579" max="2579" width="5.42578125" customWidth="1"/>
    <col min="2580" max="2581" width="14.85546875" bestFit="1" customWidth="1"/>
    <col min="2819" max="2819" width="51.140625" customWidth="1"/>
    <col min="2820" max="2820" width="17.7109375" bestFit="1" customWidth="1"/>
    <col min="2821" max="2821" width="15.42578125" customWidth="1"/>
    <col min="2822" max="2822" width="15.7109375" customWidth="1"/>
    <col min="2823" max="2823" width="15.7109375" bestFit="1" customWidth="1"/>
    <col min="2824" max="2825" width="16.42578125" customWidth="1"/>
    <col min="2826" max="2826" width="14.28515625" customWidth="1"/>
    <col min="2827" max="2827" width="12.140625" customWidth="1"/>
    <col min="2828" max="2828" width="2.5703125" customWidth="1"/>
    <col min="2829" max="2829" width="13.42578125" customWidth="1"/>
    <col min="2830" max="2830" width="23.140625" customWidth="1"/>
    <col min="2831" max="2831" width="17.7109375" bestFit="1" customWidth="1"/>
    <col min="2832" max="2832" width="21.85546875" bestFit="1" customWidth="1"/>
    <col min="2833" max="2833" width="8.7109375" customWidth="1"/>
    <col min="2834" max="2834" width="30.85546875" bestFit="1" customWidth="1"/>
    <col min="2835" max="2835" width="5.42578125" customWidth="1"/>
    <col min="2836" max="2837" width="14.85546875" bestFit="1" customWidth="1"/>
    <col min="3075" max="3075" width="51.140625" customWidth="1"/>
    <col min="3076" max="3076" width="17.7109375" bestFit="1" customWidth="1"/>
    <col min="3077" max="3077" width="15.42578125" customWidth="1"/>
    <col min="3078" max="3078" width="15.7109375" customWidth="1"/>
    <col min="3079" max="3079" width="15.7109375" bestFit="1" customWidth="1"/>
    <col min="3080" max="3081" width="16.42578125" customWidth="1"/>
    <col min="3082" max="3082" width="14.28515625" customWidth="1"/>
    <col min="3083" max="3083" width="12.140625" customWidth="1"/>
    <col min="3084" max="3084" width="2.5703125" customWidth="1"/>
    <col min="3085" max="3085" width="13.42578125" customWidth="1"/>
    <col min="3086" max="3086" width="23.140625" customWidth="1"/>
    <col min="3087" max="3087" width="17.7109375" bestFit="1" customWidth="1"/>
    <col min="3088" max="3088" width="21.85546875" bestFit="1" customWidth="1"/>
    <col min="3089" max="3089" width="8.7109375" customWidth="1"/>
    <col min="3090" max="3090" width="30.85546875" bestFit="1" customWidth="1"/>
    <col min="3091" max="3091" width="5.42578125" customWidth="1"/>
    <col min="3092" max="3093" width="14.85546875" bestFit="1" customWidth="1"/>
    <col min="3331" max="3331" width="51.140625" customWidth="1"/>
    <col min="3332" max="3332" width="17.7109375" bestFit="1" customWidth="1"/>
    <col min="3333" max="3333" width="15.42578125" customWidth="1"/>
    <col min="3334" max="3334" width="15.7109375" customWidth="1"/>
    <col min="3335" max="3335" width="15.7109375" bestFit="1" customWidth="1"/>
    <col min="3336" max="3337" width="16.42578125" customWidth="1"/>
    <col min="3338" max="3338" width="14.28515625" customWidth="1"/>
    <col min="3339" max="3339" width="12.140625" customWidth="1"/>
    <col min="3340" max="3340" width="2.5703125" customWidth="1"/>
    <col min="3341" max="3341" width="13.42578125" customWidth="1"/>
    <col min="3342" max="3342" width="23.140625" customWidth="1"/>
    <col min="3343" max="3343" width="17.7109375" bestFit="1" customWidth="1"/>
    <col min="3344" max="3344" width="21.85546875" bestFit="1" customWidth="1"/>
    <col min="3345" max="3345" width="8.7109375" customWidth="1"/>
    <col min="3346" max="3346" width="30.85546875" bestFit="1" customWidth="1"/>
    <col min="3347" max="3347" width="5.42578125" customWidth="1"/>
    <col min="3348" max="3349" width="14.85546875" bestFit="1" customWidth="1"/>
    <col min="3587" max="3587" width="51.140625" customWidth="1"/>
    <col min="3588" max="3588" width="17.7109375" bestFit="1" customWidth="1"/>
    <col min="3589" max="3589" width="15.42578125" customWidth="1"/>
    <col min="3590" max="3590" width="15.7109375" customWidth="1"/>
    <col min="3591" max="3591" width="15.7109375" bestFit="1" customWidth="1"/>
    <col min="3592" max="3593" width="16.42578125" customWidth="1"/>
    <col min="3594" max="3594" width="14.28515625" customWidth="1"/>
    <col min="3595" max="3595" width="12.140625" customWidth="1"/>
    <col min="3596" max="3596" width="2.5703125" customWidth="1"/>
    <col min="3597" max="3597" width="13.42578125" customWidth="1"/>
    <col min="3598" max="3598" width="23.140625" customWidth="1"/>
    <col min="3599" max="3599" width="17.7109375" bestFit="1" customWidth="1"/>
    <col min="3600" max="3600" width="21.85546875" bestFit="1" customWidth="1"/>
    <col min="3601" max="3601" width="8.7109375" customWidth="1"/>
    <col min="3602" max="3602" width="30.85546875" bestFit="1" customWidth="1"/>
    <col min="3603" max="3603" width="5.42578125" customWidth="1"/>
    <col min="3604" max="3605" width="14.85546875" bestFit="1" customWidth="1"/>
    <col min="3843" max="3843" width="51.140625" customWidth="1"/>
    <col min="3844" max="3844" width="17.7109375" bestFit="1" customWidth="1"/>
    <col min="3845" max="3845" width="15.42578125" customWidth="1"/>
    <col min="3846" max="3846" width="15.7109375" customWidth="1"/>
    <col min="3847" max="3847" width="15.7109375" bestFit="1" customWidth="1"/>
    <col min="3848" max="3849" width="16.42578125" customWidth="1"/>
    <col min="3850" max="3850" width="14.28515625" customWidth="1"/>
    <col min="3851" max="3851" width="12.140625" customWidth="1"/>
    <col min="3852" max="3852" width="2.5703125" customWidth="1"/>
    <col min="3853" max="3853" width="13.42578125" customWidth="1"/>
    <col min="3854" max="3854" width="23.140625" customWidth="1"/>
    <col min="3855" max="3855" width="17.7109375" bestFit="1" customWidth="1"/>
    <col min="3856" max="3856" width="21.85546875" bestFit="1" customWidth="1"/>
    <col min="3857" max="3857" width="8.7109375" customWidth="1"/>
    <col min="3858" max="3858" width="30.85546875" bestFit="1" customWidth="1"/>
    <col min="3859" max="3859" width="5.42578125" customWidth="1"/>
    <col min="3860" max="3861" width="14.85546875" bestFit="1" customWidth="1"/>
    <col min="4099" max="4099" width="51.140625" customWidth="1"/>
    <col min="4100" max="4100" width="17.7109375" bestFit="1" customWidth="1"/>
    <col min="4101" max="4101" width="15.42578125" customWidth="1"/>
    <col min="4102" max="4102" width="15.7109375" customWidth="1"/>
    <col min="4103" max="4103" width="15.7109375" bestFit="1" customWidth="1"/>
    <col min="4104" max="4105" width="16.42578125" customWidth="1"/>
    <col min="4106" max="4106" width="14.28515625" customWidth="1"/>
    <col min="4107" max="4107" width="12.140625" customWidth="1"/>
    <col min="4108" max="4108" width="2.5703125" customWidth="1"/>
    <col min="4109" max="4109" width="13.42578125" customWidth="1"/>
    <col min="4110" max="4110" width="23.140625" customWidth="1"/>
    <col min="4111" max="4111" width="17.7109375" bestFit="1" customWidth="1"/>
    <col min="4112" max="4112" width="21.85546875" bestFit="1" customWidth="1"/>
    <col min="4113" max="4113" width="8.7109375" customWidth="1"/>
    <col min="4114" max="4114" width="30.85546875" bestFit="1" customWidth="1"/>
    <col min="4115" max="4115" width="5.42578125" customWidth="1"/>
    <col min="4116" max="4117" width="14.85546875" bestFit="1" customWidth="1"/>
    <col min="4355" max="4355" width="51.140625" customWidth="1"/>
    <col min="4356" max="4356" width="17.7109375" bestFit="1" customWidth="1"/>
    <col min="4357" max="4357" width="15.42578125" customWidth="1"/>
    <col min="4358" max="4358" width="15.7109375" customWidth="1"/>
    <col min="4359" max="4359" width="15.7109375" bestFit="1" customWidth="1"/>
    <col min="4360" max="4361" width="16.42578125" customWidth="1"/>
    <col min="4362" max="4362" width="14.28515625" customWidth="1"/>
    <col min="4363" max="4363" width="12.140625" customWidth="1"/>
    <col min="4364" max="4364" width="2.5703125" customWidth="1"/>
    <col min="4365" max="4365" width="13.42578125" customWidth="1"/>
    <col min="4366" max="4366" width="23.140625" customWidth="1"/>
    <col min="4367" max="4367" width="17.7109375" bestFit="1" customWidth="1"/>
    <col min="4368" max="4368" width="21.85546875" bestFit="1" customWidth="1"/>
    <col min="4369" max="4369" width="8.7109375" customWidth="1"/>
    <col min="4370" max="4370" width="30.85546875" bestFit="1" customWidth="1"/>
    <col min="4371" max="4371" width="5.42578125" customWidth="1"/>
    <col min="4372" max="4373" width="14.85546875" bestFit="1" customWidth="1"/>
    <col min="4611" max="4611" width="51.140625" customWidth="1"/>
    <col min="4612" max="4612" width="17.7109375" bestFit="1" customWidth="1"/>
    <col min="4613" max="4613" width="15.42578125" customWidth="1"/>
    <col min="4614" max="4614" width="15.7109375" customWidth="1"/>
    <col min="4615" max="4615" width="15.7109375" bestFit="1" customWidth="1"/>
    <col min="4616" max="4617" width="16.42578125" customWidth="1"/>
    <col min="4618" max="4618" width="14.28515625" customWidth="1"/>
    <col min="4619" max="4619" width="12.140625" customWidth="1"/>
    <col min="4620" max="4620" width="2.5703125" customWidth="1"/>
    <col min="4621" max="4621" width="13.42578125" customWidth="1"/>
    <col min="4622" max="4622" width="23.140625" customWidth="1"/>
    <col min="4623" max="4623" width="17.7109375" bestFit="1" customWidth="1"/>
    <col min="4624" max="4624" width="21.85546875" bestFit="1" customWidth="1"/>
    <col min="4625" max="4625" width="8.7109375" customWidth="1"/>
    <col min="4626" max="4626" width="30.85546875" bestFit="1" customWidth="1"/>
    <col min="4627" max="4627" width="5.42578125" customWidth="1"/>
    <col min="4628" max="4629" width="14.85546875" bestFit="1" customWidth="1"/>
    <col min="4867" max="4867" width="51.140625" customWidth="1"/>
    <col min="4868" max="4868" width="17.7109375" bestFit="1" customWidth="1"/>
    <col min="4869" max="4869" width="15.42578125" customWidth="1"/>
    <col min="4870" max="4870" width="15.7109375" customWidth="1"/>
    <col min="4871" max="4871" width="15.7109375" bestFit="1" customWidth="1"/>
    <col min="4872" max="4873" width="16.42578125" customWidth="1"/>
    <col min="4874" max="4874" width="14.28515625" customWidth="1"/>
    <col min="4875" max="4875" width="12.140625" customWidth="1"/>
    <col min="4876" max="4876" width="2.5703125" customWidth="1"/>
    <col min="4877" max="4877" width="13.42578125" customWidth="1"/>
    <col min="4878" max="4878" width="23.140625" customWidth="1"/>
    <col min="4879" max="4879" width="17.7109375" bestFit="1" customWidth="1"/>
    <col min="4880" max="4880" width="21.85546875" bestFit="1" customWidth="1"/>
    <col min="4881" max="4881" width="8.7109375" customWidth="1"/>
    <col min="4882" max="4882" width="30.85546875" bestFit="1" customWidth="1"/>
    <col min="4883" max="4883" width="5.42578125" customWidth="1"/>
    <col min="4884" max="4885" width="14.85546875" bestFit="1" customWidth="1"/>
    <col min="5123" max="5123" width="51.140625" customWidth="1"/>
    <col min="5124" max="5124" width="17.7109375" bestFit="1" customWidth="1"/>
    <col min="5125" max="5125" width="15.42578125" customWidth="1"/>
    <col min="5126" max="5126" width="15.7109375" customWidth="1"/>
    <col min="5127" max="5127" width="15.7109375" bestFit="1" customWidth="1"/>
    <col min="5128" max="5129" width="16.42578125" customWidth="1"/>
    <col min="5130" max="5130" width="14.28515625" customWidth="1"/>
    <col min="5131" max="5131" width="12.140625" customWidth="1"/>
    <col min="5132" max="5132" width="2.5703125" customWidth="1"/>
    <col min="5133" max="5133" width="13.42578125" customWidth="1"/>
    <col min="5134" max="5134" width="23.140625" customWidth="1"/>
    <col min="5135" max="5135" width="17.7109375" bestFit="1" customWidth="1"/>
    <col min="5136" max="5136" width="21.85546875" bestFit="1" customWidth="1"/>
    <col min="5137" max="5137" width="8.7109375" customWidth="1"/>
    <col min="5138" max="5138" width="30.85546875" bestFit="1" customWidth="1"/>
    <col min="5139" max="5139" width="5.42578125" customWidth="1"/>
    <col min="5140" max="5141" width="14.85546875" bestFit="1" customWidth="1"/>
    <col min="5379" max="5379" width="51.140625" customWidth="1"/>
    <col min="5380" max="5380" width="17.7109375" bestFit="1" customWidth="1"/>
    <col min="5381" max="5381" width="15.42578125" customWidth="1"/>
    <col min="5382" max="5382" width="15.7109375" customWidth="1"/>
    <col min="5383" max="5383" width="15.7109375" bestFit="1" customWidth="1"/>
    <col min="5384" max="5385" width="16.42578125" customWidth="1"/>
    <col min="5386" max="5386" width="14.28515625" customWidth="1"/>
    <col min="5387" max="5387" width="12.140625" customWidth="1"/>
    <col min="5388" max="5388" width="2.5703125" customWidth="1"/>
    <col min="5389" max="5389" width="13.42578125" customWidth="1"/>
    <col min="5390" max="5390" width="23.140625" customWidth="1"/>
    <col min="5391" max="5391" width="17.7109375" bestFit="1" customWidth="1"/>
    <col min="5392" max="5392" width="21.85546875" bestFit="1" customWidth="1"/>
    <col min="5393" max="5393" width="8.7109375" customWidth="1"/>
    <col min="5394" max="5394" width="30.85546875" bestFit="1" customWidth="1"/>
    <col min="5395" max="5395" width="5.42578125" customWidth="1"/>
    <col min="5396" max="5397" width="14.85546875" bestFit="1" customWidth="1"/>
    <col min="5635" max="5635" width="51.140625" customWidth="1"/>
    <col min="5636" max="5636" width="17.7109375" bestFit="1" customWidth="1"/>
    <col min="5637" max="5637" width="15.42578125" customWidth="1"/>
    <col min="5638" max="5638" width="15.7109375" customWidth="1"/>
    <col min="5639" max="5639" width="15.7109375" bestFit="1" customWidth="1"/>
    <col min="5640" max="5641" width="16.42578125" customWidth="1"/>
    <col min="5642" max="5642" width="14.28515625" customWidth="1"/>
    <col min="5643" max="5643" width="12.140625" customWidth="1"/>
    <col min="5644" max="5644" width="2.5703125" customWidth="1"/>
    <col min="5645" max="5645" width="13.42578125" customWidth="1"/>
    <col min="5646" max="5646" width="23.140625" customWidth="1"/>
    <col min="5647" max="5647" width="17.7109375" bestFit="1" customWidth="1"/>
    <col min="5648" max="5648" width="21.85546875" bestFit="1" customWidth="1"/>
    <col min="5649" max="5649" width="8.7109375" customWidth="1"/>
    <col min="5650" max="5650" width="30.85546875" bestFit="1" customWidth="1"/>
    <col min="5651" max="5651" width="5.42578125" customWidth="1"/>
    <col min="5652" max="5653" width="14.85546875" bestFit="1" customWidth="1"/>
    <col min="5891" max="5891" width="51.140625" customWidth="1"/>
    <col min="5892" max="5892" width="17.7109375" bestFit="1" customWidth="1"/>
    <col min="5893" max="5893" width="15.42578125" customWidth="1"/>
    <col min="5894" max="5894" width="15.7109375" customWidth="1"/>
    <col min="5895" max="5895" width="15.7109375" bestFit="1" customWidth="1"/>
    <col min="5896" max="5897" width="16.42578125" customWidth="1"/>
    <col min="5898" max="5898" width="14.28515625" customWidth="1"/>
    <col min="5899" max="5899" width="12.140625" customWidth="1"/>
    <col min="5900" max="5900" width="2.5703125" customWidth="1"/>
    <col min="5901" max="5901" width="13.42578125" customWidth="1"/>
    <col min="5902" max="5902" width="23.140625" customWidth="1"/>
    <col min="5903" max="5903" width="17.7109375" bestFit="1" customWidth="1"/>
    <col min="5904" max="5904" width="21.85546875" bestFit="1" customWidth="1"/>
    <col min="5905" max="5905" width="8.7109375" customWidth="1"/>
    <col min="5906" max="5906" width="30.85546875" bestFit="1" customWidth="1"/>
    <col min="5907" max="5907" width="5.42578125" customWidth="1"/>
    <col min="5908" max="5909" width="14.85546875" bestFit="1" customWidth="1"/>
    <col min="6147" max="6147" width="51.140625" customWidth="1"/>
    <col min="6148" max="6148" width="17.7109375" bestFit="1" customWidth="1"/>
    <col min="6149" max="6149" width="15.42578125" customWidth="1"/>
    <col min="6150" max="6150" width="15.7109375" customWidth="1"/>
    <col min="6151" max="6151" width="15.7109375" bestFit="1" customWidth="1"/>
    <col min="6152" max="6153" width="16.42578125" customWidth="1"/>
    <col min="6154" max="6154" width="14.28515625" customWidth="1"/>
    <col min="6155" max="6155" width="12.140625" customWidth="1"/>
    <col min="6156" max="6156" width="2.5703125" customWidth="1"/>
    <col min="6157" max="6157" width="13.42578125" customWidth="1"/>
    <col min="6158" max="6158" width="23.140625" customWidth="1"/>
    <col min="6159" max="6159" width="17.7109375" bestFit="1" customWidth="1"/>
    <col min="6160" max="6160" width="21.85546875" bestFit="1" customWidth="1"/>
    <col min="6161" max="6161" width="8.7109375" customWidth="1"/>
    <col min="6162" max="6162" width="30.85546875" bestFit="1" customWidth="1"/>
    <col min="6163" max="6163" width="5.42578125" customWidth="1"/>
    <col min="6164" max="6165" width="14.85546875" bestFit="1" customWidth="1"/>
    <col min="6403" max="6403" width="51.140625" customWidth="1"/>
    <col min="6404" max="6404" width="17.7109375" bestFit="1" customWidth="1"/>
    <col min="6405" max="6405" width="15.42578125" customWidth="1"/>
    <col min="6406" max="6406" width="15.7109375" customWidth="1"/>
    <col min="6407" max="6407" width="15.7109375" bestFit="1" customWidth="1"/>
    <col min="6408" max="6409" width="16.42578125" customWidth="1"/>
    <col min="6410" max="6410" width="14.28515625" customWidth="1"/>
    <col min="6411" max="6411" width="12.140625" customWidth="1"/>
    <col min="6412" max="6412" width="2.5703125" customWidth="1"/>
    <col min="6413" max="6413" width="13.42578125" customWidth="1"/>
    <col min="6414" max="6414" width="23.140625" customWidth="1"/>
    <col min="6415" max="6415" width="17.7109375" bestFit="1" customWidth="1"/>
    <col min="6416" max="6416" width="21.85546875" bestFit="1" customWidth="1"/>
    <col min="6417" max="6417" width="8.7109375" customWidth="1"/>
    <col min="6418" max="6418" width="30.85546875" bestFit="1" customWidth="1"/>
    <col min="6419" max="6419" width="5.42578125" customWidth="1"/>
    <col min="6420" max="6421" width="14.85546875" bestFit="1" customWidth="1"/>
    <col min="6659" max="6659" width="51.140625" customWidth="1"/>
    <col min="6660" max="6660" width="17.7109375" bestFit="1" customWidth="1"/>
    <col min="6661" max="6661" width="15.42578125" customWidth="1"/>
    <col min="6662" max="6662" width="15.7109375" customWidth="1"/>
    <col min="6663" max="6663" width="15.7109375" bestFit="1" customWidth="1"/>
    <col min="6664" max="6665" width="16.42578125" customWidth="1"/>
    <col min="6666" max="6666" width="14.28515625" customWidth="1"/>
    <col min="6667" max="6667" width="12.140625" customWidth="1"/>
    <col min="6668" max="6668" width="2.5703125" customWidth="1"/>
    <col min="6669" max="6669" width="13.42578125" customWidth="1"/>
    <col min="6670" max="6670" width="23.140625" customWidth="1"/>
    <col min="6671" max="6671" width="17.7109375" bestFit="1" customWidth="1"/>
    <col min="6672" max="6672" width="21.85546875" bestFit="1" customWidth="1"/>
    <col min="6673" max="6673" width="8.7109375" customWidth="1"/>
    <col min="6674" max="6674" width="30.85546875" bestFit="1" customWidth="1"/>
    <col min="6675" max="6675" width="5.42578125" customWidth="1"/>
    <col min="6676" max="6677" width="14.85546875" bestFit="1" customWidth="1"/>
    <col min="6915" max="6915" width="51.140625" customWidth="1"/>
    <col min="6916" max="6916" width="17.7109375" bestFit="1" customWidth="1"/>
    <col min="6917" max="6917" width="15.42578125" customWidth="1"/>
    <col min="6918" max="6918" width="15.7109375" customWidth="1"/>
    <col min="6919" max="6919" width="15.7109375" bestFit="1" customWidth="1"/>
    <col min="6920" max="6921" width="16.42578125" customWidth="1"/>
    <col min="6922" max="6922" width="14.28515625" customWidth="1"/>
    <col min="6923" max="6923" width="12.140625" customWidth="1"/>
    <col min="6924" max="6924" width="2.5703125" customWidth="1"/>
    <col min="6925" max="6925" width="13.42578125" customWidth="1"/>
    <col min="6926" max="6926" width="23.140625" customWidth="1"/>
    <col min="6927" max="6927" width="17.7109375" bestFit="1" customWidth="1"/>
    <col min="6928" max="6928" width="21.85546875" bestFit="1" customWidth="1"/>
    <col min="6929" max="6929" width="8.7109375" customWidth="1"/>
    <col min="6930" max="6930" width="30.85546875" bestFit="1" customWidth="1"/>
    <col min="6931" max="6931" width="5.42578125" customWidth="1"/>
    <col min="6932" max="6933" width="14.85546875" bestFit="1" customWidth="1"/>
    <col min="7171" max="7171" width="51.140625" customWidth="1"/>
    <col min="7172" max="7172" width="17.7109375" bestFit="1" customWidth="1"/>
    <col min="7173" max="7173" width="15.42578125" customWidth="1"/>
    <col min="7174" max="7174" width="15.7109375" customWidth="1"/>
    <col min="7175" max="7175" width="15.7109375" bestFit="1" customWidth="1"/>
    <col min="7176" max="7177" width="16.42578125" customWidth="1"/>
    <col min="7178" max="7178" width="14.28515625" customWidth="1"/>
    <col min="7179" max="7179" width="12.140625" customWidth="1"/>
    <col min="7180" max="7180" width="2.5703125" customWidth="1"/>
    <col min="7181" max="7181" width="13.42578125" customWidth="1"/>
    <col min="7182" max="7182" width="23.140625" customWidth="1"/>
    <col min="7183" max="7183" width="17.7109375" bestFit="1" customWidth="1"/>
    <col min="7184" max="7184" width="21.85546875" bestFit="1" customWidth="1"/>
    <col min="7185" max="7185" width="8.7109375" customWidth="1"/>
    <col min="7186" max="7186" width="30.85546875" bestFit="1" customWidth="1"/>
    <col min="7187" max="7187" width="5.42578125" customWidth="1"/>
    <col min="7188" max="7189" width="14.85546875" bestFit="1" customWidth="1"/>
    <col min="7427" max="7427" width="51.140625" customWidth="1"/>
    <col min="7428" max="7428" width="17.7109375" bestFit="1" customWidth="1"/>
    <col min="7429" max="7429" width="15.42578125" customWidth="1"/>
    <col min="7430" max="7430" width="15.7109375" customWidth="1"/>
    <col min="7431" max="7431" width="15.7109375" bestFit="1" customWidth="1"/>
    <col min="7432" max="7433" width="16.42578125" customWidth="1"/>
    <col min="7434" max="7434" width="14.28515625" customWidth="1"/>
    <col min="7435" max="7435" width="12.140625" customWidth="1"/>
    <col min="7436" max="7436" width="2.5703125" customWidth="1"/>
    <col min="7437" max="7437" width="13.42578125" customWidth="1"/>
    <col min="7438" max="7438" width="23.140625" customWidth="1"/>
    <col min="7439" max="7439" width="17.7109375" bestFit="1" customWidth="1"/>
    <col min="7440" max="7440" width="21.85546875" bestFit="1" customWidth="1"/>
    <col min="7441" max="7441" width="8.7109375" customWidth="1"/>
    <col min="7442" max="7442" width="30.85546875" bestFit="1" customWidth="1"/>
    <col min="7443" max="7443" width="5.42578125" customWidth="1"/>
    <col min="7444" max="7445" width="14.85546875" bestFit="1" customWidth="1"/>
    <col min="7683" max="7683" width="51.140625" customWidth="1"/>
    <col min="7684" max="7684" width="17.7109375" bestFit="1" customWidth="1"/>
    <col min="7685" max="7685" width="15.42578125" customWidth="1"/>
    <col min="7686" max="7686" width="15.7109375" customWidth="1"/>
    <col min="7687" max="7687" width="15.7109375" bestFit="1" customWidth="1"/>
    <col min="7688" max="7689" width="16.42578125" customWidth="1"/>
    <col min="7690" max="7690" width="14.28515625" customWidth="1"/>
    <col min="7691" max="7691" width="12.140625" customWidth="1"/>
    <col min="7692" max="7692" width="2.5703125" customWidth="1"/>
    <col min="7693" max="7693" width="13.42578125" customWidth="1"/>
    <col min="7694" max="7694" width="23.140625" customWidth="1"/>
    <col min="7695" max="7695" width="17.7109375" bestFit="1" customWidth="1"/>
    <col min="7696" max="7696" width="21.85546875" bestFit="1" customWidth="1"/>
    <col min="7697" max="7697" width="8.7109375" customWidth="1"/>
    <col min="7698" max="7698" width="30.85546875" bestFit="1" customWidth="1"/>
    <col min="7699" max="7699" width="5.42578125" customWidth="1"/>
    <col min="7700" max="7701" width="14.85546875" bestFit="1" customWidth="1"/>
    <col min="7939" max="7939" width="51.140625" customWidth="1"/>
    <col min="7940" max="7940" width="17.7109375" bestFit="1" customWidth="1"/>
    <col min="7941" max="7941" width="15.42578125" customWidth="1"/>
    <col min="7942" max="7942" width="15.7109375" customWidth="1"/>
    <col min="7943" max="7943" width="15.7109375" bestFit="1" customWidth="1"/>
    <col min="7944" max="7945" width="16.42578125" customWidth="1"/>
    <col min="7946" max="7946" width="14.28515625" customWidth="1"/>
    <col min="7947" max="7947" width="12.140625" customWidth="1"/>
    <col min="7948" max="7948" width="2.5703125" customWidth="1"/>
    <col min="7949" max="7949" width="13.42578125" customWidth="1"/>
    <col min="7950" max="7950" width="23.140625" customWidth="1"/>
    <col min="7951" max="7951" width="17.7109375" bestFit="1" customWidth="1"/>
    <col min="7952" max="7952" width="21.85546875" bestFit="1" customWidth="1"/>
    <col min="7953" max="7953" width="8.7109375" customWidth="1"/>
    <col min="7954" max="7954" width="30.85546875" bestFit="1" customWidth="1"/>
    <col min="7955" max="7955" width="5.42578125" customWidth="1"/>
    <col min="7956" max="7957" width="14.85546875" bestFit="1" customWidth="1"/>
    <col min="8195" max="8195" width="51.140625" customWidth="1"/>
    <col min="8196" max="8196" width="17.7109375" bestFit="1" customWidth="1"/>
    <col min="8197" max="8197" width="15.42578125" customWidth="1"/>
    <col min="8198" max="8198" width="15.7109375" customWidth="1"/>
    <col min="8199" max="8199" width="15.7109375" bestFit="1" customWidth="1"/>
    <col min="8200" max="8201" width="16.42578125" customWidth="1"/>
    <col min="8202" max="8202" width="14.28515625" customWidth="1"/>
    <col min="8203" max="8203" width="12.140625" customWidth="1"/>
    <col min="8204" max="8204" width="2.5703125" customWidth="1"/>
    <col min="8205" max="8205" width="13.42578125" customWidth="1"/>
    <col min="8206" max="8206" width="23.140625" customWidth="1"/>
    <col min="8207" max="8207" width="17.7109375" bestFit="1" customWidth="1"/>
    <col min="8208" max="8208" width="21.85546875" bestFit="1" customWidth="1"/>
    <col min="8209" max="8209" width="8.7109375" customWidth="1"/>
    <col min="8210" max="8210" width="30.85546875" bestFit="1" customWidth="1"/>
    <col min="8211" max="8211" width="5.42578125" customWidth="1"/>
    <col min="8212" max="8213" width="14.85546875" bestFit="1" customWidth="1"/>
    <col min="8451" max="8451" width="51.140625" customWidth="1"/>
    <col min="8452" max="8452" width="17.7109375" bestFit="1" customWidth="1"/>
    <col min="8453" max="8453" width="15.42578125" customWidth="1"/>
    <col min="8454" max="8454" width="15.7109375" customWidth="1"/>
    <col min="8455" max="8455" width="15.7109375" bestFit="1" customWidth="1"/>
    <col min="8456" max="8457" width="16.42578125" customWidth="1"/>
    <col min="8458" max="8458" width="14.28515625" customWidth="1"/>
    <col min="8459" max="8459" width="12.140625" customWidth="1"/>
    <col min="8460" max="8460" width="2.5703125" customWidth="1"/>
    <col min="8461" max="8461" width="13.42578125" customWidth="1"/>
    <col min="8462" max="8462" width="23.140625" customWidth="1"/>
    <col min="8463" max="8463" width="17.7109375" bestFit="1" customWidth="1"/>
    <col min="8464" max="8464" width="21.85546875" bestFit="1" customWidth="1"/>
    <col min="8465" max="8465" width="8.7109375" customWidth="1"/>
    <col min="8466" max="8466" width="30.85546875" bestFit="1" customWidth="1"/>
    <col min="8467" max="8467" width="5.42578125" customWidth="1"/>
    <col min="8468" max="8469" width="14.85546875" bestFit="1" customWidth="1"/>
    <col min="8707" max="8707" width="51.140625" customWidth="1"/>
    <col min="8708" max="8708" width="17.7109375" bestFit="1" customWidth="1"/>
    <col min="8709" max="8709" width="15.42578125" customWidth="1"/>
    <col min="8710" max="8710" width="15.7109375" customWidth="1"/>
    <col min="8711" max="8711" width="15.7109375" bestFit="1" customWidth="1"/>
    <col min="8712" max="8713" width="16.42578125" customWidth="1"/>
    <col min="8714" max="8714" width="14.28515625" customWidth="1"/>
    <col min="8715" max="8715" width="12.140625" customWidth="1"/>
    <col min="8716" max="8716" width="2.5703125" customWidth="1"/>
    <col min="8717" max="8717" width="13.42578125" customWidth="1"/>
    <col min="8718" max="8718" width="23.140625" customWidth="1"/>
    <col min="8719" max="8719" width="17.7109375" bestFit="1" customWidth="1"/>
    <col min="8720" max="8720" width="21.85546875" bestFit="1" customWidth="1"/>
    <col min="8721" max="8721" width="8.7109375" customWidth="1"/>
    <col min="8722" max="8722" width="30.85546875" bestFit="1" customWidth="1"/>
    <col min="8723" max="8723" width="5.42578125" customWidth="1"/>
    <col min="8724" max="8725" width="14.85546875" bestFit="1" customWidth="1"/>
    <col min="8963" max="8963" width="51.140625" customWidth="1"/>
    <col min="8964" max="8964" width="17.7109375" bestFit="1" customWidth="1"/>
    <col min="8965" max="8965" width="15.42578125" customWidth="1"/>
    <col min="8966" max="8966" width="15.7109375" customWidth="1"/>
    <col min="8967" max="8967" width="15.7109375" bestFit="1" customWidth="1"/>
    <col min="8968" max="8969" width="16.42578125" customWidth="1"/>
    <col min="8970" max="8970" width="14.28515625" customWidth="1"/>
    <col min="8971" max="8971" width="12.140625" customWidth="1"/>
    <col min="8972" max="8972" width="2.5703125" customWidth="1"/>
    <col min="8973" max="8973" width="13.42578125" customWidth="1"/>
    <col min="8974" max="8974" width="23.140625" customWidth="1"/>
    <col min="8975" max="8975" width="17.7109375" bestFit="1" customWidth="1"/>
    <col min="8976" max="8976" width="21.85546875" bestFit="1" customWidth="1"/>
    <col min="8977" max="8977" width="8.7109375" customWidth="1"/>
    <col min="8978" max="8978" width="30.85546875" bestFit="1" customWidth="1"/>
    <col min="8979" max="8979" width="5.42578125" customWidth="1"/>
    <col min="8980" max="8981" width="14.85546875" bestFit="1" customWidth="1"/>
    <col min="9219" max="9219" width="51.140625" customWidth="1"/>
    <col min="9220" max="9220" width="17.7109375" bestFit="1" customWidth="1"/>
    <col min="9221" max="9221" width="15.42578125" customWidth="1"/>
    <col min="9222" max="9222" width="15.7109375" customWidth="1"/>
    <col min="9223" max="9223" width="15.7109375" bestFit="1" customWidth="1"/>
    <col min="9224" max="9225" width="16.42578125" customWidth="1"/>
    <col min="9226" max="9226" width="14.28515625" customWidth="1"/>
    <col min="9227" max="9227" width="12.140625" customWidth="1"/>
    <col min="9228" max="9228" width="2.5703125" customWidth="1"/>
    <col min="9229" max="9229" width="13.42578125" customWidth="1"/>
    <col min="9230" max="9230" width="23.140625" customWidth="1"/>
    <col min="9231" max="9231" width="17.7109375" bestFit="1" customWidth="1"/>
    <col min="9232" max="9232" width="21.85546875" bestFit="1" customWidth="1"/>
    <col min="9233" max="9233" width="8.7109375" customWidth="1"/>
    <col min="9234" max="9234" width="30.85546875" bestFit="1" customWidth="1"/>
    <col min="9235" max="9235" width="5.42578125" customWidth="1"/>
    <col min="9236" max="9237" width="14.85546875" bestFit="1" customWidth="1"/>
    <col min="9475" max="9475" width="51.140625" customWidth="1"/>
    <col min="9476" max="9476" width="17.7109375" bestFit="1" customWidth="1"/>
    <col min="9477" max="9477" width="15.42578125" customWidth="1"/>
    <col min="9478" max="9478" width="15.7109375" customWidth="1"/>
    <col min="9479" max="9479" width="15.7109375" bestFit="1" customWidth="1"/>
    <col min="9480" max="9481" width="16.42578125" customWidth="1"/>
    <col min="9482" max="9482" width="14.28515625" customWidth="1"/>
    <col min="9483" max="9483" width="12.140625" customWidth="1"/>
    <col min="9484" max="9484" width="2.5703125" customWidth="1"/>
    <col min="9485" max="9485" width="13.42578125" customWidth="1"/>
    <col min="9486" max="9486" width="23.140625" customWidth="1"/>
    <col min="9487" max="9487" width="17.7109375" bestFit="1" customWidth="1"/>
    <col min="9488" max="9488" width="21.85546875" bestFit="1" customWidth="1"/>
    <col min="9489" max="9489" width="8.7109375" customWidth="1"/>
    <col min="9490" max="9490" width="30.85546875" bestFit="1" customWidth="1"/>
    <col min="9491" max="9491" width="5.42578125" customWidth="1"/>
    <col min="9492" max="9493" width="14.85546875" bestFit="1" customWidth="1"/>
    <col min="9731" max="9731" width="51.140625" customWidth="1"/>
    <col min="9732" max="9732" width="17.7109375" bestFit="1" customWidth="1"/>
    <col min="9733" max="9733" width="15.42578125" customWidth="1"/>
    <col min="9734" max="9734" width="15.7109375" customWidth="1"/>
    <col min="9735" max="9735" width="15.7109375" bestFit="1" customWidth="1"/>
    <col min="9736" max="9737" width="16.42578125" customWidth="1"/>
    <col min="9738" max="9738" width="14.28515625" customWidth="1"/>
    <col min="9739" max="9739" width="12.140625" customWidth="1"/>
    <col min="9740" max="9740" width="2.5703125" customWidth="1"/>
    <col min="9741" max="9741" width="13.42578125" customWidth="1"/>
    <col min="9742" max="9742" width="23.140625" customWidth="1"/>
    <col min="9743" max="9743" width="17.7109375" bestFit="1" customWidth="1"/>
    <col min="9744" max="9744" width="21.85546875" bestFit="1" customWidth="1"/>
    <col min="9745" max="9745" width="8.7109375" customWidth="1"/>
    <col min="9746" max="9746" width="30.85546875" bestFit="1" customWidth="1"/>
    <col min="9747" max="9747" width="5.42578125" customWidth="1"/>
    <col min="9748" max="9749" width="14.85546875" bestFit="1" customWidth="1"/>
    <col min="9987" max="9987" width="51.140625" customWidth="1"/>
    <col min="9988" max="9988" width="17.7109375" bestFit="1" customWidth="1"/>
    <col min="9989" max="9989" width="15.42578125" customWidth="1"/>
    <col min="9990" max="9990" width="15.7109375" customWidth="1"/>
    <col min="9991" max="9991" width="15.7109375" bestFit="1" customWidth="1"/>
    <col min="9992" max="9993" width="16.42578125" customWidth="1"/>
    <col min="9994" max="9994" width="14.28515625" customWidth="1"/>
    <col min="9995" max="9995" width="12.140625" customWidth="1"/>
    <col min="9996" max="9996" width="2.5703125" customWidth="1"/>
    <col min="9997" max="9997" width="13.42578125" customWidth="1"/>
    <col min="9998" max="9998" width="23.140625" customWidth="1"/>
    <col min="9999" max="9999" width="17.7109375" bestFit="1" customWidth="1"/>
    <col min="10000" max="10000" width="21.85546875" bestFit="1" customWidth="1"/>
    <col min="10001" max="10001" width="8.7109375" customWidth="1"/>
    <col min="10002" max="10002" width="30.85546875" bestFit="1" customWidth="1"/>
    <col min="10003" max="10003" width="5.42578125" customWidth="1"/>
    <col min="10004" max="10005" width="14.85546875" bestFit="1" customWidth="1"/>
    <col min="10243" max="10243" width="51.140625" customWidth="1"/>
    <col min="10244" max="10244" width="17.7109375" bestFit="1" customWidth="1"/>
    <col min="10245" max="10245" width="15.42578125" customWidth="1"/>
    <col min="10246" max="10246" width="15.7109375" customWidth="1"/>
    <col min="10247" max="10247" width="15.7109375" bestFit="1" customWidth="1"/>
    <col min="10248" max="10249" width="16.42578125" customWidth="1"/>
    <col min="10250" max="10250" width="14.28515625" customWidth="1"/>
    <col min="10251" max="10251" width="12.140625" customWidth="1"/>
    <col min="10252" max="10252" width="2.5703125" customWidth="1"/>
    <col min="10253" max="10253" width="13.42578125" customWidth="1"/>
    <col min="10254" max="10254" width="23.140625" customWidth="1"/>
    <col min="10255" max="10255" width="17.7109375" bestFit="1" customWidth="1"/>
    <col min="10256" max="10256" width="21.85546875" bestFit="1" customWidth="1"/>
    <col min="10257" max="10257" width="8.7109375" customWidth="1"/>
    <col min="10258" max="10258" width="30.85546875" bestFit="1" customWidth="1"/>
    <col min="10259" max="10259" width="5.42578125" customWidth="1"/>
    <col min="10260" max="10261" width="14.85546875" bestFit="1" customWidth="1"/>
    <col min="10499" max="10499" width="51.140625" customWidth="1"/>
    <col min="10500" max="10500" width="17.7109375" bestFit="1" customWidth="1"/>
    <col min="10501" max="10501" width="15.42578125" customWidth="1"/>
    <col min="10502" max="10502" width="15.7109375" customWidth="1"/>
    <col min="10503" max="10503" width="15.7109375" bestFit="1" customWidth="1"/>
    <col min="10504" max="10505" width="16.42578125" customWidth="1"/>
    <col min="10506" max="10506" width="14.28515625" customWidth="1"/>
    <col min="10507" max="10507" width="12.140625" customWidth="1"/>
    <col min="10508" max="10508" width="2.5703125" customWidth="1"/>
    <col min="10509" max="10509" width="13.42578125" customWidth="1"/>
    <col min="10510" max="10510" width="23.140625" customWidth="1"/>
    <col min="10511" max="10511" width="17.7109375" bestFit="1" customWidth="1"/>
    <col min="10512" max="10512" width="21.85546875" bestFit="1" customWidth="1"/>
    <col min="10513" max="10513" width="8.7109375" customWidth="1"/>
    <col min="10514" max="10514" width="30.85546875" bestFit="1" customWidth="1"/>
    <col min="10515" max="10515" width="5.42578125" customWidth="1"/>
    <col min="10516" max="10517" width="14.85546875" bestFit="1" customWidth="1"/>
    <col min="10755" max="10755" width="51.140625" customWidth="1"/>
    <col min="10756" max="10756" width="17.7109375" bestFit="1" customWidth="1"/>
    <col min="10757" max="10757" width="15.42578125" customWidth="1"/>
    <col min="10758" max="10758" width="15.7109375" customWidth="1"/>
    <col min="10759" max="10759" width="15.7109375" bestFit="1" customWidth="1"/>
    <col min="10760" max="10761" width="16.42578125" customWidth="1"/>
    <col min="10762" max="10762" width="14.28515625" customWidth="1"/>
    <col min="10763" max="10763" width="12.140625" customWidth="1"/>
    <col min="10764" max="10764" width="2.5703125" customWidth="1"/>
    <col min="10765" max="10765" width="13.42578125" customWidth="1"/>
    <col min="10766" max="10766" width="23.140625" customWidth="1"/>
    <col min="10767" max="10767" width="17.7109375" bestFit="1" customWidth="1"/>
    <col min="10768" max="10768" width="21.85546875" bestFit="1" customWidth="1"/>
    <col min="10769" max="10769" width="8.7109375" customWidth="1"/>
    <col min="10770" max="10770" width="30.85546875" bestFit="1" customWidth="1"/>
    <col min="10771" max="10771" width="5.42578125" customWidth="1"/>
    <col min="10772" max="10773" width="14.85546875" bestFit="1" customWidth="1"/>
    <col min="11011" max="11011" width="51.140625" customWidth="1"/>
    <col min="11012" max="11012" width="17.7109375" bestFit="1" customWidth="1"/>
    <col min="11013" max="11013" width="15.42578125" customWidth="1"/>
    <col min="11014" max="11014" width="15.7109375" customWidth="1"/>
    <col min="11015" max="11015" width="15.7109375" bestFit="1" customWidth="1"/>
    <col min="11016" max="11017" width="16.42578125" customWidth="1"/>
    <col min="11018" max="11018" width="14.28515625" customWidth="1"/>
    <col min="11019" max="11019" width="12.140625" customWidth="1"/>
    <col min="11020" max="11020" width="2.5703125" customWidth="1"/>
    <col min="11021" max="11021" width="13.42578125" customWidth="1"/>
    <col min="11022" max="11022" width="23.140625" customWidth="1"/>
    <col min="11023" max="11023" width="17.7109375" bestFit="1" customWidth="1"/>
    <col min="11024" max="11024" width="21.85546875" bestFit="1" customWidth="1"/>
    <col min="11025" max="11025" width="8.7109375" customWidth="1"/>
    <col min="11026" max="11026" width="30.85546875" bestFit="1" customWidth="1"/>
    <col min="11027" max="11027" width="5.42578125" customWidth="1"/>
    <col min="11028" max="11029" width="14.85546875" bestFit="1" customWidth="1"/>
    <col min="11267" max="11267" width="51.140625" customWidth="1"/>
    <col min="11268" max="11268" width="17.7109375" bestFit="1" customWidth="1"/>
    <col min="11269" max="11269" width="15.42578125" customWidth="1"/>
    <col min="11270" max="11270" width="15.7109375" customWidth="1"/>
    <col min="11271" max="11271" width="15.7109375" bestFit="1" customWidth="1"/>
    <col min="11272" max="11273" width="16.42578125" customWidth="1"/>
    <col min="11274" max="11274" width="14.28515625" customWidth="1"/>
    <col min="11275" max="11275" width="12.140625" customWidth="1"/>
    <col min="11276" max="11276" width="2.5703125" customWidth="1"/>
    <col min="11277" max="11277" width="13.42578125" customWidth="1"/>
    <col min="11278" max="11278" width="23.140625" customWidth="1"/>
    <col min="11279" max="11279" width="17.7109375" bestFit="1" customWidth="1"/>
    <col min="11280" max="11280" width="21.85546875" bestFit="1" customWidth="1"/>
    <col min="11281" max="11281" width="8.7109375" customWidth="1"/>
    <col min="11282" max="11282" width="30.85546875" bestFit="1" customWidth="1"/>
    <col min="11283" max="11283" width="5.42578125" customWidth="1"/>
    <col min="11284" max="11285" width="14.85546875" bestFit="1" customWidth="1"/>
    <col min="11523" max="11523" width="51.140625" customWidth="1"/>
    <col min="11524" max="11524" width="17.7109375" bestFit="1" customWidth="1"/>
    <col min="11525" max="11525" width="15.42578125" customWidth="1"/>
    <col min="11526" max="11526" width="15.7109375" customWidth="1"/>
    <col min="11527" max="11527" width="15.7109375" bestFit="1" customWidth="1"/>
    <col min="11528" max="11529" width="16.42578125" customWidth="1"/>
    <col min="11530" max="11530" width="14.28515625" customWidth="1"/>
    <col min="11531" max="11531" width="12.140625" customWidth="1"/>
    <col min="11532" max="11532" width="2.5703125" customWidth="1"/>
    <col min="11533" max="11533" width="13.42578125" customWidth="1"/>
    <col min="11534" max="11534" width="23.140625" customWidth="1"/>
    <col min="11535" max="11535" width="17.7109375" bestFit="1" customWidth="1"/>
    <col min="11536" max="11536" width="21.85546875" bestFit="1" customWidth="1"/>
    <col min="11537" max="11537" width="8.7109375" customWidth="1"/>
    <col min="11538" max="11538" width="30.85546875" bestFit="1" customWidth="1"/>
    <col min="11539" max="11539" width="5.42578125" customWidth="1"/>
    <col min="11540" max="11541" width="14.85546875" bestFit="1" customWidth="1"/>
    <col min="11779" max="11779" width="51.140625" customWidth="1"/>
    <col min="11780" max="11780" width="17.7109375" bestFit="1" customWidth="1"/>
    <col min="11781" max="11781" width="15.42578125" customWidth="1"/>
    <col min="11782" max="11782" width="15.7109375" customWidth="1"/>
    <col min="11783" max="11783" width="15.7109375" bestFit="1" customWidth="1"/>
    <col min="11784" max="11785" width="16.42578125" customWidth="1"/>
    <col min="11786" max="11786" width="14.28515625" customWidth="1"/>
    <col min="11787" max="11787" width="12.140625" customWidth="1"/>
    <col min="11788" max="11788" width="2.5703125" customWidth="1"/>
    <col min="11789" max="11789" width="13.42578125" customWidth="1"/>
    <col min="11790" max="11790" width="23.140625" customWidth="1"/>
    <col min="11791" max="11791" width="17.7109375" bestFit="1" customWidth="1"/>
    <col min="11792" max="11792" width="21.85546875" bestFit="1" customWidth="1"/>
    <col min="11793" max="11793" width="8.7109375" customWidth="1"/>
    <col min="11794" max="11794" width="30.85546875" bestFit="1" customWidth="1"/>
    <col min="11795" max="11795" width="5.42578125" customWidth="1"/>
    <col min="11796" max="11797" width="14.85546875" bestFit="1" customWidth="1"/>
    <col min="12035" max="12035" width="51.140625" customWidth="1"/>
    <col min="12036" max="12036" width="17.7109375" bestFit="1" customWidth="1"/>
    <col min="12037" max="12037" width="15.42578125" customWidth="1"/>
    <col min="12038" max="12038" width="15.7109375" customWidth="1"/>
    <col min="12039" max="12039" width="15.7109375" bestFit="1" customWidth="1"/>
    <col min="12040" max="12041" width="16.42578125" customWidth="1"/>
    <col min="12042" max="12042" width="14.28515625" customWidth="1"/>
    <col min="12043" max="12043" width="12.140625" customWidth="1"/>
    <col min="12044" max="12044" width="2.5703125" customWidth="1"/>
    <col min="12045" max="12045" width="13.42578125" customWidth="1"/>
    <col min="12046" max="12046" width="23.140625" customWidth="1"/>
    <col min="12047" max="12047" width="17.7109375" bestFit="1" customWidth="1"/>
    <col min="12048" max="12048" width="21.85546875" bestFit="1" customWidth="1"/>
    <col min="12049" max="12049" width="8.7109375" customWidth="1"/>
    <col min="12050" max="12050" width="30.85546875" bestFit="1" customWidth="1"/>
    <col min="12051" max="12051" width="5.42578125" customWidth="1"/>
    <col min="12052" max="12053" width="14.85546875" bestFit="1" customWidth="1"/>
    <col min="12291" max="12291" width="51.140625" customWidth="1"/>
    <col min="12292" max="12292" width="17.7109375" bestFit="1" customWidth="1"/>
    <col min="12293" max="12293" width="15.42578125" customWidth="1"/>
    <col min="12294" max="12294" width="15.7109375" customWidth="1"/>
    <col min="12295" max="12295" width="15.7109375" bestFit="1" customWidth="1"/>
    <col min="12296" max="12297" width="16.42578125" customWidth="1"/>
    <col min="12298" max="12298" width="14.28515625" customWidth="1"/>
    <col min="12299" max="12299" width="12.140625" customWidth="1"/>
    <col min="12300" max="12300" width="2.5703125" customWidth="1"/>
    <col min="12301" max="12301" width="13.42578125" customWidth="1"/>
    <col min="12302" max="12302" width="23.140625" customWidth="1"/>
    <col min="12303" max="12303" width="17.7109375" bestFit="1" customWidth="1"/>
    <col min="12304" max="12304" width="21.85546875" bestFit="1" customWidth="1"/>
    <col min="12305" max="12305" width="8.7109375" customWidth="1"/>
    <col min="12306" max="12306" width="30.85546875" bestFit="1" customWidth="1"/>
    <col min="12307" max="12307" width="5.42578125" customWidth="1"/>
    <col min="12308" max="12309" width="14.85546875" bestFit="1" customWidth="1"/>
    <col min="12547" max="12547" width="51.140625" customWidth="1"/>
    <col min="12548" max="12548" width="17.7109375" bestFit="1" customWidth="1"/>
    <col min="12549" max="12549" width="15.42578125" customWidth="1"/>
    <col min="12550" max="12550" width="15.7109375" customWidth="1"/>
    <col min="12551" max="12551" width="15.7109375" bestFit="1" customWidth="1"/>
    <col min="12552" max="12553" width="16.42578125" customWidth="1"/>
    <col min="12554" max="12554" width="14.28515625" customWidth="1"/>
    <col min="12555" max="12555" width="12.140625" customWidth="1"/>
    <col min="12556" max="12556" width="2.5703125" customWidth="1"/>
    <col min="12557" max="12557" width="13.42578125" customWidth="1"/>
    <col min="12558" max="12558" width="23.140625" customWidth="1"/>
    <col min="12559" max="12559" width="17.7109375" bestFit="1" customWidth="1"/>
    <col min="12560" max="12560" width="21.85546875" bestFit="1" customWidth="1"/>
    <col min="12561" max="12561" width="8.7109375" customWidth="1"/>
    <col min="12562" max="12562" width="30.85546875" bestFit="1" customWidth="1"/>
    <col min="12563" max="12563" width="5.42578125" customWidth="1"/>
    <col min="12564" max="12565" width="14.85546875" bestFit="1" customWidth="1"/>
    <col min="12803" max="12803" width="51.140625" customWidth="1"/>
    <col min="12804" max="12804" width="17.7109375" bestFit="1" customWidth="1"/>
    <col min="12805" max="12805" width="15.42578125" customWidth="1"/>
    <col min="12806" max="12806" width="15.7109375" customWidth="1"/>
    <col min="12807" max="12807" width="15.7109375" bestFit="1" customWidth="1"/>
    <col min="12808" max="12809" width="16.42578125" customWidth="1"/>
    <col min="12810" max="12810" width="14.28515625" customWidth="1"/>
    <col min="12811" max="12811" width="12.140625" customWidth="1"/>
    <col min="12812" max="12812" width="2.5703125" customWidth="1"/>
    <col min="12813" max="12813" width="13.42578125" customWidth="1"/>
    <col min="12814" max="12814" width="23.140625" customWidth="1"/>
    <col min="12815" max="12815" width="17.7109375" bestFit="1" customWidth="1"/>
    <col min="12816" max="12816" width="21.85546875" bestFit="1" customWidth="1"/>
    <col min="12817" max="12817" width="8.7109375" customWidth="1"/>
    <col min="12818" max="12818" width="30.85546875" bestFit="1" customWidth="1"/>
    <col min="12819" max="12819" width="5.42578125" customWidth="1"/>
    <col min="12820" max="12821" width="14.85546875" bestFit="1" customWidth="1"/>
    <col min="13059" max="13059" width="51.140625" customWidth="1"/>
    <col min="13060" max="13060" width="17.7109375" bestFit="1" customWidth="1"/>
    <col min="13061" max="13061" width="15.42578125" customWidth="1"/>
    <col min="13062" max="13062" width="15.7109375" customWidth="1"/>
    <col min="13063" max="13063" width="15.7109375" bestFit="1" customWidth="1"/>
    <col min="13064" max="13065" width="16.42578125" customWidth="1"/>
    <col min="13066" max="13066" width="14.28515625" customWidth="1"/>
    <col min="13067" max="13067" width="12.140625" customWidth="1"/>
    <col min="13068" max="13068" width="2.5703125" customWidth="1"/>
    <col min="13069" max="13069" width="13.42578125" customWidth="1"/>
    <col min="13070" max="13070" width="23.140625" customWidth="1"/>
    <col min="13071" max="13071" width="17.7109375" bestFit="1" customWidth="1"/>
    <col min="13072" max="13072" width="21.85546875" bestFit="1" customWidth="1"/>
    <col min="13073" max="13073" width="8.7109375" customWidth="1"/>
    <col min="13074" max="13074" width="30.85546875" bestFit="1" customWidth="1"/>
    <col min="13075" max="13075" width="5.42578125" customWidth="1"/>
    <col min="13076" max="13077" width="14.85546875" bestFit="1" customWidth="1"/>
    <col min="13315" max="13315" width="51.140625" customWidth="1"/>
    <col min="13316" max="13316" width="17.7109375" bestFit="1" customWidth="1"/>
    <col min="13317" max="13317" width="15.42578125" customWidth="1"/>
    <col min="13318" max="13318" width="15.7109375" customWidth="1"/>
    <col min="13319" max="13319" width="15.7109375" bestFit="1" customWidth="1"/>
    <col min="13320" max="13321" width="16.42578125" customWidth="1"/>
    <col min="13322" max="13322" width="14.28515625" customWidth="1"/>
    <col min="13323" max="13323" width="12.140625" customWidth="1"/>
    <col min="13324" max="13324" width="2.5703125" customWidth="1"/>
    <col min="13325" max="13325" width="13.42578125" customWidth="1"/>
    <col min="13326" max="13326" width="23.140625" customWidth="1"/>
    <col min="13327" max="13327" width="17.7109375" bestFit="1" customWidth="1"/>
    <col min="13328" max="13328" width="21.85546875" bestFit="1" customWidth="1"/>
    <col min="13329" max="13329" width="8.7109375" customWidth="1"/>
    <col min="13330" max="13330" width="30.85546875" bestFit="1" customWidth="1"/>
    <col min="13331" max="13331" width="5.42578125" customWidth="1"/>
    <col min="13332" max="13333" width="14.85546875" bestFit="1" customWidth="1"/>
    <col min="13571" max="13571" width="51.140625" customWidth="1"/>
    <col min="13572" max="13572" width="17.7109375" bestFit="1" customWidth="1"/>
    <col min="13573" max="13573" width="15.42578125" customWidth="1"/>
    <col min="13574" max="13574" width="15.7109375" customWidth="1"/>
    <col min="13575" max="13575" width="15.7109375" bestFit="1" customWidth="1"/>
    <col min="13576" max="13577" width="16.42578125" customWidth="1"/>
    <col min="13578" max="13578" width="14.28515625" customWidth="1"/>
    <col min="13579" max="13579" width="12.140625" customWidth="1"/>
    <col min="13580" max="13580" width="2.5703125" customWidth="1"/>
    <col min="13581" max="13581" width="13.42578125" customWidth="1"/>
    <col min="13582" max="13582" width="23.140625" customWidth="1"/>
    <col min="13583" max="13583" width="17.7109375" bestFit="1" customWidth="1"/>
    <col min="13584" max="13584" width="21.85546875" bestFit="1" customWidth="1"/>
    <col min="13585" max="13585" width="8.7109375" customWidth="1"/>
    <col min="13586" max="13586" width="30.85546875" bestFit="1" customWidth="1"/>
    <col min="13587" max="13587" width="5.42578125" customWidth="1"/>
    <col min="13588" max="13589" width="14.85546875" bestFit="1" customWidth="1"/>
    <col min="13827" max="13827" width="51.140625" customWidth="1"/>
    <col min="13828" max="13828" width="17.7109375" bestFit="1" customWidth="1"/>
    <col min="13829" max="13829" width="15.42578125" customWidth="1"/>
    <col min="13830" max="13830" width="15.7109375" customWidth="1"/>
    <col min="13831" max="13831" width="15.7109375" bestFit="1" customWidth="1"/>
    <col min="13832" max="13833" width="16.42578125" customWidth="1"/>
    <col min="13834" max="13834" width="14.28515625" customWidth="1"/>
    <col min="13835" max="13835" width="12.140625" customWidth="1"/>
    <col min="13836" max="13836" width="2.5703125" customWidth="1"/>
    <col min="13837" max="13837" width="13.42578125" customWidth="1"/>
    <col min="13838" max="13838" width="23.140625" customWidth="1"/>
    <col min="13839" max="13839" width="17.7109375" bestFit="1" customWidth="1"/>
    <col min="13840" max="13840" width="21.85546875" bestFit="1" customWidth="1"/>
    <col min="13841" max="13841" width="8.7109375" customWidth="1"/>
    <col min="13842" max="13842" width="30.85546875" bestFit="1" customWidth="1"/>
    <col min="13843" max="13843" width="5.42578125" customWidth="1"/>
    <col min="13844" max="13845" width="14.85546875" bestFit="1" customWidth="1"/>
    <col min="14083" max="14083" width="51.140625" customWidth="1"/>
    <col min="14084" max="14084" width="17.7109375" bestFit="1" customWidth="1"/>
    <col min="14085" max="14085" width="15.42578125" customWidth="1"/>
    <col min="14086" max="14086" width="15.7109375" customWidth="1"/>
    <col min="14087" max="14087" width="15.7109375" bestFit="1" customWidth="1"/>
    <col min="14088" max="14089" width="16.42578125" customWidth="1"/>
    <col min="14090" max="14090" width="14.28515625" customWidth="1"/>
    <col min="14091" max="14091" width="12.140625" customWidth="1"/>
    <col min="14092" max="14092" width="2.5703125" customWidth="1"/>
    <col min="14093" max="14093" width="13.42578125" customWidth="1"/>
    <col min="14094" max="14094" width="23.140625" customWidth="1"/>
    <col min="14095" max="14095" width="17.7109375" bestFit="1" customWidth="1"/>
    <col min="14096" max="14096" width="21.85546875" bestFit="1" customWidth="1"/>
    <col min="14097" max="14097" width="8.7109375" customWidth="1"/>
    <col min="14098" max="14098" width="30.85546875" bestFit="1" customWidth="1"/>
    <col min="14099" max="14099" width="5.42578125" customWidth="1"/>
    <col min="14100" max="14101" width="14.85546875" bestFit="1" customWidth="1"/>
    <col min="14339" max="14339" width="51.140625" customWidth="1"/>
    <col min="14340" max="14340" width="17.7109375" bestFit="1" customWidth="1"/>
    <col min="14341" max="14341" width="15.42578125" customWidth="1"/>
    <col min="14342" max="14342" width="15.7109375" customWidth="1"/>
    <col min="14343" max="14343" width="15.7109375" bestFit="1" customWidth="1"/>
    <col min="14344" max="14345" width="16.42578125" customWidth="1"/>
    <col min="14346" max="14346" width="14.28515625" customWidth="1"/>
    <col min="14347" max="14347" width="12.140625" customWidth="1"/>
    <col min="14348" max="14348" width="2.5703125" customWidth="1"/>
    <col min="14349" max="14349" width="13.42578125" customWidth="1"/>
    <col min="14350" max="14350" width="23.140625" customWidth="1"/>
    <col min="14351" max="14351" width="17.7109375" bestFit="1" customWidth="1"/>
    <col min="14352" max="14352" width="21.85546875" bestFit="1" customWidth="1"/>
    <col min="14353" max="14353" width="8.7109375" customWidth="1"/>
    <col min="14354" max="14354" width="30.85546875" bestFit="1" customWidth="1"/>
    <col min="14355" max="14355" width="5.42578125" customWidth="1"/>
    <col min="14356" max="14357" width="14.85546875" bestFit="1" customWidth="1"/>
    <col min="14595" max="14595" width="51.140625" customWidth="1"/>
    <col min="14596" max="14596" width="17.7109375" bestFit="1" customWidth="1"/>
    <col min="14597" max="14597" width="15.42578125" customWidth="1"/>
    <col min="14598" max="14598" width="15.7109375" customWidth="1"/>
    <col min="14599" max="14599" width="15.7109375" bestFit="1" customWidth="1"/>
    <col min="14600" max="14601" width="16.42578125" customWidth="1"/>
    <col min="14602" max="14602" width="14.28515625" customWidth="1"/>
    <col min="14603" max="14603" width="12.140625" customWidth="1"/>
    <col min="14604" max="14604" width="2.5703125" customWidth="1"/>
    <col min="14605" max="14605" width="13.42578125" customWidth="1"/>
    <col min="14606" max="14606" width="23.140625" customWidth="1"/>
    <col min="14607" max="14607" width="17.7109375" bestFit="1" customWidth="1"/>
    <col min="14608" max="14608" width="21.85546875" bestFit="1" customWidth="1"/>
    <col min="14609" max="14609" width="8.7109375" customWidth="1"/>
    <col min="14610" max="14610" width="30.85546875" bestFit="1" customWidth="1"/>
    <col min="14611" max="14611" width="5.42578125" customWidth="1"/>
    <col min="14612" max="14613" width="14.85546875" bestFit="1" customWidth="1"/>
    <col min="14851" max="14851" width="51.140625" customWidth="1"/>
    <col min="14852" max="14852" width="17.7109375" bestFit="1" customWidth="1"/>
    <col min="14853" max="14853" width="15.42578125" customWidth="1"/>
    <col min="14854" max="14854" width="15.7109375" customWidth="1"/>
    <col min="14855" max="14855" width="15.7109375" bestFit="1" customWidth="1"/>
    <col min="14856" max="14857" width="16.42578125" customWidth="1"/>
    <col min="14858" max="14858" width="14.28515625" customWidth="1"/>
    <col min="14859" max="14859" width="12.140625" customWidth="1"/>
    <col min="14860" max="14860" width="2.5703125" customWidth="1"/>
    <col min="14861" max="14861" width="13.42578125" customWidth="1"/>
    <col min="14862" max="14862" width="23.140625" customWidth="1"/>
    <col min="14863" max="14863" width="17.7109375" bestFit="1" customWidth="1"/>
    <col min="14864" max="14864" width="21.85546875" bestFit="1" customWidth="1"/>
    <col min="14865" max="14865" width="8.7109375" customWidth="1"/>
    <col min="14866" max="14866" width="30.85546875" bestFit="1" customWidth="1"/>
    <col min="14867" max="14867" width="5.42578125" customWidth="1"/>
    <col min="14868" max="14869" width="14.85546875" bestFit="1" customWidth="1"/>
    <col min="15107" max="15107" width="51.140625" customWidth="1"/>
    <col min="15108" max="15108" width="17.7109375" bestFit="1" customWidth="1"/>
    <col min="15109" max="15109" width="15.42578125" customWidth="1"/>
    <col min="15110" max="15110" width="15.7109375" customWidth="1"/>
    <col min="15111" max="15111" width="15.7109375" bestFit="1" customWidth="1"/>
    <col min="15112" max="15113" width="16.42578125" customWidth="1"/>
    <col min="15114" max="15114" width="14.28515625" customWidth="1"/>
    <col min="15115" max="15115" width="12.140625" customWidth="1"/>
    <col min="15116" max="15116" width="2.5703125" customWidth="1"/>
    <col min="15117" max="15117" width="13.42578125" customWidth="1"/>
    <col min="15118" max="15118" width="23.140625" customWidth="1"/>
    <col min="15119" max="15119" width="17.7109375" bestFit="1" customWidth="1"/>
    <col min="15120" max="15120" width="21.85546875" bestFit="1" customWidth="1"/>
    <col min="15121" max="15121" width="8.7109375" customWidth="1"/>
    <col min="15122" max="15122" width="30.85546875" bestFit="1" customWidth="1"/>
    <col min="15123" max="15123" width="5.42578125" customWidth="1"/>
    <col min="15124" max="15125" width="14.85546875" bestFit="1" customWidth="1"/>
    <col min="15363" max="15363" width="51.140625" customWidth="1"/>
    <col min="15364" max="15364" width="17.7109375" bestFit="1" customWidth="1"/>
    <col min="15365" max="15365" width="15.42578125" customWidth="1"/>
    <col min="15366" max="15366" width="15.7109375" customWidth="1"/>
    <col min="15367" max="15367" width="15.7109375" bestFit="1" customWidth="1"/>
    <col min="15368" max="15369" width="16.42578125" customWidth="1"/>
    <col min="15370" max="15370" width="14.28515625" customWidth="1"/>
    <col min="15371" max="15371" width="12.140625" customWidth="1"/>
    <col min="15372" max="15372" width="2.5703125" customWidth="1"/>
    <col min="15373" max="15373" width="13.42578125" customWidth="1"/>
    <col min="15374" max="15374" width="23.140625" customWidth="1"/>
    <col min="15375" max="15375" width="17.7109375" bestFit="1" customWidth="1"/>
    <col min="15376" max="15376" width="21.85546875" bestFit="1" customWidth="1"/>
    <col min="15377" max="15377" width="8.7109375" customWidth="1"/>
    <col min="15378" max="15378" width="30.85546875" bestFit="1" customWidth="1"/>
    <col min="15379" max="15379" width="5.42578125" customWidth="1"/>
    <col min="15380" max="15381" width="14.85546875" bestFit="1" customWidth="1"/>
    <col min="15619" max="15619" width="51.140625" customWidth="1"/>
    <col min="15620" max="15620" width="17.7109375" bestFit="1" customWidth="1"/>
    <col min="15621" max="15621" width="15.42578125" customWidth="1"/>
    <col min="15622" max="15622" width="15.7109375" customWidth="1"/>
    <col min="15623" max="15623" width="15.7109375" bestFit="1" customWidth="1"/>
    <col min="15624" max="15625" width="16.42578125" customWidth="1"/>
    <col min="15626" max="15626" width="14.28515625" customWidth="1"/>
    <col min="15627" max="15627" width="12.140625" customWidth="1"/>
    <col min="15628" max="15628" width="2.5703125" customWidth="1"/>
    <col min="15629" max="15629" width="13.42578125" customWidth="1"/>
    <col min="15630" max="15630" width="23.140625" customWidth="1"/>
    <col min="15631" max="15631" width="17.7109375" bestFit="1" customWidth="1"/>
    <col min="15632" max="15632" width="21.85546875" bestFit="1" customWidth="1"/>
    <col min="15633" max="15633" width="8.7109375" customWidth="1"/>
    <col min="15634" max="15634" width="30.85546875" bestFit="1" customWidth="1"/>
    <col min="15635" max="15635" width="5.42578125" customWidth="1"/>
    <col min="15636" max="15637" width="14.85546875" bestFit="1" customWidth="1"/>
    <col min="15875" max="15875" width="51.140625" customWidth="1"/>
    <col min="15876" max="15876" width="17.7109375" bestFit="1" customWidth="1"/>
    <col min="15877" max="15877" width="15.42578125" customWidth="1"/>
    <col min="15878" max="15878" width="15.7109375" customWidth="1"/>
    <col min="15879" max="15879" width="15.7109375" bestFit="1" customWidth="1"/>
    <col min="15880" max="15881" width="16.42578125" customWidth="1"/>
    <col min="15882" max="15882" width="14.28515625" customWidth="1"/>
    <col min="15883" max="15883" width="12.140625" customWidth="1"/>
    <col min="15884" max="15884" width="2.5703125" customWidth="1"/>
    <col min="15885" max="15885" width="13.42578125" customWidth="1"/>
    <col min="15886" max="15886" width="23.140625" customWidth="1"/>
    <col min="15887" max="15887" width="17.7109375" bestFit="1" customWidth="1"/>
    <col min="15888" max="15888" width="21.85546875" bestFit="1" customWidth="1"/>
    <col min="15889" max="15889" width="8.7109375" customWidth="1"/>
    <col min="15890" max="15890" width="30.85546875" bestFit="1" customWidth="1"/>
    <col min="15891" max="15891" width="5.42578125" customWidth="1"/>
    <col min="15892" max="15893" width="14.85546875" bestFit="1" customWidth="1"/>
    <col min="16131" max="16131" width="51.140625" customWidth="1"/>
    <col min="16132" max="16132" width="17.7109375" bestFit="1" customWidth="1"/>
    <col min="16133" max="16133" width="15.42578125" customWidth="1"/>
    <col min="16134" max="16134" width="15.7109375" customWidth="1"/>
    <col min="16135" max="16135" width="15.7109375" bestFit="1" customWidth="1"/>
    <col min="16136" max="16137" width="16.42578125" customWidth="1"/>
    <col min="16138" max="16138" width="14.28515625" customWidth="1"/>
    <col min="16139" max="16139" width="12.140625" customWidth="1"/>
    <col min="16140" max="16140" width="2.5703125" customWidth="1"/>
    <col min="16141" max="16141" width="13.42578125" customWidth="1"/>
    <col min="16142" max="16142" width="23.140625" customWidth="1"/>
    <col min="16143" max="16143" width="17.7109375" bestFit="1" customWidth="1"/>
    <col min="16144" max="16144" width="21.85546875" bestFit="1" customWidth="1"/>
    <col min="16145" max="16145" width="8.7109375" customWidth="1"/>
    <col min="16146" max="16146" width="30.85546875" bestFit="1" customWidth="1"/>
    <col min="16147" max="16147" width="5.42578125" customWidth="1"/>
    <col min="16148" max="16149" width="14.85546875" bestFit="1" customWidth="1"/>
  </cols>
  <sheetData>
    <row r="1" spans="1:25" s="29" customFormat="1" ht="26.25" customHeight="1" x14ac:dyDescent="0.4">
      <c r="A1" s="25" t="s">
        <v>85</v>
      </c>
      <c r="B1" s="26"/>
      <c r="C1" s="26"/>
      <c r="D1" s="26"/>
      <c r="E1" s="26"/>
      <c r="F1" s="26"/>
      <c r="G1" s="26"/>
      <c r="H1" s="27"/>
      <c r="I1" s="27"/>
      <c r="J1" s="27"/>
      <c r="K1" s="27"/>
      <c r="L1" s="27"/>
      <c r="M1" s="26"/>
      <c r="N1" s="28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1.75" customHeight="1" x14ac:dyDescent="0.35">
      <c r="A2" s="26"/>
      <c r="B2" s="26"/>
      <c r="C2" s="26"/>
      <c r="D2" s="26"/>
      <c r="E2" s="26"/>
      <c r="F2" s="26"/>
      <c r="G2" s="26"/>
      <c r="H2" s="26"/>
      <c r="I2" s="26"/>
      <c r="J2" s="82"/>
      <c r="K2" s="26"/>
      <c r="L2" s="26"/>
      <c r="M2" s="26"/>
      <c r="N2" s="28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1.75" customHeight="1" x14ac:dyDescent="0.35">
      <c r="A3" s="30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8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21.75" customHeight="1" x14ac:dyDescent="0.35">
      <c r="A4" s="30" t="s">
        <v>0</v>
      </c>
      <c r="B4" s="26"/>
      <c r="C4" s="26"/>
      <c r="D4" s="30">
        <v>2014</v>
      </c>
      <c r="E4" s="30">
        <v>2013</v>
      </c>
      <c r="F4" s="30">
        <v>2012</v>
      </c>
      <c r="G4" s="30">
        <v>2011</v>
      </c>
      <c r="H4" s="26"/>
      <c r="I4" s="26"/>
      <c r="J4" s="26"/>
      <c r="K4" s="26"/>
      <c r="L4" s="26"/>
      <c r="M4" s="26"/>
      <c r="N4" s="26"/>
      <c r="O4" s="31"/>
      <c r="P4" s="30"/>
      <c r="Q4" s="26"/>
      <c r="R4" s="26"/>
      <c r="S4" s="26"/>
      <c r="T4" s="26"/>
      <c r="U4" s="26"/>
      <c r="V4" s="26"/>
      <c r="W4" s="26"/>
      <c r="X4" s="26"/>
      <c r="Y4" s="26"/>
    </row>
    <row r="5" spans="1:25" ht="21.75" customHeight="1" x14ac:dyDescent="0.35">
      <c r="A5" s="32" t="s">
        <v>1</v>
      </c>
      <c r="B5" s="32"/>
      <c r="C5" s="32"/>
      <c r="D5" s="33" t="s">
        <v>2</v>
      </c>
      <c r="E5" s="33" t="s">
        <v>3</v>
      </c>
      <c r="F5" s="33" t="s">
        <v>4</v>
      </c>
      <c r="G5" s="33" t="s">
        <v>5</v>
      </c>
      <c r="H5" s="33" t="s">
        <v>6</v>
      </c>
      <c r="I5" s="34" t="s">
        <v>25</v>
      </c>
      <c r="J5" s="34" t="s">
        <v>26</v>
      </c>
      <c r="K5" s="35" t="s">
        <v>27</v>
      </c>
      <c r="L5" s="28"/>
      <c r="M5" s="26"/>
      <c r="N5" s="31"/>
      <c r="O5" s="36"/>
      <c r="P5" s="36"/>
      <c r="Q5" s="30"/>
      <c r="R5" s="30"/>
      <c r="S5" s="30"/>
      <c r="T5" s="26"/>
      <c r="U5" s="26"/>
      <c r="V5" s="26"/>
      <c r="W5" s="26"/>
      <c r="X5" s="26"/>
      <c r="Y5" s="26"/>
    </row>
    <row r="6" spans="1:25" ht="21.75" customHeight="1" x14ac:dyDescent="0.35">
      <c r="A6" s="26" t="s">
        <v>7</v>
      </c>
      <c r="B6" s="26"/>
      <c r="C6" s="26"/>
      <c r="D6" s="37">
        <f t="shared" ref="D6:D12" si="0">ROUND((D47)*H6,0)</f>
        <v>25</v>
      </c>
      <c r="E6" s="37">
        <f t="shared" ref="E6:E12" si="1">ROUND((E47)*H6,0)</f>
        <v>825</v>
      </c>
      <c r="F6" s="37">
        <f t="shared" ref="F6:F12" si="2">ROUND((F47)*H6,0)</f>
        <v>407</v>
      </c>
      <c r="G6" s="37">
        <f t="shared" ref="G6:G12" si="3">ROUND((G47)*H6,0)</f>
        <v>57</v>
      </c>
      <c r="H6" s="38">
        <v>1314</v>
      </c>
      <c r="I6" s="39">
        <f t="shared" ref="I6:I12" si="4">SUM(D6:G6)</f>
        <v>1314</v>
      </c>
      <c r="J6" s="40">
        <f>H6-I6</f>
        <v>0</v>
      </c>
      <c r="K6" s="39">
        <f t="shared" ref="K6:K12" si="5">SUM(E6:G6)</f>
        <v>1289</v>
      </c>
      <c r="L6" s="38"/>
      <c r="M6" s="8" t="s">
        <v>76</v>
      </c>
      <c r="N6" s="17"/>
      <c r="O6" s="1"/>
      <c r="P6" s="1"/>
      <c r="Q6" s="41"/>
      <c r="R6" s="36"/>
      <c r="S6" s="36"/>
      <c r="T6" s="26"/>
      <c r="U6" s="26"/>
      <c r="V6" s="26"/>
      <c r="W6" s="26"/>
      <c r="X6" s="26"/>
      <c r="Y6" s="26"/>
    </row>
    <row r="7" spans="1:25" ht="21.75" customHeight="1" x14ac:dyDescent="0.35">
      <c r="A7" s="26" t="s">
        <v>8</v>
      </c>
      <c r="B7" s="26"/>
      <c r="C7" s="26"/>
      <c r="D7" s="37">
        <f t="shared" si="0"/>
        <v>16</v>
      </c>
      <c r="E7" s="37">
        <f t="shared" si="1"/>
        <v>845</v>
      </c>
      <c r="F7" s="37">
        <f t="shared" si="2"/>
        <v>383</v>
      </c>
      <c r="G7" s="37">
        <f t="shared" si="3"/>
        <v>15</v>
      </c>
      <c r="H7" s="38">
        <v>1259</v>
      </c>
      <c r="I7" s="39">
        <f>SUM(D7:G7)</f>
        <v>1259</v>
      </c>
      <c r="J7" s="40">
        <f>H7-I7</f>
        <v>0</v>
      </c>
      <c r="K7" s="39">
        <f>SUM(E7:G7)</f>
        <v>1243</v>
      </c>
      <c r="L7" s="38"/>
      <c r="M7" s="8" t="s">
        <v>92</v>
      </c>
      <c r="N7" s="42"/>
      <c r="O7" s="43"/>
      <c r="P7" s="43"/>
      <c r="Q7" s="1"/>
      <c r="R7" s="26"/>
      <c r="S7" s="26"/>
      <c r="T7" s="26"/>
      <c r="U7" s="26"/>
      <c r="V7" s="26"/>
      <c r="W7" s="26"/>
      <c r="X7" s="26"/>
      <c r="Y7" s="26"/>
    </row>
    <row r="8" spans="1:25" ht="21.75" customHeight="1" x14ac:dyDescent="0.35">
      <c r="A8" s="26" t="s">
        <v>9</v>
      </c>
      <c r="B8" s="26"/>
      <c r="C8" s="26"/>
      <c r="D8" s="37">
        <f t="shared" si="0"/>
        <v>0</v>
      </c>
      <c r="E8" s="37">
        <f t="shared" si="1"/>
        <v>6</v>
      </c>
      <c r="F8" s="37">
        <f t="shared" si="2"/>
        <v>3</v>
      </c>
      <c r="G8" s="37">
        <f t="shared" si="3"/>
        <v>0</v>
      </c>
      <c r="H8" s="38">
        <v>9</v>
      </c>
      <c r="I8" s="39">
        <f>SUM(D8:G8)</f>
        <v>9</v>
      </c>
      <c r="J8" s="40">
        <f>H8-I8</f>
        <v>0</v>
      </c>
      <c r="K8" s="39">
        <f t="shared" si="5"/>
        <v>9</v>
      </c>
      <c r="L8" s="38"/>
      <c r="M8" s="8" t="s">
        <v>92</v>
      </c>
      <c r="N8" s="17"/>
      <c r="O8" s="41"/>
      <c r="P8" s="41"/>
      <c r="Q8" s="43"/>
      <c r="R8" s="44"/>
      <c r="S8" s="45"/>
      <c r="T8" s="26"/>
      <c r="U8" s="26"/>
      <c r="V8" s="26"/>
      <c r="W8" s="26"/>
      <c r="X8" s="26"/>
      <c r="Y8" s="26"/>
    </row>
    <row r="9" spans="1:25" ht="21.75" customHeight="1" x14ac:dyDescent="0.35">
      <c r="A9" s="26" t="s">
        <v>10</v>
      </c>
      <c r="B9" s="26"/>
      <c r="C9" s="26"/>
      <c r="D9" s="37">
        <f t="shared" si="0"/>
        <v>172</v>
      </c>
      <c r="E9" s="37">
        <f t="shared" si="1"/>
        <v>4699</v>
      </c>
      <c r="F9" s="37">
        <f t="shared" si="2"/>
        <v>2372</v>
      </c>
      <c r="G9" s="37">
        <f t="shared" si="3"/>
        <v>23</v>
      </c>
      <c r="H9" s="38">
        <v>7266</v>
      </c>
      <c r="I9" s="39">
        <f>SUM(D9:G9)</f>
        <v>7266</v>
      </c>
      <c r="J9" s="40">
        <f>H9-I9</f>
        <v>0</v>
      </c>
      <c r="K9" s="39">
        <f>SUM(E9:G9)</f>
        <v>7094</v>
      </c>
      <c r="L9" s="38"/>
      <c r="M9" s="8" t="s">
        <v>28</v>
      </c>
      <c r="N9" s="1"/>
      <c r="O9" s="1"/>
      <c r="P9" s="41"/>
      <c r="Q9" s="41"/>
      <c r="R9" s="36"/>
      <c r="S9" s="36"/>
      <c r="T9" s="26"/>
      <c r="U9" s="26"/>
      <c r="V9" s="26"/>
      <c r="W9" s="26"/>
      <c r="X9" s="26"/>
      <c r="Y9" s="26"/>
    </row>
    <row r="10" spans="1:25" ht="24.75" customHeight="1" x14ac:dyDescent="0.35">
      <c r="A10" s="26" t="s">
        <v>29</v>
      </c>
      <c r="B10" s="26"/>
      <c r="C10" s="26"/>
      <c r="D10" s="37">
        <f t="shared" si="0"/>
        <v>4</v>
      </c>
      <c r="E10" s="37">
        <f t="shared" si="1"/>
        <v>100</v>
      </c>
      <c r="F10" s="37">
        <f t="shared" si="2"/>
        <v>50</v>
      </c>
      <c r="G10" s="37">
        <f t="shared" si="3"/>
        <v>0</v>
      </c>
      <c r="H10" s="38">
        <v>154</v>
      </c>
      <c r="I10" s="39">
        <f t="shared" si="4"/>
        <v>154</v>
      </c>
      <c r="J10" s="40">
        <f>H10-I10</f>
        <v>0</v>
      </c>
      <c r="K10" s="39">
        <f>SUM(E10:G10)</f>
        <v>150</v>
      </c>
      <c r="L10" s="38"/>
      <c r="M10" s="8" t="s">
        <v>52</v>
      </c>
      <c r="N10" s="17"/>
      <c r="O10" s="41"/>
      <c r="P10" s="41"/>
      <c r="Q10" s="41"/>
      <c r="R10" s="36"/>
      <c r="S10" s="36"/>
      <c r="T10" s="26"/>
      <c r="U10" s="26"/>
      <c r="V10" s="26"/>
      <c r="W10" s="26"/>
      <c r="X10" s="26"/>
      <c r="Y10" s="26"/>
    </row>
    <row r="11" spans="1:25" ht="21.75" customHeight="1" x14ac:dyDescent="0.35">
      <c r="A11" s="26" t="s">
        <v>11</v>
      </c>
      <c r="B11" s="26"/>
      <c r="C11" s="26"/>
      <c r="D11" s="37">
        <f t="shared" si="0"/>
        <v>0</v>
      </c>
      <c r="E11" s="37">
        <f t="shared" si="1"/>
        <v>52</v>
      </c>
      <c r="F11" s="37">
        <f t="shared" si="2"/>
        <v>34</v>
      </c>
      <c r="G11" s="37">
        <f t="shared" si="3"/>
        <v>0</v>
      </c>
      <c r="H11" s="38">
        <v>86</v>
      </c>
      <c r="I11" s="39">
        <f t="shared" si="4"/>
        <v>86</v>
      </c>
      <c r="J11" s="40">
        <f t="shared" ref="J11:J12" si="6">H11-I11</f>
        <v>0</v>
      </c>
      <c r="K11" s="39">
        <f>SUM(E11:G11)</f>
        <v>86</v>
      </c>
      <c r="L11" s="38"/>
      <c r="M11" s="8" t="s">
        <v>28</v>
      </c>
      <c r="N11" s="17"/>
      <c r="O11" s="41"/>
      <c r="P11" s="41"/>
      <c r="Q11" s="41"/>
      <c r="R11" s="36"/>
      <c r="S11" s="36"/>
      <c r="T11" s="26"/>
      <c r="U11" s="26"/>
      <c r="V11" s="26"/>
      <c r="W11" s="26"/>
      <c r="X11" s="26"/>
      <c r="Y11" s="26"/>
    </row>
    <row r="12" spans="1:25" ht="24" customHeight="1" x14ac:dyDescent="0.35">
      <c r="A12" s="26" t="s">
        <v>30</v>
      </c>
      <c r="B12" s="26"/>
      <c r="C12" s="26"/>
      <c r="D12" s="37">
        <f t="shared" si="0"/>
        <v>0</v>
      </c>
      <c r="E12" s="37">
        <f t="shared" si="1"/>
        <v>10</v>
      </c>
      <c r="F12" s="37">
        <f t="shared" si="2"/>
        <v>7</v>
      </c>
      <c r="G12" s="37">
        <f t="shared" si="3"/>
        <v>0</v>
      </c>
      <c r="H12" s="38">
        <v>17</v>
      </c>
      <c r="I12" s="39">
        <f t="shared" si="4"/>
        <v>17</v>
      </c>
      <c r="J12" s="40">
        <f t="shared" si="6"/>
        <v>0</v>
      </c>
      <c r="K12" s="39">
        <f t="shared" si="5"/>
        <v>17</v>
      </c>
      <c r="L12" s="38"/>
      <c r="M12" s="8" t="s">
        <v>52</v>
      </c>
      <c r="N12" s="17"/>
      <c r="O12" s="41"/>
      <c r="P12" s="1"/>
      <c r="Q12" s="41"/>
      <c r="R12" s="36"/>
      <c r="S12" s="36"/>
      <c r="T12" s="26"/>
      <c r="U12" s="26"/>
      <c r="V12" s="26"/>
      <c r="W12" s="26"/>
      <c r="X12" s="26"/>
      <c r="Y12" s="26"/>
    </row>
    <row r="13" spans="1:25" ht="21.75" customHeight="1" thickBot="1" x14ac:dyDescent="0.4">
      <c r="A13" s="26"/>
      <c r="B13" s="26"/>
      <c r="C13" s="26"/>
      <c r="D13" s="26"/>
      <c r="E13" s="26"/>
      <c r="F13" s="26"/>
      <c r="G13" s="46"/>
      <c r="H13" s="47"/>
      <c r="I13" s="39"/>
      <c r="J13" s="40"/>
      <c r="K13" s="39"/>
      <c r="L13" s="38"/>
      <c r="M13" s="8"/>
      <c r="N13" s="17"/>
      <c r="O13" s="1"/>
      <c r="P13" s="3"/>
      <c r="Q13" s="1"/>
      <c r="R13" s="26"/>
      <c r="S13" s="26"/>
      <c r="T13" s="26"/>
      <c r="U13" s="26"/>
      <c r="V13" s="26"/>
      <c r="W13" s="26"/>
      <c r="X13" s="26"/>
      <c r="Y13" s="26"/>
    </row>
    <row r="14" spans="1:25" ht="21.75" customHeight="1" thickTop="1" x14ac:dyDescent="0.35">
      <c r="A14" s="48" t="s">
        <v>12</v>
      </c>
      <c r="B14" s="48"/>
      <c r="C14" s="48"/>
      <c r="D14" s="49">
        <f>SUM(D6:D12)</f>
        <v>217</v>
      </c>
      <c r="E14" s="49">
        <f>SUM(E6:E12)</f>
        <v>6537</v>
      </c>
      <c r="F14" s="49">
        <f>SUM(F6:F12)</f>
        <v>3256</v>
      </c>
      <c r="G14" s="49">
        <f>SUM(G6:G12)</f>
        <v>95</v>
      </c>
      <c r="H14" s="38">
        <f>SUM(H6:H12)</f>
        <v>10105</v>
      </c>
      <c r="I14" s="39">
        <f>SUM(D14:G14)</f>
        <v>10105</v>
      </c>
      <c r="J14" s="40">
        <f>H14-I14</f>
        <v>0</v>
      </c>
      <c r="K14" s="39">
        <f>SUM(E14:G14)</f>
        <v>9888</v>
      </c>
      <c r="L14" s="38"/>
      <c r="M14" s="8"/>
      <c r="N14" s="50"/>
      <c r="O14" s="1"/>
      <c r="P14" s="1"/>
      <c r="Q14" s="3"/>
      <c r="R14" s="30"/>
      <c r="S14" s="30"/>
      <c r="T14" s="26"/>
      <c r="U14" s="26"/>
      <c r="V14" s="26"/>
      <c r="W14" s="26"/>
      <c r="X14" s="26"/>
      <c r="Y14" s="26"/>
    </row>
    <row r="15" spans="1:25" ht="21.75" customHeight="1" x14ac:dyDescent="0.35">
      <c r="A15" s="26"/>
      <c r="B15" s="26"/>
      <c r="C15" s="26"/>
      <c r="D15" s="26"/>
      <c r="E15" s="26"/>
      <c r="F15" s="26"/>
      <c r="G15" s="26"/>
      <c r="H15" s="30"/>
      <c r="I15" s="29"/>
      <c r="J15" s="34"/>
      <c r="K15" s="34"/>
      <c r="L15" s="28"/>
      <c r="M15" s="8"/>
      <c r="N15" s="17"/>
      <c r="O15" s="1"/>
      <c r="P15" s="1"/>
      <c r="Q15" s="1"/>
      <c r="R15" s="26"/>
      <c r="S15" s="26"/>
      <c r="T15" s="26"/>
      <c r="U15" s="26"/>
      <c r="V15" s="26"/>
      <c r="W15" s="26"/>
      <c r="X15" s="26"/>
      <c r="Y15" s="26"/>
    </row>
    <row r="16" spans="1:25" ht="21.75" customHeight="1" x14ac:dyDescent="0.35">
      <c r="A16" s="26"/>
      <c r="B16" s="26"/>
      <c r="C16" s="26"/>
      <c r="D16" s="26"/>
      <c r="E16" s="26"/>
      <c r="F16" s="26" t="s">
        <v>13</v>
      </c>
      <c r="G16" s="26"/>
      <c r="H16" s="30"/>
      <c r="I16" s="39"/>
      <c r="J16" s="34"/>
      <c r="K16" s="34"/>
      <c r="L16" s="28"/>
      <c r="M16" s="8"/>
      <c r="N16" s="51"/>
      <c r="O16" s="3"/>
      <c r="P16" s="3"/>
      <c r="Q16" s="3"/>
      <c r="R16" s="30"/>
      <c r="S16" s="30"/>
      <c r="T16" s="26"/>
      <c r="U16" s="26"/>
      <c r="V16" s="26"/>
      <c r="W16" s="26"/>
      <c r="X16" s="26"/>
      <c r="Y16" s="26"/>
    </row>
    <row r="17" spans="1:25" ht="21.6" customHeight="1" x14ac:dyDescent="0.35">
      <c r="A17" s="32" t="s">
        <v>14</v>
      </c>
      <c r="B17" s="32"/>
      <c r="C17" s="32"/>
      <c r="D17" s="32"/>
      <c r="E17" s="32"/>
      <c r="F17" s="32"/>
      <c r="G17" s="32"/>
      <c r="H17" s="32"/>
      <c r="I17" s="34" t="s">
        <v>25</v>
      </c>
      <c r="J17" s="34" t="s">
        <v>26</v>
      </c>
      <c r="K17" s="35" t="s">
        <v>27</v>
      </c>
      <c r="L17" s="28"/>
      <c r="M17" s="8"/>
      <c r="N17" s="17"/>
      <c r="O17" s="41"/>
      <c r="P17" s="41"/>
      <c r="Q17" s="41"/>
      <c r="R17" s="36"/>
      <c r="S17" s="37"/>
      <c r="T17" s="26"/>
      <c r="U17" s="26"/>
      <c r="V17" s="26"/>
      <c r="W17" s="26"/>
      <c r="X17" s="26"/>
      <c r="Y17" s="26"/>
    </row>
    <row r="18" spans="1:25" ht="25.5" customHeight="1" x14ac:dyDescent="0.35">
      <c r="A18" s="26" t="s">
        <v>55</v>
      </c>
      <c r="B18" s="26"/>
      <c r="C18" s="26"/>
      <c r="D18" s="37">
        <v>2442</v>
      </c>
      <c r="E18" s="37">
        <v>22648</v>
      </c>
      <c r="F18" s="37">
        <f>ROUND((F54*H18),0)</f>
        <v>11432</v>
      </c>
      <c r="G18" s="37">
        <f>ROUND((G54*H18),0)</f>
        <v>106</v>
      </c>
      <c r="H18" s="38">
        <v>36628</v>
      </c>
      <c r="I18" s="39">
        <f>SUM(D18:G18)</f>
        <v>36628</v>
      </c>
      <c r="J18" s="40">
        <f>H18-I18</f>
        <v>0</v>
      </c>
      <c r="K18" s="39">
        <f>SUM(E18:G18)</f>
        <v>34186</v>
      </c>
      <c r="L18" s="38"/>
      <c r="M18" s="8" t="s">
        <v>31</v>
      </c>
      <c r="N18" s="17"/>
      <c r="O18" s="41"/>
      <c r="P18" s="41"/>
      <c r="Q18" s="41"/>
      <c r="R18" s="36"/>
      <c r="S18" s="37"/>
      <c r="T18" s="26"/>
      <c r="U18" s="26"/>
      <c r="V18" s="26"/>
      <c r="W18" s="26"/>
      <c r="X18" s="26"/>
      <c r="Y18" s="26"/>
    </row>
    <row r="19" spans="1:25" ht="23.65" customHeight="1" x14ac:dyDescent="0.35">
      <c r="A19" s="26" t="s">
        <v>32</v>
      </c>
      <c r="B19" s="26"/>
      <c r="C19" s="26"/>
      <c r="D19" s="37">
        <f>ROUND((D55*H19),0)</f>
        <v>6</v>
      </c>
      <c r="E19" s="37">
        <f>ROUND((E55*H19),0)</f>
        <v>177</v>
      </c>
      <c r="F19" s="37">
        <f>ROUND((F55*H19),0)</f>
        <v>89</v>
      </c>
      <c r="G19" s="37">
        <f>ROUND((G55*H19),0)</f>
        <v>1</v>
      </c>
      <c r="H19" s="38">
        <v>273</v>
      </c>
      <c r="I19" s="39">
        <f t="shared" ref="I19:I26" si="7">SUM(D19:G19)</f>
        <v>273</v>
      </c>
      <c r="J19" s="40">
        <f>H19-I19</f>
        <v>0</v>
      </c>
      <c r="K19" s="39">
        <f t="shared" ref="K19:K25" si="8">SUM(E19:G19)</f>
        <v>267</v>
      </c>
      <c r="L19" s="38"/>
      <c r="M19" s="8" t="s">
        <v>79</v>
      </c>
      <c r="N19" s="52"/>
      <c r="O19" s="41"/>
      <c r="P19" s="41"/>
      <c r="Q19" s="41"/>
      <c r="R19" s="36"/>
      <c r="S19" s="37"/>
      <c r="T19" s="26"/>
      <c r="U19" s="26"/>
      <c r="V19" s="26"/>
      <c r="W19" s="26"/>
      <c r="X19" s="26"/>
      <c r="Y19" s="26"/>
    </row>
    <row r="20" spans="1:25" ht="24" customHeight="1" x14ac:dyDescent="0.35">
      <c r="A20" s="26" t="s">
        <v>56</v>
      </c>
      <c r="B20" s="26"/>
      <c r="C20" s="26"/>
      <c r="D20" s="37">
        <f>ROUND(D56*H20,0)</f>
        <v>21</v>
      </c>
      <c r="E20" s="37">
        <f>ROUND((E56*H20),0)</f>
        <v>63</v>
      </c>
      <c r="F20" s="37">
        <f>ROUND((F56*H20),0)</f>
        <v>211</v>
      </c>
      <c r="G20" s="37">
        <v>22</v>
      </c>
      <c r="H20" s="38">
        <v>317</v>
      </c>
      <c r="I20" s="39">
        <f>SUM(D20:G20)</f>
        <v>317</v>
      </c>
      <c r="J20" s="40">
        <f>H20-I20</f>
        <v>0</v>
      </c>
      <c r="K20" s="39">
        <f>SUM(E20:G20)</f>
        <v>296</v>
      </c>
      <c r="L20" s="38"/>
      <c r="M20" s="8" t="s">
        <v>77</v>
      </c>
      <c r="N20" s="52"/>
      <c r="O20" s="41"/>
      <c r="P20" s="41"/>
      <c r="Q20" s="41"/>
      <c r="R20" s="36"/>
      <c r="S20" s="37"/>
      <c r="T20" s="26"/>
      <c r="U20" s="26"/>
      <c r="V20" s="26"/>
      <c r="W20" s="26"/>
      <c r="X20" s="26"/>
      <c r="Y20" s="26"/>
    </row>
    <row r="21" spans="1:25" ht="24.75" customHeight="1" x14ac:dyDescent="0.35">
      <c r="A21" s="26" t="s">
        <v>57</v>
      </c>
      <c r="B21" s="26"/>
      <c r="C21" s="26"/>
      <c r="D21" s="37">
        <v>15</v>
      </c>
      <c r="E21" s="37">
        <f>ROUND(E57*H21,0)</f>
        <v>42</v>
      </c>
      <c r="F21" s="37">
        <f>ROUND((F57*H21),0)</f>
        <v>141</v>
      </c>
      <c r="G21" s="37">
        <f>ROUND((G57*H21),0)</f>
        <v>14</v>
      </c>
      <c r="H21" s="38">
        <v>212</v>
      </c>
      <c r="I21" s="39">
        <f>SUM(D21:G21)</f>
        <v>212</v>
      </c>
      <c r="J21" s="40">
        <f t="shared" ref="J21:J25" si="9">H21-I21</f>
        <v>0</v>
      </c>
      <c r="K21" s="39">
        <f>SUM(E21:G21)</f>
        <v>197</v>
      </c>
      <c r="L21" s="38"/>
      <c r="M21" s="8" t="s">
        <v>95</v>
      </c>
      <c r="N21" s="17"/>
      <c r="O21" s="41"/>
      <c r="P21" s="41"/>
      <c r="Q21" s="41"/>
      <c r="R21" s="36"/>
      <c r="S21" s="37"/>
      <c r="T21" s="26"/>
      <c r="U21" s="26"/>
      <c r="V21" s="26"/>
      <c r="W21" s="26"/>
      <c r="X21" s="26"/>
      <c r="Y21" s="26"/>
    </row>
    <row r="22" spans="1:25" ht="24" customHeight="1" x14ac:dyDescent="0.35">
      <c r="A22" s="26" t="s">
        <v>33</v>
      </c>
      <c r="B22" s="26"/>
      <c r="C22" s="26"/>
      <c r="D22" s="37">
        <f>ROUND(D58*H22,0)</f>
        <v>12</v>
      </c>
      <c r="E22" s="37">
        <f>ROUND((E58)*H22,0)</f>
        <v>37</v>
      </c>
      <c r="F22" s="37">
        <f>ROUND((F58)*H22,0)</f>
        <v>124</v>
      </c>
      <c r="G22" s="37">
        <v>13</v>
      </c>
      <c r="H22" s="38">
        <v>186</v>
      </c>
      <c r="I22" s="39">
        <f t="shared" si="7"/>
        <v>186</v>
      </c>
      <c r="J22" s="40">
        <f t="shared" si="9"/>
        <v>0</v>
      </c>
      <c r="K22" s="39">
        <f t="shared" si="8"/>
        <v>174</v>
      </c>
      <c r="L22" s="38"/>
      <c r="M22" s="8" t="s">
        <v>78</v>
      </c>
      <c r="N22" s="8"/>
      <c r="O22" s="41"/>
      <c r="P22" s="41"/>
      <c r="Q22" s="41"/>
      <c r="R22" s="36"/>
      <c r="S22" s="37"/>
      <c r="T22" s="26"/>
      <c r="U22" s="26"/>
      <c r="V22" s="26"/>
      <c r="W22" s="26"/>
      <c r="X22" s="26"/>
      <c r="Y22" s="26"/>
    </row>
    <row r="23" spans="1:25" ht="24" customHeight="1" x14ac:dyDescent="0.35">
      <c r="A23" s="26" t="s">
        <v>58</v>
      </c>
      <c r="B23" s="26"/>
      <c r="C23" s="26"/>
      <c r="D23" s="37">
        <f>ROUND(D59*H23,0)</f>
        <v>113</v>
      </c>
      <c r="E23" s="37">
        <f>ROUND(E59*H23,0)</f>
        <v>767</v>
      </c>
      <c r="F23" s="37">
        <v>2563</v>
      </c>
      <c r="G23" s="37">
        <f>ROUND(G59*H23,0)</f>
        <v>256</v>
      </c>
      <c r="H23" s="38">
        <v>3699</v>
      </c>
      <c r="I23" s="39">
        <f>SUM(D23:G23)</f>
        <v>3699</v>
      </c>
      <c r="J23" s="40">
        <f>H23-I23</f>
        <v>0</v>
      </c>
      <c r="K23" s="39">
        <f t="shared" si="8"/>
        <v>3586</v>
      </c>
      <c r="L23" s="38"/>
      <c r="M23" s="8" t="s">
        <v>72</v>
      </c>
      <c r="N23" s="8"/>
      <c r="O23" s="41"/>
      <c r="P23" s="41"/>
      <c r="Q23" s="41"/>
      <c r="R23" s="36"/>
      <c r="S23" s="37"/>
      <c r="T23" s="26"/>
      <c r="U23" s="26"/>
      <c r="V23" s="26"/>
      <c r="W23" s="26"/>
      <c r="X23" s="26"/>
      <c r="Y23" s="26"/>
    </row>
    <row r="24" spans="1:25" ht="24" customHeight="1" x14ac:dyDescent="0.35">
      <c r="A24" s="26" t="s">
        <v>34</v>
      </c>
      <c r="B24" s="26"/>
      <c r="C24" s="26"/>
      <c r="D24" s="37">
        <f>ROUND((D60)*H24,0)</f>
        <v>0</v>
      </c>
      <c r="E24" s="37">
        <f>ROUND((E60)*H24,0)</f>
        <v>1</v>
      </c>
      <c r="F24" s="37">
        <f>ROUND((F60)*H24,0)</f>
        <v>3</v>
      </c>
      <c r="G24" s="37">
        <f>ROUND((G60)*H24,0)</f>
        <v>0</v>
      </c>
      <c r="H24" s="38">
        <v>4</v>
      </c>
      <c r="I24" s="39">
        <f>SUM(D24:G24)</f>
        <v>4</v>
      </c>
      <c r="J24" s="40">
        <f t="shared" si="9"/>
        <v>0</v>
      </c>
      <c r="K24" s="39">
        <f t="shared" si="8"/>
        <v>4</v>
      </c>
      <c r="L24" s="38"/>
      <c r="M24" s="8" t="s">
        <v>72</v>
      </c>
      <c r="N24" s="17"/>
      <c r="O24" s="41"/>
      <c r="P24" s="41"/>
      <c r="Q24" s="41"/>
      <c r="R24" s="36"/>
      <c r="S24" s="37"/>
      <c r="T24" s="26"/>
      <c r="U24" s="26"/>
      <c r="V24" s="26"/>
      <c r="W24" s="26"/>
      <c r="X24" s="26"/>
      <c r="Y24" s="26"/>
    </row>
    <row r="25" spans="1:25" ht="24" customHeight="1" x14ac:dyDescent="0.35">
      <c r="A25" s="26" t="s">
        <v>16</v>
      </c>
      <c r="B25" s="26"/>
      <c r="C25" s="26"/>
      <c r="D25" s="37">
        <f>ROUND((D61)*H25,0)</f>
        <v>0</v>
      </c>
      <c r="E25" s="37">
        <f>ROUND((E61)*H25,0)</f>
        <v>1</v>
      </c>
      <c r="F25" s="37">
        <v>5</v>
      </c>
      <c r="G25" s="37">
        <f>ROUND((G61)*H25,0)</f>
        <v>0</v>
      </c>
      <c r="H25" s="38">
        <v>6</v>
      </c>
      <c r="I25" s="39">
        <f>SUM(D25:G25)</f>
        <v>6</v>
      </c>
      <c r="J25" s="40">
        <f t="shared" si="9"/>
        <v>0</v>
      </c>
      <c r="K25" s="39">
        <f t="shared" si="8"/>
        <v>6</v>
      </c>
      <c r="L25" s="38"/>
      <c r="M25" s="8" t="s">
        <v>72</v>
      </c>
      <c r="N25" s="17"/>
      <c r="O25" s="41"/>
      <c r="P25" s="41"/>
      <c r="Q25" s="41"/>
      <c r="R25" s="36"/>
      <c r="S25" s="36"/>
      <c r="T25" s="26"/>
      <c r="U25" s="26"/>
      <c r="V25" s="26"/>
      <c r="W25" s="26"/>
      <c r="X25" s="26"/>
      <c r="Y25" s="26"/>
    </row>
    <row r="26" spans="1:25" ht="24" customHeight="1" x14ac:dyDescent="0.35">
      <c r="A26" s="26" t="s">
        <v>35</v>
      </c>
      <c r="B26" s="26"/>
      <c r="C26" s="26"/>
      <c r="D26" s="37">
        <f>ROUND((D62)*H26,0)</f>
        <v>53</v>
      </c>
      <c r="E26" s="37">
        <f>ROUND((E62)*H26,0)</f>
        <v>1438</v>
      </c>
      <c r="F26" s="37">
        <f>ROUND((F62)*H26,0)</f>
        <v>726</v>
      </c>
      <c r="G26" s="37">
        <v>6</v>
      </c>
      <c r="H26" s="38">
        <v>2223</v>
      </c>
      <c r="I26" s="39">
        <f t="shared" si="7"/>
        <v>2223</v>
      </c>
      <c r="J26" s="40">
        <f>H26-I26</f>
        <v>0</v>
      </c>
      <c r="K26" s="39">
        <f>SUM(E26:G26)</f>
        <v>2170</v>
      </c>
      <c r="L26" s="38"/>
      <c r="M26" s="10" t="s">
        <v>86</v>
      </c>
      <c r="N26" s="17"/>
      <c r="O26" s="1"/>
      <c r="P26" s="1"/>
      <c r="Q26" s="1"/>
      <c r="R26" s="26"/>
      <c r="S26" s="26"/>
      <c r="T26" s="26"/>
      <c r="U26" s="26"/>
      <c r="V26" s="26"/>
      <c r="W26" s="26"/>
      <c r="X26" s="26"/>
      <c r="Y26" s="26"/>
    </row>
    <row r="27" spans="1:25" ht="21.75" customHeight="1" thickBot="1" x14ac:dyDescent="0.4">
      <c r="A27" s="26"/>
      <c r="B27" s="26"/>
      <c r="C27" s="26"/>
      <c r="D27" s="26"/>
      <c r="E27" s="26"/>
      <c r="F27" s="26"/>
      <c r="G27" s="46"/>
      <c r="H27" s="53"/>
      <c r="I27" s="39"/>
      <c r="J27" s="54"/>
      <c r="K27" s="55"/>
      <c r="L27" s="38"/>
      <c r="M27" s="37"/>
      <c r="N27" s="56"/>
      <c r="O27" s="37"/>
      <c r="P27" s="30"/>
      <c r="Q27" s="30"/>
      <c r="R27" s="30"/>
      <c r="S27" s="30"/>
      <c r="T27" s="26"/>
      <c r="U27" s="26"/>
      <c r="V27" s="26"/>
      <c r="W27" s="26"/>
      <c r="X27" s="26"/>
      <c r="Y27" s="26"/>
    </row>
    <row r="28" spans="1:25" ht="21.75" customHeight="1" thickTop="1" x14ac:dyDescent="0.35">
      <c r="A28" s="48" t="s">
        <v>12</v>
      </c>
      <c r="B28" s="48"/>
      <c r="C28" s="48"/>
      <c r="D28" s="49">
        <f>SUM(D18:D26)</f>
        <v>2662</v>
      </c>
      <c r="E28" s="49">
        <f>SUM(E18:E26)</f>
        <v>25174</v>
      </c>
      <c r="F28" s="49">
        <f>SUM(F18:F26)</f>
        <v>15294</v>
      </c>
      <c r="G28" s="49">
        <f>SUM(G18:G26)</f>
        <v>418</v>
      </c>
      <c r="H28" s="38">
        <f>SUM(H18:H26)</f>
        <v>43548</v>
      </c>
      <c r="I28" s="39">
        <f>SUM(D28:G28)</f>
        <v>43548</v>
      </c>
      <c r="J28" s="40">
        <f>H28-I28</f>
        <v>0</v>
      </c>
      <c r="K28" s="39">
        <f>SUM(E28:G28)</f>
        <v>40886</v>
      </c>
      <c r="L28" s="38"/>
      <c r="M28" s="37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1.75" customHeight="1" x14ac:dyDescent="0.35">
      <c r="A29" s="30"/>
      <c r="B29" s="30"/>
      <c r="C29" s="30"/>
      <c r="D29" s="57"/>
      <c r="E29" s="57"/>
      <c r="F29" s="57"/>
      <c r="G29" s="57"/>
      <c r="H29" s="57"/>
      <c r="I29" s="55"/>
      <c r="J29" s="54"/>
      <c r="K29" s="55"/>
      <c r="L29" s="38"/>
      <c r="M29" s="37"/>
      <c r="N29" s="58"/>
      <c r="O29" s="37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1.75" customHeight="1" x14ac:dyDescent="0.35">
      <c r="A30" s="26"/>
      <c r="B30" s="26"/>
      <c r="C30" s="26"/>
      <c r="D30" s="26"/>
      <c r="E30" s="26"/>
      <c r="F30" s="26"/>
      <c r="G30" s="26"/>
      <c r="H30" s="30"/>
      <c r="I30" s="39"/>
      <c r="J30" s="40"/>
      <c r="K30" s="39"/>
      <c r="L30" s="38"/>
      <c r="M30" s="37"/>
      <c r="N30" s="28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1.75" customHeight="1" x14ac:dyDescent="0.35">
      <c r="A31" s="30" t="s">
        <v>17</v>
      </c>
      <c r="B31" s="30"/>
      <c r="C31" s="30"/>
      <c r="D31" s="38">
        <f>SUM(D14+D28)</f>
        <v>2879</v>
      </c>
      <c r="E31" s="38">
        <f>SUM(E14+E28)</f>
        <v>31711</v>
      </c>
      <c r="F31" s="38">
        <f>SUM(F14+F28)</f>
        <v>18550</v>
      </c>
      <c r="G31" s="38">
        <f>SUM(G14+G28)</f>
        <v>513</v>
      </c>
      <c r="H31" s="38">
        <f>SUM(H14+H28)</f>
        <v>53653</v>
      </c>
      <c r="I31" s="39">
        <f>SUM(D31:G31)</f>
        <v>53653</v>
      </c>
      <c r="J31" s="40">
        <f>H31-I31</f>
        <v>0</v>
      </c>
      <c r="K31" s="39">
        <f>SUM(E31:G31)</f>
        <v>50774</v>
      </c>
      <c r="L31" s="38"/>
      <c r="M31" s="37"/>
      <c r="N31" s="28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1.75" customHeight="1" x14ac:dyDescent="0.35">
      <c r="A32" s="26" t="s">
        <v>18</v>
      </c>
      <c r="B32" s="26"/>
      <c r="C32" s="26"/>
      <c r="D32" s="59">
        <f>(D31/H31)</f>
        <v>5.3659627607030365E-2</v>
      </c>
      <c r="E32" s="59">
        <v>0.59</v>
      </c>
      <c r="F32" s="59">
        <f>(F31/H31)</f>
        <v>0.34574021955901812</v>
      </c>
      <c r="G32" s="59">
        <f>(G31/H31)</f>
        <v>9.5614411123329541E-3</v>
      </c>
      <c r="H32" s="30"/>
      <c r="I32" s="39"/>
      <c r="J32" s="34"/>
      <c r="K32" s="34"/>
      <c r="L32" s="28"/>
      <c r="M32" s="60"/>
      <c r="N32" s="85">
        <f>SUM(D32:M32)</f>
        <v>0.99896128827838138</v>
      </c>
      <c r="P32" s="61"/>
      <c r="Q32" s="62"/>
      <c r="R32" s="62"/>
      <c r="S32" s="62"/>
      <c r="T32" s="62"/>
      <c r="U32" s="62"/>
      <c r="V32" s="62"/>
      <c r="W32" s="26"/>
      <c r="X32" s="26"/>
      <c r="Y32" s="26"/>
    </row>
    <row r="33" spans="1:16" ht="21.75" customHeight="1" x14ac:dyDescent="0.35">
      <c r="A33" s="26"/>
      <c r="B33" s="26"/>
      <c r="C33" s="26"/>
      <c r="D33" s="26"/>
      <c r="E33" s="26"/>
      <c r="F33" s="26"/>
      <c r="G33" s="26"/>
      <c r="H33" s="30"/>
      <c r="I33" s="39"/>
      <c r="J33" s="34"/>
      <c r="K33" s="34"/>
      <c r="L33" s="28"/>
      <c r="M33" s="62"/>
      <c r="N33" s="86"/>
      <c r="O33" s="26"/>
      <c r="P33" s="26"/>
    </row>
    <row r="34" spans="1:16" ht="21.75" customHeight="1" x14ac:dyDescent="0.35">
      <c r="A34" s="30" t="s">
        <v>19</v>
      </c>
      <c r="B34" s="30"/>
      <c r="C34" s="30"/>
      <c r="D34" s="38">
        <f>(D31-(D6+D7+D8))</f>
        <v>2838</v>
      </c>
      <c r="E34" s="38">
        <f>(E31-(E6+E7+E8))</f>
        <v>30035</v>
      </c>
      <c r="F34" s="38">
        <f>(F31-(F6+F7+F8))</f>
        <v>17757</v>
      </c>
      <c r="G34" s="38">
        <f>(G31-(G6+G7+G8))</f>
        <v>441</v>
      </c>
      <c r="H34" s="38">
        <f>(H31-(H6+H7+H8))</f>
        <v>51071</v>
      </c>
      <c r="I34" s="39">
        <f>SUM(D34:G34)</f>
        <v>51071</v>
      </c>
      <c r="J34" s="40">
        <f>H34-I34</f>
        <v>0</v>
      </c>
      <c r="K34" s="39">
        <f>SUM(E34:G34)</f>
        <v>48233</v>
      </c>
      <c r="L34" s="38"/>
      <c r="M34" s="62"/>
      <c r="N34" s="86"/>
      <c r="O34" s="26"/>
      <c r="P34" s="26"/>
    </row>
    <row r="35" spans="1:16" ht="21.75" customHeight="1" x14ac:dyDescent="0.35">
      <c r="A35" s="26" t="s">
        <v>18</v>
      </c>
      <c r="B35" s="26"/>
      <c r="C35" s="26"/>
      <c r="D35" s="59">
        <f>(D34/H34)</f>
        <v>5.5569697088367176E-2</v>
      </c>
      <c r="E35" s="59">
        <f>(E34/H34)</f>
        <v>0.58810283722660606</v>
      </c>
      <c r="F35" s="59">
        <f>(F34/H34)</f>
        <v>0.34769242818820856</v>
      </c>
      <c r="G35" s="59">
        <f>(G34/H34)</f>
        <v>8.635037496818156E-3</v>
      </c>
      <c r="H35" s="30"/>
      <c r="I35" s="39"/>
      <c r="J35" s="34"/>
      <c r="K35" s="34"/>
      <c r="L35" s="28"/>
      <c r="M35" s="62"/>
      <c r="N35" s="87">
        <f>SUM(D35:M35)</f>
        <v>0.99999999999999989</v>
      </c>
      <c r="O35" s="26"/>
      <c r="P35" s="26"/>
    </row>
    <row r="36" spans="1:16" ht="21.75" customHeight="1" x14ac:dyDescent="0.35">
      <c r="A36" s="26"/>
      <c r="B36" s="26"/>
      <c r="C36" s="26"/>
      <c r="D36" s="26"/>
      <c r="E36" s="26"/>
      <c r="F36" s="26"/>
      <c r="G36" s="26"/>
      <c r="H36" s="30"/>
      <c r="I36" s="39"/>
      <c r="J36" s="34"/>
      <c r="K36" s="34"/>
      <c r="L36" s="28"/>
      <c r="M36" s="62"/>
      <c r="N36" s="86"/>
      <c r="O36" s="26"/>
      <c r="P36" s="26"/>
    </row>
    <row r="37" spans="1:16" ht="21.75" customHeight="1" x14ac:dyDescent="0.35">
      <c r="A37" s="30" t="s">
        <v>20</v>
      </c>
      <c r="B37" s="30"/>
      <c r="C37" s="30"/>
      <c r="D37" s="38">
        <f t="shared" ref="D37:F37" si="10">(D11+D20+D22+D23+D25+D24+D12+D21)</f>
        <v>161</v>
      </c>
      <c r="E37" s="38">
        <f t="shared" si="10"/>
        <v>973</v>
      </c>
      <c r="F37" s="38">
        <f t="shared" si="10"/>
        <v>3088</v>
      </c>
      <c r="G37" s="38">
        <f>(G11+G20+G22+G23+G25+G24+G12+G21)</f>
        <v>305</v>
      </c>
      <c r="H37" s="38">
        <f>(H11+H20+H22+H23+H25+H24+H12+H21)</f>
        <v>4527</v>
      </c>
      <c r="I37" s="39">
        <f>(I11+I20+I22+I23+I25+I24+I12+I21)</f>
        <v>4527</v>
      </c>
      <c r="J37" s="40">
        <f>H37-I37</f>
        <v>0</v>
      </c>
      <c r="K37" s="39">
        <f>SUM(E37:G37)</f>
        <v>4366</v>
      </c>
      <c r="L37" s="38"/>
      <c r="M37" s="62"/>
      <c r="N37" s="86"/>
      <c r="O37" s="26"/>
      <c r="P37" s="26"/>
    </row>
    <row r="38" spans="1:16" ht="21.75" customHeight="1" x14ac:dyDescent="0.35">
      <c r="A38" s="26" t="s">
        <v>18</v>
      </c>
      <c r="B38" s="26"/>
      <c r="C38" s="26"/>
      <c r="D38" s="59">
        <f>(D37/H37)</f>
        <v>3.5564391429202563E-2</v>
      </c>
      <c r="E38" s="59">
        <f>(E37/H37)</f>
        <v>0.21493262646344158</v>
      </c>
      <c r="F38" s="59">
        <f>(F37/H37)</f>
        <v>0.68212944554892863</v>
      </c>
      <c r="G38" s="59">
        <f>(G37/H37)</f>
        <v>6.7373536558427219E-2</v>
      </c>
      <c r="H38" s="30"/>
      <c r="I38" s="37"/>
      <c r="J38" s="28"/>
      <c r="K38" s="28"/>
      <c r="L38" s="28"/>
      <c r="M38" s="62"/>
      <c r="N38" s="87">
        <f>SUM(D38:M38)</f>
        <v>1</v>
      </c>
      <c r="O38" s="26"/>
      <c r="P38" s="26"/>
    </row>
    <row r="39" spans="1:16" ht="21.75" customHeight="1" x14ac:dyDescent="0.35">
      <c r="A39" s="26"/>
      <c r="B39" s="26"/>
      <c r="C39" s="26"/>
      <c r="D39" s="59"/>
      <c r="E39" s="59"/>
      <c r="F39" s="59"/>
      <c r="G39" s="59"/>
      <c r="H39" s="30"/>
      <c r="I39" s="37"/>
      <c r="J39" s="28"/>
      <c r="K39" s="28"/>
      <c r="L39" s="28"/>
      <c r="M39" s="62"/>
      <c r="N39" s="26"/>
      <c r="O39" s="26"/>
      <c r="P39" s="26"/>
    </row>
    <row r="40" spans="1:16" ht="21.75" customHeight="1" x14ac:dyDescent="0.35">
      <c r="A40" s="26"/>
      <c r="B40" s="26"/>
      <c r="C40" s="26"/>
      <c r="D40" s="59"/>
      <c r="E40" s="59"/>
      <c r="F40" s="59"/>
      <c r="G40" s="59"/>
      <c r="H40" s="30"/>
      <c r="I40" s="37"/>
      <c r="J40" s="28"/>
      <c r="K40" s="28"/>
      <c r="L40" s="28"/>
      <c r="M40" s="62"/>
      <c r="N40" s="26"/>
      <c r="O40" s="26"/>
      <c r="P40" s="26"/>
    </row>
    <row r="41" spans="1:16" ht="21.75" customHeight="1" x14ac:dyDescent="0.35">
      <c r="A41" s="26" t="s">
        <v>21</v>
      </c>
      <c r="B41" s="26"/>
      <c r="C41" s="26"/>
      <c r="D41" s="26"/>
      <c r="E41" s="26"/>
      <c r="F41" s="26"/>
      <c r="G41" s="26"/>
      <c r="H41" s="38">
        <f>((+H37/(H18+H37+H19+H26))*(H7+H8+H9+H10))+H37</f>
        <v>5428.0234817071778</v>
      </c>
      <c r="I41" s="37"/>
      <c r="J41" s="28"/>
      <c r="K41" s="28"/>
      <c r="L41" s="28"/>
      <c r="M41" s="62"/>
      <c r="N41" s="26"/>
      <c r="O41" s="26"/>
      <c r="P41" s="26"/>
    </row>
    <row r="42" spans="1:16" ht="21.75" customHeight="1" x14ac:dyDescent="0.35">
      <c r="A42" s="26"/>
      <c r="B42" s="26"/>
      <c r="C42" s="26"/>
      <c r="D42" s="59"/>
      <c r="E42" s="59"/>
      <c r="F42" s="59"/>
      <c r="G42" s="59"/>
      <c r="H42" s="30"/>
      <c r="I42" s="37"/>
      <c r="J42" s="28"/>
      <c r="K42" s="28"/>
      <c r="L42" s="28"/>
      <c r="M42" s="62"/>
      <c r="N42" s="26"/>
      <c r="O42" s="26"/>
      <c r="P42" s="26"/>
    </row>
    <row r="43" spans="1:16" ht="21.75" customHeight="1" x14ac:dyDescent="0.35">
      <c r="A43" s="26" t="s">
        <v>22</v>
      </c>
      <c r="B43" s="26"/>
      <c r="C43" s="26"/>
      <c r="D43" s="26"/>
      <c r="E43" s="26"/>
      <c r="F43" s="26"/>
      <c r="G43" s="26"/>
      <c r="H43" s="38">
        <f>H41-H37</f>
        <v>901.02348170717778</v>
      </c>
      <c r="I43" s="26"/>
      <c r="J43" s="28"/>
      <c r="K43" s="28"/>
      <c r="L43" s="28"/>
      <c r="M43" s="62"/>
      <c r="N43" s="26"/>
      <c r="O43" s="26"/>
      <c r="P43" s="26"/>
    </row>
    <row r="44" spans="1:16" ht="21.75" customHeight="1" x14ac:dyDescent="0.35">
      <c r="A44" s="26"/>
      <c r="B44" s="26"/>
      <c r="C44" s="26"/>
      <c r="D44" s="26"/>
      <c r="E44" s="26"/>
      <c r="F44" s="26"/>
      <c r="G44" s="26"/>
      <c r="H44" s="37"/>
      <c r="I44" s="26"/>
      <c r="J44" s="28"/>
      <c r="K44" s="28"/>
      <c r="L44" s="28"/>
      <c r="M44" s="62"/>
      <c r="N44" s="26"/>
      <c r="O44" s="26"/>
      <c r="P44" s="26"/>
    </row>
    <row r="45" spans="1:16" ht="21.75" customHeight="1" x14ac:dyDescent="0.35">
      <c r="A45" s="26"/>
      <c r="B45" s="26"/>
      <c r="C45" s="26"/>
      <c r="D45" s="26"/>
      <c r="E45" s="26"/>
      <c r="F45" s="26"/>
      <c r="G45" s="26"/>
      <c r="H45" s="26"/>
      <c r="I45" s="37"/>
      <c r="J45" s="28"/>
      <c r="K45" s="28"/>
      <c r="L45" s="28"/>
      <c r="M45" s="62"/>
      <c r="N45" s="26"/>
      <c r="O45" s="26"/>
      <c r="P45" s="26"/>
    </row>
    <row r="46" spans="1:16" ht="21.75" customHeight="1" x14ac:dyDescent="0.35">
      <c r="A46" s="32" t="s">
        <v>23</v>
      </c>
      <c r="B46" s="32"/>
      <c r="C46" s="32"/>
      <c r="D46" s="32"/>
      <c r="E46" s="32"/>
      <c r="F46" s="32"/>
      <c r="G46" s="32"/>
      <c r="H46" s="32"/>
      <c r="I46" s="37"/>
      <c r="J46" s="31"/>
      <c r="K46" s="31"/>
      <c r="L46" s="31"/>
      <c r="M46" s="62"/>
      <c r="N46" s="26"/>
      <c r="O46" s="26"/>
      <c r="P46" s="26"/>
    </row>
    <row r="47" spans="1:16" ht="21.75" customHeight="1" x14ac:dyDescent="0.35">
      <c r="A47" s="26" t="s">
        <v>7</v>
      </c>
      <c r="B47" s="26"/>
      <c r="C47" s="26"/>
      <c r="D47" s="63">
        <v>1.9E-2</v>
      </c>
      <c r="E47" s="63">
        <v>0.62790000000000001</v>
      </c>
      <c r="F47" s="63">
        <v>0.30969999999999998</v>
      </c>
      <c r="G47" s="63">
        <v>4.3400000000000001E-2</v>
      </c>
      <c r="H47" s="63">
        <f t="shared" ref="H47:H49" si="11">SUM(D47:G47)</f>
        <v>1</v>
      </c>
      <c r="J47" s="28"/>
      <c r="K47" s="28"/>
      <c r="L47" s="28"/>
      <c r="M47" s="26"/>
      <c r="N47" s="63"/>
      <c r="O47" s="26"/>
      <c r="P47" s="26"/>
    </row>
    <row r="48" spans="1:16" ht="21.75" customHeight="1" x14ac:dyDescent="0.35">
      <c r="A48" s="26" t="s">
        <v>90</v>
      </c>
      <c r="B48" s="26"/>
      <c r="C48" s="26"/>
      <c r="D48" s="63">
        <v>1.2699999999999999E-2</v>
      </c>
      <c r="E48" s="63">
        <v>0.67120000000000002</v>
      </c>
      <c r="F48" s="63">
        <v>0.30420000000000003</v>
      </c>
      <c r="G48" s="63">
        <v>1.1900000000000001E-2</v>
      </c>
      <c r="H48" s="63">
        <f t="shared" si="11"/>
        <v>1</v>
      </c>
      <c r="J48" s="28"/>
      <c r="K48" s="28"/>
      <c r="L48" s="28"/>
      <c r="M48" s="26"/>
      <c r="N48" s="63"/>
      <c r="O48" s="26"/>
      <c r="P48" s="26"/>
    </row>
    <row r="49" spans="1:25" ht="21.75" customHeight="1" x14ac:dyDescent="0.35">
      <c r="A49" s="26" t="s">
        <v>91</v>
      </c>
      <c r="B49" s="26"/>
      <c r="C49" s="26"/>
      <c r="D49" s="63">
        <v>0</v>
      </c>
      <c r="E49" s="63">
        <v>0.66700000000000004</v>
      </c>
      <c r="F49" s="63">
        <v>0.33300000000000002</v>
      </c>
      <c r="G49" s="63">
        <v>0</v>
      </c>
      <c r="H49" s="63">
        <f t="shared" si="11"/>
        <v>1</v>
      </c>
      <c r="J49" s="28"/>
      <c r="K49" s="28"/>
      <c r="L49" s="28"/>
      <c r="M49" s="36"/>
      <c r="N49" s="84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24" customHeight="1" x14ac:dyDescent="0.35">
      <c r="A50" s="26" t="s">
        <v>36</v>
      </c>
      <c r="B50" s="26"/>
      <c r="C50" s="26"/>
      <c r="D50" s="63">
        <v>2.3699999999999999E-2</v>
      </c>
      <c r="E50" s="63">
        <v>0.64670000000000005</v>
      </c>
      <c r="F50" s="63">
        <v>0.32650000000000001</v>
      </c>
      <c r="G50" s="63">
        <v>3.0999999999999999E-3</v>
      </c>
      <c r="H50" s="63">
        <f>SUM(D50:G50)</f>
        <v>1.0000000000000002</v>
      </c>
      <c r="I50" s="36"/>
      <c r="J50" s="28"/>
      <c r="K50" s="28"/>
      <c r="L50" s="28"/>
      <c r="M50" s="36"/>
      <c r="N50" s="84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25.5" customHeight="1" x14ac:dyDescent="0.35">
      <c r="A51" s="26" t="s">
        <v>37</v>
      </c>
      <c r="B51" s="26"/>
      <c r="C51" s="26"/>
      <c r="D51" s="63">
        <v>2.3699999999999999E-2</v>
      </c>
      <c r="E51" s="63">
        <v>0.64670000000000005</v>
      </c>
      <c r="F51" s="63">
        <v>0.32650000000000001</v>
      </c>
      <c r="G51" s="63">
        <v>3.0999999999999999E-3</v>
      </c>
      <c r="H51" s="63">
        <f>SUM(D51:G51)</f>
        <v>1.0000000000000002</v>
      </c>
      <c r="I51" s="36"/>
      <c r="J51" s="28"/>
      <c r="K51" s="28"/>
      <c r="L51" s="28"/>
      <c r="M51" s="36"/>
      <c r="N51" s="28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25.5" customHeight="1" x14ac:dyDescent="0.35">
      <c r="A52" s="26" t="s">
        <v>38</v>
      </c>
      <c r="B52" s="26"/>
      <c r="C52" s="26"/>
      <c r="D52" s="63">
        <v>0</v>
      </c>
      <c r="E52" s="63">
        <v>0.6</v>
      </c>
      <c r="F52" s="63">
        <v>0.4</v>
      </c>
      <c r="G52" s="63">
        <v>0</v>
      </c>
      <c r="H52" s="63">
        <f t="shared" ref="H52:H53" si="12">SUM(D52:G52)</f>
        <v>1</v>
      </c>
      <c r="I52" s="36"/>
      <c r="J52" s="28"/>
      <c r="K52" s="28"/>
      <c r="L52" s="28"/>
      <c r="M52" s="36"/>
      <c r="N52" s="28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24" customHeight="1" x14ac:dyDescent="0.35">
      <c r="A53" s="26" t="s">
        <v>39</v>
      </c>
      <c r="B53" s="26"/>
      <c r="C53" s="26"/>
      <c r="D53" s="63">
        <v>0</v>
      </c>
      <c r="E53" s="63">
        <v>0.6</v>
      </c>
      <c r="F53" s="63">
        <v>0.4</v>
      </c>
      <c r="G53" s="63">
        <v>0</v>
      </c>
      <c r="H53" s="63">
        <f t="shared" si="12"/>
        <v>1</v>
      </c>
      <c r="I53" s="36"/>
      <c r="J53" s="28"/>
      <c r="K53" s="28"/>
      <c r="L53" s="28"/>
      <c r="M53" s="36"/>
      <c r="N53" s="28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24.75" customHeight="1" x14ac:dyDescent="0.35">
      <c r="A54" s="26" t="s">
        <v>40</v>
      </c>
      <c r="B54" s="26"/>
      <c r="C54" s="26"/>
      <c r="D54" s="63">
        <v>6.6699999999999995E-2</v>
      </c>
      <c r="E54" s="63">
        <v>0.61829999999999996</v>
      </c>
      <c r="F54" s="63">
        <v>0.31209999999999999</v>
      </c>
      <c r="G54" s="63">
        <v>2.8999999999999998E-3</v>
      </c>
      <c r="H54" s="63">
        <f>SUM(D54:G54)</f>
        <v>0.99999999999999989</v>
      </c>
      <c r="I54" s="64"/>
      <c r="J54" s="28"/>
      <c r="K54" s="28"/>
      <c r="L54" s="28"/>
      <c r="M54" s="36"/>
      <c r="N54" s="28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24.75" customHeight="1" x14ac:dyDescent="0.35">
      <c r="A55" s="26" t="s">
        <v>41</v>
      </c>
      <c r="B55" s="26"/>
      <c r="C55" s="26"/>
      <c r="D55" s="63">
        <v>2.3699999999999999E-2</v>
      </c>
      <c r="E55" s="63">
        <v>0.64670000000000005</v>
      </c>
      <c r="F55" s="63">
        <v>0.32650000000000001</v>
      </c>
      <c r="G55" s="63">
        <v>3.0999999999999999E-3</v>
      </c>
      <c r="H55" s="63">
        <f>SUM(D55:G55)</f>
        <v>1.0000000000000002</v>
      </c>
      <c r="I55" s="36"/>
      <c r="J55" s="28"/>
      <c r="K55" s="28"/>
      <c r="L55" s="28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27" customHeight="1" x14ac:dyDescent="0.35">
      <c r="A56" s="26" t="s">
        <v>42</v>
      </c>
      <c r="B56" s="26"/>
      <c r="C56" s="26"/>
      <c r="D56" s="63">
        <v>6.6699999999999995E-2</v>
      </c>
      <c r="E56" s="63">
        <v>0.2</v>
      </c>
      <c r="F56" s="63">
        <v>0.66669999999999996</v>
      </c>
      <c r="G56" s="63">
        <v>6.6600000000000006E-2</v>
      </c>
      <c r="H56" s="63">
        <f t="shared" ref="H56:H59" si="13">SUM(D56:G56)</f>
        <v>1</v>
      </c>
      <c r="I56" s="64"/>
      <c r="J56" s="28"/>
      <c r="K56" s="28"/>
      <c r="L56" s="28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25.5" customHeight="1" x14ac:dyDescent="0.35">
      <c r="A57" s="26" t="s">
        <v>43</v>
      </c>
      <c r="B57" s="26"/>
      <c r="C57" s="26"/>
      <c r="D57" s="63">
        <v>6.6699999999999995E-2</v>
      </c>
      <c r="E57" s="63">
        <v>0.2</v>
      </c>
      <c r="F57" s="63">
        <v>0.66669999999999996</v>
      </c>
      <c r="G57" s="63">
        <v>6.6600000000000006E-2</v>
      </c>
      <c r="H57" s="63">
        <f t="shared" si="13"/>
        <v>1</v>
      </c>
      <c r="I57" s="64"/>
      <c r="J57" s="28"/>
      <c r="K57" s="28"/>
      <c r="L57" s="28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25.5" customHeight="1" x14ac:dyDescent="0.35">
      <c r="A58" s="26" t="s">
        <v>44</v>
      </c>
      <c r="B58" s="26"/>
      <c r="C58" s="26"/>
      <c r="D58" s="63">
        <v>6.6699999999999995E-2</v>
      </c>
      <c r="E58" s="63">
        <v>0.2</v>
      </c>
      <c r="F58" s="63">
        <v>0.66669999999999996</v>
      </c>
      <c r="G58" s="63">
        <v>6.6600000000000006E-2</v>
      </c>
      <c r="H58" s="63">
        <f t="shared" si="13"/>
        <v>1</v>
      </c>
      <c r="I58" s="64"/>
      <c r="J58" s="28"/>
      <c r="K58" s="28"/>
      <c r="L58" s="28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25.5" customHeight="1" x14ac:dyDescent="0.35">
      <c r="A59" s="26" t="s">
        <v>45</v>
      </c>
      <c r="B59" s="26"/>
      <c r="C59" s="26"/>
      <c r="D59" s="63">
        <v>3.0499999999999999E-2</v>
      </c>
      <c r="E59" s="63">
        <v>0.20730000000000001</v>
      </c>
      <c r="F59" s="63">
        <v>0.69310000000000005</v>
      </c>
      <c r="G59" s="63">
        <v>6.9099999999999995E-2</v>
      </c>
      <c r="H59" s="63">
        <f t="shared" si="13"/>
        <v>1</v>
      </c>
      <c r="I59" s="64"/>
      <c r="J59" s="28"/>
      <c r="K59" s="28"/>
      <c r="L59" s="28"/>
      <c r="M59" s="26"/>
      <c r="N59" s="28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25.5" customHeight="1" x14ac:dyDescent="0.35">
      <c r="A60" s="26" t="s">
        <v>46</v>
      </c>
      <c r="B60" s="26"/>
      <c r="C60" s="26"/>
      <c r="D60" s="63">
        <v>6.6699999999999995E-2</v>
      </c>
      <c r="E60" s="63">
        <v>0.2</v>
      </c>
      <c r="F60" s="63">
        <v>0.66669999999999996</v>
      </c>
      <c r="G60" s="63">
        <v>6.6600000000000006E-2</v>
      </c>
      <c r="H60" s="63">
        <f t="shared" ref="H60:H61" si="14">SUM(D60:G60)</f>
        <v>1</v>
      </c>
      <c r="I60" s="64"/>
      <c r="J60" s="28"/>
      <c r="K60" s="28"/>
      <c r="L60" s="28"/>
      <c r="M60" s="26"/>
      <c r="N60" s="28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24.75" customHeight="1" x14ac:dyDescent="0.35">
      <c r="A61" s="26" t="s">
        <v>47</v>
      </c>
      <c r="B61" s="26"/>
      <c r="C61" s="26"/>
      <c r="D61" s="63">
        <v>6.6699999999999995E-2</v>
      </c>
      <c r="E61" s="63">
        <v>0.2</v>
      </c>
      <c r="F61" s="63">
        <v>0.66669999999999996</v>
      </c>
      <c r="G61" s="63">
        <v>6.6600000000000006E-2</v>
      </c>
      <c r="H61" s="63">
        <f t="shared" si="14"/>
        <v>1</v>
      </c>
      <c r="I61" s="64"/>
      <c r="J61" s="28"/>
      <c r="K61" s="28"/>
      <c r="L61" s="28"/>
      <c r="M61" s="26"/>
      <c r="N61" s="28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24.75" customHeight="1" x14ac:dyDescent="0.35">
      <c r="A62" s="26" t="s">
        <v>48</v>
      </c>
      <c r="B62" s="26"/>
      <c r="C62" s="26"/>
      <c r="D62" s="63">
        <v>2.3699999999999999E-2</v>
      </c>
      <c r="E62" s="63">
        <v>0.64670000000000005</v>
      </c>
      <c r="F62" s="63">
        <v>0.32650000000000001</v>
      </c>
      <c r="G62" s="63">
        <v>3.0999999999999999E-3</v>
      </c>
      <c r="H62" s="63">
        <f>SUM(D62:G62)</f>
        <v>1.0000000000000002</v>
      </c>
      <c r="I62" s="36"/>
      <c r="J62" s="28"/>
      <c r="K62" s="28"/>
      <c r="L62" s="28"/>
      <c r="M62" s="26"/>
      <c r="N62" s="28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21.75" customHeight="1" x14ac:dyDescent="0.35">
      <c r="A63" s="26"/>
      <c r="B63" s="26"/>
      <c r="C63" s="26"/>
      <c r="D63" s="63"/>
      <c r="E63" s="63"/>
      <c r="F63" s="63"/>
      <c r="G63" s="63"/>
      <c r="H63" s="63"/>
      <c r="I63" s="36"/>
      <c r="J63" s="28"/>
      <c r="K63" s="28"/>
      <c r="L63" s="28"/>
      <c r="M63" s="26"/>
      <c r="N63" s="28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21.7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8"/>
      <c r="K64" s="28"/>
      <c r="L64" s="28"/>
      <c r="M64" s="26"/>
      <c r="N64" s="28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s="1" customFormat="1" ht="24" customHeight="1" x14ac:dyDescent="0.35">
      <c r="B65" s="26"/>
      <c r="C65" s="26"/>
      <c r="D65" s="26"/>
      <c r="E65" s="26"/>
      <c r="F65" s="26"/>
      <c r="G65" s="26"/>
      <c r="H65" s="26"/>
      <c r="I65" s="36"/>
      <c r="J65" s="28"/>
      <c r="K65" s="28"/>
      <c r="L65" s="28"/>
      <c r="M65" s="26"/>
      <c r="N65" s="28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s="1" customFormat="1" ht="24" customHeight="1" x14ac:dyDescent="0.35">
      <c r="A66" s="65" t="s">
        <v>49</v>
      </c>
      <c r="B66" s="26"/>
      <c r="C66" s="26"/>
      <c r="D66" s="26"/>
      <c r="E66" s="26"/>
      <c r="F66" s="26"/>
      <c r="G66" s="26"/>
      <c r="H66" s="26"/>
      <c r="I66" s="36"/>
      <c r="J66" s="28"/>
      <c r="K66" s="28"/>
      <c r="L66" s="28"/>
      <c r="M66" s="26"/>
      <c r="N66" s="28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s="1" customFormat="1" ht="24" customHeight="1" x14ac:dyDescent="0.35">
      <c r="A67" s="37" t="s">
        <v>87</v>
      </c>
      <c r="B67" s="26"/>
      <c r="C67" s="26"/>
      <c r="D67" s="26"/>
      <c r="E67" s="26"/>
      <c r="F67" s="26"/>
      <c r="G67" s="63"/>
      <c r="H67" s="26"/>
      <c r="I67" s="26"/>
      <c r="J67" s="28"/>
      <c r="K67" s="28"/>
      <c r="L67" s="28"/>
      <c r="M67" s="66"/>
      <c r="N67" s="28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s="1" customFormat="1" ht="25.5" customHeight="1" x14ac:dyDescent="0.35">
      <c r="A68" s="65" t="s">
        <v>88</v>
      </c>
      <c r="B68" s="26"/>
      <c r="C68" s="26"/>
      <c r="D68" s="26"/>
      <c r="E68" s="26"/>
      <c r="F68" s="26"/>
      <c r="G68" s="26"/>
      <c r="H68" s="26"/>
      <c r="I68" s="26"/>
      <c r="J68" s="28"/>
      <c r="K68" s="28"/>
      <c r="L68" s="28"/>
      <c r="M68" s="26"/>
      <c r="N68" s="28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s="1" customFormat="1" ht="25.5" customHeight="1" x14ac:dyDescent="0.35">
      <c r="A69" s="65" t="s">
        <v>89</v>
      </c>
      <c r="B69" s="26"/>
      <c r="C69" s="26"/>
      <c r="D69" s="26"/>
      <c r="E69" s="26"/>
      <c r="F69" s="26"/>
      <c r="G69" s="26"/>
      <c r="H69" s="26"/>
      <c r="I69" s="26"/>
      <c r="J69" s="28"/>
      <c r="K69" s="28"/>
      <c r="L69" s="28"/>
      <c r="M69" s="26"/>
      <c r="N69" s="28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s="1" customFormat="1" ht="24" customHeight="1" x14ac:dyDescent="0.35">
      <c r="A70" s="65" t="s">
        <v>50</v>
      </c>
      <c r="B70" s="26"/>
      <c r="C70" s="26"/>
      <c r="D70" s="26"/>
      <c r="E70" s="26"/>
      <c r="F70" s="26"/>
      <c r="G70" s="26"/>
      <c r="H70" s="26"/>
      <c r="I70" s="26"/>
      <c r="J70" s="28"/>
      <c r="K70" s="28"/>
      <c r="L70" s="28"/>
      <c r="M70" s="26"/>
      <c r="N70" s="28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s="1" customFormat="1" ht="25.5" customHeight="1" x14ac:dyDescent="0.35">
      <c r="A71" s="65" t="s">
        <v>96</v>
      </c>
      <c r="B71" s="26"/>
      <c r="C71" s="26"/>
      <c r="D71" s="26"/>
      <c r="E71" s="26"/>
      <c r="F71" s="26"/>
      <c r="G71" s="26"/>
      <c r="H71" s="26"/>
      <c r="I71" s="26"/>
      <c r="J71" s="28"/>
      <c r="K71" s="28"/>
      <c r="L71" s="28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24" customHeight="1" x14ac:dyDescent="0.35">
      <c r="A72" s="65" t="s">
        <v>51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21.7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8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21.7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8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21.7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21.7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21.7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8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21.7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8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21.7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8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21.7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8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21.75" customHeight="1" x14ac:dyDescent="0.35">
      <c r="A81" s="26"/>
      <c r="B81" s="101"/>
      <c r="C81" s="101"/>
      <c r="D81" s="101"/>
      <c r="E81" s="101"/>
      <c r="F81" s="26"/>
      <c r="G81" s="26"/>
      <c r="H81" s="101"/>
      <c r="I81" s="101"/>
      <c r="J81" s="101"/>
      <c r="K81" s="101"/>
      <c r="L81" s="101"/>
      <c r="M81" s="101"/>
      <c r="N81" s="101"/>
      <c r="O81" s="101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21.75" customHeight="1" x14ac:dyDescent="0.35">
      <c r="A82" s="26"/>
      <c r="B82" s="26"/>
      <c r="C82" s="67"/>
      <c r="D82" s="68"/>
      <c r="E82" s="68"/>
      <c r="F82" s="26"/>
      <c r="G82" s="26"/>
      <c r="H82" s="26"/>
      <c r="I82" s="26"/>
      <c r="J82" s="26"/>
      <c r="K82" s="26"/>
      <c r="L82" s="26"/>
      <c r="M82" s="67"/>
      <c r="N82" s="68"/>
      <c r="O82" s="68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21.75" customHeight="1" x14ac:dyDescent="0.35">
      <c r="A83" s="26"/>
      <c r="B83" s="26"/>
      <c r="C83" s="69"/>
      <c r="D83" s="68"/>
      <c r="E83" s="26"/>
      <c r="F83" s="26"/>
      <c r="G83" s="26"/>
      <c r="H83" s="26"/>
      <c r="I83" s="26"/>
      <c r="J83" s="26"/>
      <c r="K83" s="26"/>
      <c r="L83" s="26"/>
      <c r="M83" s="69"/>
      <c r="N83" s="68"/>
      <c r="O83" s="63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21.75" customHeight="1" x14ac:dyDescent="0.35">
      <c r="A84" s="26"/>
      <c r="B84" s="26"/>
      <c r="C84" s="69"/>
      <c r="D84" s="68"/>
      <c r="E84" s="26"/>
      <c r="F84" s="26"/>
      <c r="G84" s="26"/>
      <c r="H84" s="26"/>
      <c r="I84" s="26"/>
      <c r="J84" s="26"/>
      <c r="K84" s="26"/>
      <c r="L84" s="26"/>
      <c r="M84" s="69"/>
      <c r="N84" s="68"/>
      <c r="O84" s="63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21.75" customHeight="1" x14ac:dyDescent="0.35">
      <c r="A85" s="26"/>
      <c r="B85" s="26"/>
      <c r="C85" s="69"/>
      <c r="D85" s="68"/>
      <c r="E85" s="26"/>
      <c r="F85" s="26"/>
      <c r="G85" s="26"/>
      <c r="H85" s="26"/>
      <c r="I85" s="26"/>
      <c r="J85" s="26"/>
      <c r="K85" s="26"/>
      <c r="L85" s="26"/>
      <c r="M85" s="69"/>
      <c r="N85" s="68"/>
      <c r="O85" s="63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21.75" customHeight="1" x14ac:dyDescent="0.35">
      <c r="A86" s="26"/>
      <c r="B86" s="26"/>
      <c r="C86" s="69"/>
      <c r="D86" s="68"/>
      <c r="E86" s="26"/>
      <c r="F86" s="26"/>
      <c r="G86" s="26"/>
      <c r="H86" s="26"/>
      <c r="I86" s="26"/>
      <c r="J86" s="26"/>
      <c r="K86" s="26"/>
      <c r="L86" s="26"/>
      <c r="M86" s="69"/>
      <c r="N86" s="68"/>
      <c r="O86" s="63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21.75" customHeight="1" x14ac:dyDescent="0.35">
      <c r="A87" s="26"/>
      <c r="B87" s="26"/>
      <c r="C87" s="69"/>
      <c r="D87" s="68"/>
      <c r="E87" s="63"/>
      <c r="F87" s="26"/>
      <c r="G87" s="26"/>
      <c r="H87" s="26"/>
      <c r="I87" s="26"/>
      <c r="J87" s="26"/>
      <c r="K87" s="26"/>
      <c r="L87" s="26"/>
      <c r="M87" s="69"/>
      <c r="N87" s="68"/>
      <c r="O87" s="63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21.7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8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21.7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8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21.75" customHeight="1" x14ac:dyDescent="0.35">
      <c r="A90" s="26"/>
      <c r="B90" s="26"/>
      <c r="C90" s="67"/>
      <c r="D90" s="68"/>
      <c r="E90" s="68"/>
      <c r="F90" s="26"/>
      <c r="G90" s="26"/>
      <c r="H90" s="26"/>
      <c r="I90" s="26"/>
      <c r="J90" s="26"/>
      <c r="K90" s="26"/>
      <c r="L90" s="26"/>
      <c r="M90" s="26"/>
      <c r="N90" s="28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21.75" customHeight="1" x14ac:dyDescent="0.35">
      <c r="A91" s="26"/>
      <c r="B91" s="26"/>
      <c r="C91" s="69"/>
      <c r="D91" s="68"/>
      <c r="E91" s="63"/>
      <c r="F91" s="63"/>
      <c r="G91" s="26"/>
      <c r="H91" s="26"/>
      <c r="I91" s="26"/>
      <c r="J91" s="26"/>
      <c r="K91" s="26"/>
      <c r="L91" s="26"/>
      <c r="M91" s="26"/>
      <c r="N91" s="28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21.75" customHeight="1" x14ac:dyDescent="0.35">
      <c r="A92" s="26"/>
      <c r="B92" s="26"/>
      <c r="C92" s="69"/>
      <c r="D92" s="68"/>
      <c r="E92" s="63"/>
      <c r="F92" s="63"/>
      <c r="G92" s="26"/>
      <c r="H92" s="26"/>
      <c r="I92" s="26"/>
      <c r="J92" s="26"/>
      <c r="K92" s="26"/>
      <c r="L92" s="26"/>
      <c r="M92" s="26"/>
      <c r="N92" s="28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21.75" customHeight="1" x14ac:dyDescent="0.35">
      <c r="A93" s="26"/>
      <c r="B93" s="26"/>
      <c r="C93" s="69"/>
      <c r="D93" s="68"/>
      <c r="E93" s="63"/>
      <c r="F93" s="63"/>
      <c r="G93" s="26"/>
      <c r="H93" s="26"/>
      <c r="I93" s="26"/>
      <c r="J93" s="26"/>
      <c r="K93" s="26"/>
      <c r="L93" s="26"/>
      <c r="M93" s="26"/>
      <c r="N93" s="28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21.75" customHeight="1" x14ac:dyDescent="0.35">
      <c r="A94" s="26"/>
      <c r="B94" s="26"/>
      <c r="C94" s="69"/>
      <c r="D94" s="68"/>
      <c r="E94" s="63"/>
      <c r="F94" s="63"/>
      <c r="G94" s="26"/>
      <c r="H94" s="26"/>
      <c r="I94" s="26"/>
      <c r="J94" s="26"/>
      <c r="K94" s="26"/>
      <c r="L94" s="26"/>
      <c r="M94" s="26"/>
      <c r="N94" s="28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21.75" customHeight="1" x14ac:dyDescent="0.35">
      <c r="A95" s="26"/>
      <c r="B95" s="26"/>
      <c r="C95" s="69"/>
      <c r="D95" s="68"/>
      <c r="E95" s="63"/>
      <c r="F95" s="70"/>
      <c r="G95" s="26"/>
      <c r="H95" s="26"/>
      <c r="I95" s="26"/>
      <c r="J95" s="26"/>
      <c r="K95" s="26"/>
      <c r="L95" s="26"/>
      <c r="M95" s="26"/>
      <c r="N95" s="28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21.7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8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21.7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8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21.7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21.7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21.7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21.7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21.7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21.7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21.7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21.7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21.7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21.75" customHeight="1" x14ac:dyDescent="0.35">
      <c r="A107" s="26"/>
      <c r="B107" s="26"/>
      <c r="C107" s="63"/>
      <c r="D107" s="63"/>
      <c r="E107" s="63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21.7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8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21.7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8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21.7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8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21.75" customHeight="1" x14ac:dyDescent="0.35">
      <c r="A111" s="26"/>
      <c r="B111" s="26"/>
      <c r="C111" s="26"/>
      <c r="D111" s="26"/>
      <c r="E111" s="26"/>
      <c r="F111" s="26"/>
      <c r="G111" s="26"/>
      <c r="H111" s="71"/>
      <c r="I111" s="71"/>
      <c r="J111" s="71"/>
      <c r="K111" s="71"/>
      <c r="L111" s="71"/>
      <c r="M111" s="71"/>
      <c r="N111" s="71"/>
      <c r="O111" s="71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21.7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8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21.7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8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21.7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8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21.7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8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21.7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8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21.7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8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21.75" customHeight="1" x14ac:dyDescent="0.35">
      <c r="A118" s="26"/>
      <c r="B118" s="26"/>
      <c r="C118" s="63"/>
      <c r="D118" s="63"/>
      <c r="E118" s="63"/>
      <c r="F118" s="26"/>
      <c r="G118" s="26"/>
      <c r="H118" s="26"/>
      <c r="I118" s="26"/>
      <c r="J118" s="26"/>
      <c r="K118" s="26"/>
      <c r="L118" s="26"/>
      <c r="M118" s="26"/>
      <c r="N118" s="28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21.7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8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21.7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8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21.7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8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21.7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8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21.7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8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21.7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8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21.75" customHeight="1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3"/>
      <c r="O125" s="72"/>
      <c r="P125" s="72"/>
      <c r="Q125" s="72"/>
      <c r="R125" s="72"/>
      <c r="S125" s="72"/>
    </row>
    <row r="126" spans="1:25" ht="21.75" customHeight="1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3"/>
      <c r="O126" s="72"/>
      <c r="P126" s="72"/>
      <c r="Q126" s="72"/>
      <c r="R126" s="72"/>
      <c r="S126" s="72"/>
    </row>
    <row r="127" spans="1:25" ht="21.75" customHeight="1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3"/>
      <c r="O127" s="72"/>
      <c r="P127" s="72"/>
      <c r="Q127" s="72"/>
      <c r="R127" s="72"/>
      <c r="S127" s="72"/>
    </row>
    <row r="128" spans="1:25" ht="21.75" customHeight="1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3"/>
      <c r="O128" s="72"/>
      <c r="P128" s="72"/>
      <c r="Q128" s="72"/>
      <c r="R128" s="72"/>
      <c r="S128" s="72"/>
    </row>
    <row r="129" spans="1:19" ht="21.75" customHeight="1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3"/>
      <c r="O129" s="72"/>
      <c r="P129" s="72"/>
      <c r="Q129" s="72"/>
      <c r="R129" s="72"/>
      <c r="S129" s="72"/>
    </row>
    <row r="130" spans="1:19" ht="21.75" customHeight="1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3"/>
      <c r="O130" s="72"/>
      <c r="P130" s="72"/>
      <c r="Q130" s="72"/>
      <c r="R130" s="72"/>
      <c r="S130" s="72"/>
    </row>
    <row r="131" spans="1:19" ht="21.75" customHeight="1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3"/>
      <c r="O131" s="72"/>
      <c r="P131" s="72"/>
      <c r="Q131" s="72"/>
      <c r="R131" s="72"/>
      <c r="S131" s="72"/>
    </row>
    <row r="132" spans="1:19" ht="21.75" customHeight="1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3"/>
      <c r="O132" s="72"/>
      <c r="P132" s="72"/>
      <c r="Q132" s="72"/>
      <c r="R132" s="72"/>
      <c r="S132" s="72"/>
    </row>
    <row r="133" spans="1:19" ht="21.75" customHeight="1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3"/>
      <c r="O133" s="72"/>
      <c r="P133" s="72"/>
      <c r="Q133" s="72"/>
      <c r="R133" s="72"/>
      <c r="S133" s="72"/>
    </row>
    <row r="134" spans="1:19" ht="21.75" customHeight="1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  <c r="O134" s="72"/>
      <c r="P134" s="72"/>
      <c r="Q134" s="72"/>
      <c r="R134" s="72"/>
      <c r="S134" s="72"/>
    </row>
    <row r="135" spans="1:19" ht="21.75" customHeight="1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3"/>
      <c r="O135" s="72"/>
      <c r="P135" s="72"/>
      <c r="Q135" s="72"/>
      <c r="R135" s="72"/>
      <c r="S135" s="72"/>
    </row>
    <row r="136" spans="1:19" ht="21.75" customHeight="1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3"/>
      <c r="O136" s="72"/>
      <c r="P136" s="72"/>
      <c r="Q136" s="72"/>
      <c r="R136" s="72"/>
      <c r="S136" s="72"/>
    </row>
    <row r="137" spans="1:19" ht="21.75" customHeight="1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3"/>
      <c r="O137" s="72"/>
      <c r="P137" s="72"/>
      <c r="Q137" s="72"/>
      <c r="R137" s="72"/>
      <c r="S137" s="72"/>
    </row>
    <row r="138" spans="1:19" ht="21.75" customHeight="1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3"/>
      <c r="O138" s="72"/>
      <c r="P138" s="72"/>
      <c r="Q138" s="72"/>
      <c r="R138" s="72"/>
      <c r="S138" s="72"/>
    </row>
    <row r="139" spans="1:19" ht="21.75" customHeight="1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3"/>
      <c r="O139" s="72"/>
      <c r="P139" s="72"/>
      <c r="Q139" s="72"/>
      <c r="R139" s="72"/>
      <c r="S139" s="72"/>
    </row>
    <row r="140" spans="1:19" ht="21.75" customHeight="1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3"/>
      <c r="O140" s="72"/>
      <c r="P140" s="72"/>
      <c r="Q140" s="72"/>
      <c r="R140" s="72"/>
      <c r="S140" s="72"/>
    </row>
    <row r="141" spans="1:19" ht="21.75" customHeight="1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3"/>
      <c r="O141" s="72"/>
      <c r="P141" s="72"/>
      <c r="Q141" s="72"/>
      <c r="R141" s="72"/>
      <c r="S141" s="72"/>
    </row>
    <row r="142" spans="1:19" ht="21.75" customHeight="1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3"/>
      <c r="O142" s="72"/>
      <c r="P142" s="72"/>
      <c r="Q142" s="72"/>
      <c r="R142" s="72"/>
      <c r="S142" s="72"/>
    </row>
    <row r="143" spans="1:19" ht="21.75" customHeight="1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3"/>
      <c r="O143" s="72"/>
      <c r="P143" s="72"/>
      <c r="Q143" s="72"/>
      <c r="R143" s="72"/>
      <c r="S143" s="72"/>
    </row>
    <row r="144" spans="1:19" ht="21.75" customHeight="1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3"/>
      <c r="O144" s="72"/>
      <c r="P144" s="72"/>
      <c r="Q144" s="72"/>
      <c r="R144" s="72"/>
      <c r="S144" s="72"/>
    </row>
    <row r="145" spans="1:19" ht="21.75" customHeight="1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3"/>
      <c r="O145" s="72"/>
      <c r="P145" s="72"/>
      <c r="Q145" s="72"/>
      <c r="R145" s="72"/>
      <c r="S145" s="72"/>
    </row>
    <row r="146" spans="1:19" ht="21.75" customHeight="1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3"/>
      <c r="O146" s="72"/>
      <c r="P146" s="72"/>
      <c r="Q146" s="72"/>
      <c r="R146" s="72"/>
      <c r="S146" s="72"/>
    </row>
    <row r="147" spans="1:19" ht="21.75" customHeight="1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3"/>
      <c r="O147" s="72"/>
      <c r="P147" s="72"/>
      <c r="Q147" s="72"/>
      <c r="R147" s="72"/>
      <c r="S147" s="72"/>
    </row>
    <row r="148" spans="1:19" ht="21.75" customHeight="1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3"/>
      <c r="O148" s="72"/>
      <c r="P148" s="72"/>
      <c r="Q148" s="72"/>
      <c r="R148" s="72"/>
      <c r="S148" s="72"/>
    </row>
    <row r="149" spans="1:19" ht="21.75" customHeight="1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3"/>
      <c r="O149" s="72"/>
      <c r="P149" s="72"/>
      <c r="Q149" s="72"/>
      <c r="R149" s="72"/>
      <c r="S149" s="72"/>
    </row>
    <row r="150" spans="1:19" ht="21.75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3"/>
      <c r="O150" s="72"/>
      <c r="P150" s="72"/>
      <c r="Q150" s="72"/>
      <c r="R150" s="72"/>
      <c r="S150" s="72"/>
    </row>
    <row r="151" spans="1:19" ht="21.75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3"/>
      <c r="O151" s="72"/>
      <c r="P151" s="72"/>
      <c r="Q151" s="72"/>
      <c r="R151" s="72"/>
      <c r="S151" s="72"/>
    </row>
    <row r="152" spans="1:19" ht="21.75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3"/>
      <c r="O152" s="72"/>
      <c r="P152" s="72"/>
      <c r="Q152" s="72"/>
      <c r="R152" s="72"/>
      <c r="S152" s="72"/>
    </row>
    <row r="153" spans="1:19" ht="21.75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3"/>
      <c r="O153" s="72"/>
      <c r="P153" s="72"/>
      <c r="Q153" s="72"/>
      <c r="R153" s="72"/>
      <c r="S153" s="72"/>
    </row>
    <row r="154" spans="1:19" ht="21.75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3"/>
      <c r="O154" s="72"/>
      <c r="P154" s="72"/>
      <c r="Q154" s="72"/>
      <c r="R154" s="72"/>
      <c r="S154" s="72"/>
    </row>
    <row r="155" spans="1:19" ht="21.75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3"/>
      <c r="O155" s="72"/>
      <c r="P155" s="72"/>
      <c r="Q155" s="72"/>
      <c r="R155" s="72"/>
      <c r="S155" s="72"/>
    </row>
    <row r="156" spans="1:19" ht="21.75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3"/>
      <c r="O156" s="72"/>
      <c r="P156" s="72"/>
      <c r="Q156" s="72"/>
      <c r="R156" s="72"/>
      <c r="S156" s="72"/>
    </row>
    <row r="157" spans="1:19" ht="21.75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3"/>
      <c r="O157" s="72"/>
      <c r="P157" s="72"/>
      <c r="Q157" s="72"/>
      <c r="R157" s="72"/>
      <c r="S157" s="72"/>
    </row>
    <row r="158" spans="1:19" ht="21.75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3"/>
      <c r="O158" s="72"/>
      <c r="P158" s="72"/>
      <c r="Q158" s="72"/>
      <c r="R158" s="72"/>
      <c r="S158" s="72"/>
    </row>
    <row r="159" spans="1:19" ht="21.75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3"/>
      <c r="O159" s="72"/>
      <c r="P159" s="72"/>
      <c r="Q159" s="72"/>
      <c r="R159" s="72"/>
      <c r="S159" s="72"/>
    </row>
  </sheetData>
  <mergeCells count="2">
    <mergeCell ref="B81:E81"/>
    <mergeCell ref="H81:O81"/>
  </mergeCells>
  <pageMargins left="0.7" right="0.7" top="0.75" bottom="0.75" header="0.3" footer="0.3"/>
  <pageSetup scale="46" orientation="portrait" r:id="rId1"/>
  <ignoredErrors>
    <ignoredError sqref="E22:E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21"/>
  <sheetViews>
    <sheetView topLeftCell="B1" zoomScale="70" zoomScaleNormal="70" workbookViewId="0">
      <pane ySplit="5" topLeftCell="A6" activePane="bottomLeft" state="frozen"/>
      <selection pane="bottomLeft" activeCell="K2" sqref="K2"/>
    </sheetView>
  </sheetViews>
  <sheetFormatPr defaultColWidth="11.28515625" defaultRowHeight="15" x14ac:dyDescent="0.2"/>
  <cols>
    <col min="1" max="2" width="11.28515625" style="1"/>
    <col min="3" max="3" width="44.28515625" style="1" customWidth="1"/>
    <col min="4" max="4" width="11.28515625" style="1" customWidth="1"/>
    <col min="5" max="6" width="11.7109375" style="1" customWidth="1"/>
    <col min="7" max="7" width="12.5703125" style="1" customWidth="1"/>
    <col min="8" max="8" width="11.7109375" style="1" bestFit="1" customWidth="1"/>
    <col min="9" max="9" width="15.7109375" style="1" bestFit="1" customWidth="1"/>
    <col min="10" max="10" width="11.85546875" style="1" customWidth="1"/>
    <col min="11" max="11" width="5.5703125" style="1" customWidth="1"/>
    <col min="12" max="12" width="11.7109375" style="1" customWidth="1"/>
    <col min="13" max="13" width="5.5703125" style="1" customWidth="1"/>
    <col min="14" max="14" width="13.5703125" style="1" customWidth="1"/>
    <col min="15" max="259" width="11.28515625" style="1"/>
    <col min="260" max="260" width="49.140625" style="1" customWidth="1"/>
    <col min="261" max="261" width="11.28515625" style="1" customWidth="1"/>
    <col min="262" max="263" width="11.7109375" style="1" customWidth="1"/>
    <col min="264" max="264" width="12.5703125" style="1" customWidth="1"/>
    <col min="265" max="265" width="11.7109375" style="1" bestFit="1" customWidth="1"/>
    <col min="266" max="267" width="15.7109375" style="1" bestFit="1" customWidth="1"/>
    <col min="268" max="268" width="39.140625" style="1" customWidth="1"/>
    <col min="269" max="269" width="12.7109375" style="1" customWidth="1"/>
    <col min="270" max="270" width="11" style="1" customWidth="1"/>
    <col min="271" max="515" width="11.28515625" style="1"/>
    <col min="516" max="516" width="49.140625" style="1" customWidth="1"/>
    <col min="517" max="517" width="11.28515625" style="1" customWidth="1"/>
    <col min="518" max="519" width="11.7109375" style="1" customWidth="1"/>
    <col min="520" max="520" width="12.5703125" style="1" customWidth="1"/>
    <col min="521" max="521" width="11.7109375" style="1" bestFit="1" customWidth="1"/>
    <col min="522" max="523" width="15.7109375" style="1" bestFit="1" customWidth="1"/>
    <col min="524" max="524" width="39.140625" style="1" customWidth="1"/>
    <col min="525" max="525" width="12.7109375" style="1" customWidth="1"/>
    <col min="526" max="526" width="11" style="1" customWidth="1"/>
    <col min="527" max="771" width="11.28515625" style="1"/>
    <col min="772" max="772" width="49.140625" style="1" customWidth="1"/>
    <col min="773" max="773" width="11.28515625" style="1" customWidth="1"/>
    <col min="774" max="775" width="11.7109375" style="1" customWidth="1"/>
    <col min="776" max="776" width="12.5703125" style="1" customWidth="1"/>
    <col min="777" max="777" width="11.7109375" style="1" bestFit="1" customWidth="1"/>
    <col min="778" max="779" width="15.7109375" style="1" bestFit="1" customWidth="1"/>
    <col min="780" max="780" width="39.140625" style="1" customWidth="1"/>
    <col min="781" max="781" width="12.7109375" style="1" customWidth="1"/>
    <col min="782" max="782" width="11" style="1" customWidth="1"/>
    <col min="783" max="1027" width="11.28515625" style="1"/>
    <col min="1028" max="1028" width="49.140625" style="1" customWidth="1"/>
    <col min="1029" max="1029" width="11.28515625" style="1" customWidth="1"/>
    <col min="1030" max="1031" width="11.7109375" style="1" customWidth="1"/>
    <col min="1032" max="1032" width="12.5703125" style="1" customWidth="1"/>
    <col min="1033" max="1033" width="11.7109375" style="1" bestFit="1" customWidth="1"/>
    <col min="1034" max="1035" width="15.7109375" style="1" bestFit="1" customWidth="1"/>
    <col min="1036" max="1036" width="39.140625" style="1" customWidth="1"/>
    <col min="1037" max="1037" width="12.7109375" style="1" customWidth="1"/>
    <col min="1038" max="1038" width="11" style="1" customWidth="1"/>
    <col min="1039" max="1283" width="11.28515625" style="1"/>
    <col min="1284" max="1284" width="49.140625" style="1" customWidth="1"/>
    <col min="1285" max="1285" width="11.28515625" style="1" customWidth="1"/>
    <col min="1286" max="1287" width="11.7109375" style="1" customWidth="1"/>
    <col min="1288" max="1288" width="12.5703125" style="1" customWidth="1"/>
    <col min="1289" max="1289" width="11.7109375" style="1" bestFit="1" customWidth="1"/>
    <col min="1290" max="1291" width="15.7109375" style="1" bestFit="1" customWidth="1"/>
    <col min="1292" max="1292" width="39.140625" style="1" customWidth="1"/>
    <col min="1293" max="1293" width="12.7109375" style="1" customWidth="1"/>
    <col min="1294" max="1294" width="11" style="1" customWidth="1"/>
    <col min="1295" max="1539" width="11.28515625" style="1"/>
    <col min="1540" max="1540" width="49.140625" style="1" customWidth="1"/>
    <col min="1541" max="1541" width="11.28515625" style="1" customWidth="1"/>
    <col min="1542" max="1543" width="11.7109375" style="1" customWidth="1"/>
    <col min="1544" max="1544" width="12.5703125" style="1" customWidth="1"/>
    <col min="1545" max="1545" width="11.7109375" style="1" bestFit="1" customWidth="1"/>
    <col min="1546" max="1547" width="15.7109375" style="1" bestFit="1" customWidth="1"/>
    <col min="1548" max="1548" width="39.140625" style="1" customWidth="1"/>
    <col min="1549" max="1549" width="12.7109375" style="1" customWidth="1"/>
    <col min="1550" max="1550" width="11" style="1" customWidth="1"/>
    <col min="1551" max="1795" width="11.28515625" style="1"/>
    <col min="1796" max="1796" width="49.140625" style="1" customWidth="1"/>
    <col min="1797" max="1797" width="11.28515625" style="1" customWidth="1"/>
    <col min="1798" max="1799" width="11.7109375" style="1" customWidth="1"/>
    <col min="1800" max="1800" width="12.5703125" style="1" customWidth="1"/>
    <col min="1801" max="1801" width="11.7109375" style="1" bestFit="1" customWidth="1"/>
    <col min="1802" max="1803" width="15.7109375" style="1" bestFit="1" customWidth="1"/>
    <col min="1804" max="1804" width="39.140625" style="1" customWidth="1"/>
    <col min="1805" max="1805" width="12.7109375" style="1" customWidth="1"/>
    <col min="1806" max="1806" width="11" style="1" customWidth="1"/>
    <col min="1807" max="2051" width="11.28515625" style="1"/>
    <col min="2052" max="2052" width="49.140625" style="1" customWidth="1"/>
    <col min="2053" max="2053" width="11.28515625" style="1" customWidth="1"/>
    <col min="2054" max="2055" width="11.7109375" style="1" customWidth="1"/>
    <col min="2056" max="2056" width="12.5703125" style="1" customWidth="1"/>
    <col min="2057" max="2057" width="11.7109375" style="1" bestFit="1" customWidth="1"/>
    <col min="2058" max="2059" width="15.7109375" style="1" bestFit="1" customWidth="1"/>
    <col min="2060" max="2060" width="39.140625" style="1" customWidth="1"/>
    <col min="2061" max="2061" width="12.7109375" style="1" customWidth="1"/>
    <col min="2062" max="2062" width="11" style="1" customWidth="1"/>
    <col min="2063" max="2307" width="11.28515625" style="1"/>
    <col min="2308" max="2308" width="49.140625" style="1" customWidth="1"/>
    <col min="2309" max="2309" width="11.28515625" style="1" customWidth="1"/>
    <col min="2310" max="2311" width="11.7109375" style="1" customWidth="1"/>
    <col min="2312" max="2312" width="12.5703125" style="1" customWidth="1"/>
    <col min="2313" max="2313" width="11.7109375" style="1" bestFit="1" customWidth="1"/>
    <col min="2314" max="2315" width="15.7109375" style="1" bestFit="1" customWidth="1"/>
    <col min="2316" max="2316" width="39.140625" style="1" customWidth="1"/>
    <col min="2317" max="2317" width="12.7109375" style="1" customWidth="1"/>
    <col min="2318" max="2318" width="11" style="1" customWidth="1"/>
    <col min="2319" max="2563" width="11.28515625" style="1"/>
    <col min="2564" max="2564" width="49.140625" style="1" customWidth="1"/>
    <col min="2565" max="2565" width="11.28515625" style="1" customWidth="1"/>
    <col min="2566" max="2567" width="11.7109375" style="1" customWidth="1"/>
    <col min="2568" max="2568" width="12.5703125" style="1" customWidth="1"/>
    <col min="2569" max="2569" width="11.7109375" style="1" bestFit="1" customWidth="1"/>
    <col min="2570" max="2571" width="15.7109375" style="1" bestFit="1" customWidth="1"/>
    <col min="2572" max="2572" width="39.140625" style="1" customWidth="1"/>
    <col min="2573" max="2573" width="12.7109375" style="1" customWidth="1"/>
    <col min="2574" max="2574" width="11" style="1" customWidth="1"/>
    <col min="2575" max="2819" width="11.28515625" style="1"/>
    <col min="2820" max="2820" width="49.140625" style="1" customWidth="1"/>
    <col min="2821" max="2821" width="11.28515625" style="1" customWidth="1"/>
    <col min="2822" max="2823" width="11.7109375" style="1" customWidth="1"/>
    <col min="2824" max="2824" width="12.5703125" style="1" customWidth="1"/>
    <col min="2825" max="2825" width="11.7109375" style="1" bestFit="1" customWidth="1"/>
    <col min="2826" max="2827" width="15.7109375" style="1" bestFit="1" customWidth="1"/>
    <col min="2828" max="2828" width="39.140625" style="1" customWidth="1"/>
    <col min="2829" max="2829" width="12.7109375" style="1" customWidth="1"/>
    <col min="2830" max="2830" width="11" style="1" customWidth="1"/>
    <col min="2831" max="3075" width="11.28515625" style="1"/>
    <col min="3076" max="3076" width="49.140625" style="1" customWidth="1"/>
    <col min="3077" max="3077" width="11.28515625" style="1" customWidth="1"/>
    <col min="3078" max="3079" width="11.7109375" style="1" customWidth="1"/>
    <col min="3080" max="3080" width="12.5703125" style="1" customWidth="1"/>
    <col min="3081" max="3081" width="11.7109375" style="1" bestFit="1" customWidth="1"/>
    <col min="3082" max="3083" width="15.7109375" style="1" bestFit="1" customWidth="1"/>
    <col min="3084" max="3084" width="39.140625" style="1" customWidth="1"/>
    <col min="3085" max="3085" width="12.7109375" style="1" customWidth="1"/>
    <col min="3086" max="3086" width="11" style="1" customWidth="1"/>
    <col min="3087" max="3331" width="11.28515625" style="1"/>
    <col min="3332" max="3332" width="49.140625" style="1" customWidth="1"/>
    <col min="3333" max="3333" width="11.28515625" style="1" customWidth="1"/>
    <col min="3334" max="3335" width="11.7109375" style="1" customWidth="1"/>
    <col min="3336" max="3336" width="12.5703125" style="1" customWidth="1"/>
    <col min="3337" max="3337" width="11.7109375" style="1" bestFit="1" customWidth="1"/>
    <col min="3338" max="3339" width="15.7109375" style="1" bestFit="1" customWidth="1"/>
    <col min="3340" max="3340" width="39.140625" style="1" customWidth="1"/>
    <col min="3341" max="3341" width="12.7109375" style="1" customWidth="1"/>
    <col min="3342" max="3342" width="11" style="1" customWidth="1"/>
    <col min="3343" max="3587" width="11.28515625" style="1"/>
    <col min="3588" max="3588" width="49.140625" style="1" customWidth="1"/>
    <col min="3589" max="3589" width="11.28515625" style="1" customWidth="1"/>
    <col min="3590" max="3591" width="11.7109375" style="1" customWidth="1"/>
    <col min="3592" max="3592" width="12.5703125" style="1" customWidth="1"/>
    <col min="3593" max="3593" width="11.7109375" style="1" bestFit="1" customWidth="1"/>
    <col min="3594" max="3595" width="15.7109375" style="1" bestFit="1" customWidth="1"/>
    <col min="3596" max="3596" width="39.140625" style="1" customWidth="1"/>
    <col min="3597" max="3597" width="12.7109375" style="1" customWidth="1"/>
    <col min="3598" max="3598" width="11" style="1" customWidth="1"/>
    <col min="3599" max="3843" width="11.28515625" style="1"/>
    <col min="3844" max="3844" width="49.140625" style="1" customWidth="1"/>
    <col min="3845" max="3845" width="11.28515625" style="1" customWidth="1"/>
    <col min="3846" max="3847" width="11.7109375" style="1" customWidth="1"/>
    <col min="3848" max="3848" width="12.5703125" style="1" customWidth="1"/>
    <col min="3849" max="3849" width="11.7109375" style="1" bestFit="1" customWidth="1"/>
    <col min="3850" max="3851" width="15.7109375" style="1" bestFit="1" customWidth="1"/>
    <col min="3852" max="3852" width="39.140625" style="1" customWidth="1"/>
    <col min="3853" max="3853" width="12.7109375" style="1" customWidth="1"/>
    <col min="3854" max="3854" width="11" style="1" customWidth="1"/>
    <col min="3855" max="4099" width="11.28515625" style="1"/>
    <col min="4100" max="4100" width="49.140625" style="1" customWidth="1"/>
    <col min="4101" max="4101" width="11.28515625" style="1" customWidth="1"/>
    <col min="4102" max="4103" width="11.7109375" style="1" customWidth="1"/>
    <col min="4104" max="4104" width="12.5703125" style="1" customWidth="1"/>
    <col min="4105" max="4105" width="11.7109375" style="1" bestFit="1" customWidth="1"/>
    <col min="4106" max="4107" width="15.7109375" style="1" bestFit="1" customWidth="1"/>
    <col min="4108" max="4108" width="39.140625" style="1" customWidth="1"/>
    <col min="4109" max="4109" width="12.7109375" style="1" customWidth="1"/>
    <col min="4110" max="4110" width="11" style="1" customWidth="1"/>
    <col min="4111" max="4355" width="11.28515625" style="1"/>
    <col min="4356" max="4356" width="49.140625" style="1" customWidth="1"/>
    <col min="4357" max="4357" width="11.28515625" style="1" customWidth="1"/>
    <col min="4358" max="4359" width="11.7109375" style="1" customWidth="1"/>
    <col min="4360" max="4360" width="12.5703125" style="1" customWidth="1"/>
    <col min="4361" max="4361" width="11.7109375" style="1" bestFit="1" customWidth="1"/>
    <col min="4362" max="4363" width="15.7109375" style="1" bestFit="1" customWidth="1"/>
    <col min="4364" max="4364" width="39.140625" style="1" customWidth="1"/>
    <col min="4365" max="4365" width="12.7109375" style="1" customWidth="1"/>
    <col min="4366" max="4366" width="11" style="1" customWidth="1"/>
    <col min="4367" max="4611" width="11.28515625" style="1"/>
    <col min="4612" max="4612" width="49.140625" style="1" customWidth="1"/>
    <col min="4613" max="4613" width="11.28515625" style="1" customWidth="1"/>
    <col min="4614" max="4615" width="11.7109375" style="1" customWidth="1"/>
    <col min="4616" max="4616" width="12.5703125" style="1" customWidth="1"/>
    <col min="4617" max="4617" width="11.7109375" style="1" bestFit="1" customWidth="1"/>
    <col min="4618" max="4619" width="15.7109375" style="1" bestFit="1" customWidth="1"/>
    <col min="4620" max="4620" width="39.140625" style="1" customWidth="1"/>
    <col min="4621" max="4621" width="12.7109375" style="1" customWidth="1"/>
    <col min="4622" max="4622" width="11" style="1" customWidth="1"/>
    <col min="4623" max="4867" width="11.28515625" style="1"/>
    <col min="4868" max="4868" width="49.140625" style="1" customWidth="1"/>
    <col min="4869" max="4869" width="11.28515625" style="1" customWidth="1"/>
    <col min="4870" max="4871" width="11.7109375" style="1" customWidth="1"/>
    <col min="4872" max="4872" width="12.5703125" style="1" customWidth="1"/>
    <col min="4873" max="4873" width="11.7109375" style="1" bestFit="1" customWidth="1"/>
    <col min="4874" max="4875" width="15.7109375" style="1" bestFit="1" customWidth="1"/>
    <col min="4876" max="4876" width="39.140625" style="1" customWidth="1"/>
    <col min="4877" max="4877" width="12.7109375" style="1" customWidth="1"/>
    <col min="4878" max="4878" width="11" style="1" customWidth="1"/>
    <col min="4879" max="5123" width="11.28515625" style="1"/>
    <col min="5124" max="5124" width="49.140625" style="1" customWidth="1"/>
    <col min="5125" max="5125" width="11.28515625" style="1" customWidth="1"/>
    <col min="5126" max="5127" width="11.7109375" style="1" customWidth="1"/>
    <col min="5128" max="5128" width="12.5703125" style="1" customWidth="1"/>
    <col min="5129" max="5129" width="11.7109375" style="1" bestFit="1" customWidth="1"/>
    <col min="5130" max="5131" width="15.7109375" style="1" bestFit="1" customWidth="1"/>
    <col min="5132" max="5132" width="39.140625" style="1" customWidth="1"/>
    <col min="5133" max="5133" width="12.7109375" style="1" customWidth="1"/>
    <col min="5134" max="5134" width="11" style="1" customWidth="1"/>
    <col min="5135" max="5379" width="11.28515625" style="1"/>
    <col min="5380" max="5380" width="49.140625" style="1" customWidth="1"/>
    <col min="5381" max="5381" width="11.28515625" style="1" customWidth="1"/>
    <col min="5382" max="5383" width="11.7109375" style="1" customWidth="1"/>
    <col min="5384" max="5384" width="12.5703125" style="1" customWidth="1"/>
    <col min="5385" max="5385" width="11.7109375" style="1" bestFit="1" customWidth="1"/>
    <col min="5386" max="5387" width="15.7109375" style="1" bestFit="1" customWidth="1"/>
    <col min="5388" max="5388" width="39.140625" style="1" customWidth="1"/>
    <col min="5389" max="5389" width="12.7109375" style="1" customWidth="1"/>
    <col min="5390" max="5390" width="11" style="1" customWidth="1"/>
    <col min="5391" max="5635" width="11.28515625" style="1"/>
    <col min="5636" max="5636" width="49.140625" style="1" customWidth="1"/>
    <col min="5637" max="5637" width="11.28515625" style="1" customWidth="1"/>
    <col min="5638" max="5639" width="11.7109375" style="1" customWidth="1"/>
    <col min="5640" max="5640" width="12.5703125" style="1" customWidth="1"/>
    <col min="5641" max="5641" width="11.7109375" style="1" bestFit="1" customWidth="1"/>
    <col min="5642" max="5643" width="15.7109375" style="1" bestFit="1" customWidth="1"/>
    <col min="5644" max="5644" width="39.140625" style="1" customWidth="1"/>
    <col min="5645" max="5645" width="12.7109375" style="1" customWidth="1"/>
    <col min="5646" max="5646" width="11" style="1" customWidth="1"/>
    <col min="5647" max="5891" width="11.28515625" style="1"/>
    <col min="5892" max="5892" width="49.140625" style="1" customWidth="1"/>
    <col min="5893" max="5893" width="11.28515625" style="1" customWidth="1"/>
    <col min="5894" max="5895" width="11.7109375" style="1" customWidth="1"/>
    <col min="5896" max="5896" width="12.5703125" style="1" customWidth="1"/>
    <col min="5897" max="5897" width="11.7109375" style="1" bestFit="1" customWidth="1"/>
    <col min="5898" max="5899" width="15.7109375" style="1" bestFit="1" customWidth="1"/>
    <col min="5900" max="5900" width="39.140625" style="1" customWidth="1"/>
    <col min="5901" max="5901" width="12.7109375" style="1" customWidth="1"/>
    <col min="5902" max="5902" width="11" style="1" customWidth="1"/>
    <col min="5903" max="6147" width="11.28515625" style="1"/>
    <col min="6148" max="6148" width="49.140625" style="1" customWidth="1"/>
    <col min="6149" max="6149" width="11.28515625" style="1" customWidth="1"/>
    <col min="6150" max="6151" width="11.7109375" style="1" customWidth="1"/>
    <col min="6152" max="6152" width="12.5703125" style="1" customWidth="1"/>
    <col min="6153" max="6153" width="11.7109375" style="1" bestFit="1" customWidth="1"/>
    <col min="6154" max="6155" width="15.7109375" style="1" bestFit="1" customWidth="1"/>
    <col min="6156" max="6156" width="39.140625" style="1" customWidth="1"/>
    <col min="6157" max="6157" width="12.7109375" style="1" customWidth="1"/>
    <col min="6158" max="6158" width="11" style="1" customWidth="1"/>
    <col min="6159" max="6403" width="11.28515625" style="1"/>
    <col min="6404" max="6404" width="49.140625" style="1" customWidth="1"/>
    <col min="6405" max="6405" width="11.28515625" style="1" customWidth="1"/>
    <col min="6406" max="6407" width="11.7109375" style="1" customWidth="1"/>
    <col min="6408" max="6408" width="12.5703125" style="1" customWidth="1"/>
    <col min="6409" max="6409" width="11.7109375" style="1" bestFit="1" customWidth="1"/>
    <col min="6410" max="6411" width="15.7109375" style="1" bestFit="1" customWidth="1"/>
    <col min="6412" max="6412" width="39.140625" style="1" customWidth="1"/>
    <col min="6413" max="6413" width="12.7109375" style="1" customWidth="1"/>
    <col min="6414" max="6414" width="11" style="1" customWidth="1"/>
    <col min="6415" max="6659" width="11.28515625" style="1"/>
    <col min="6660" max="6660" width="49.140625" style="1" customWidth="1"/>
    <col min="6661" max="6661" width="11.28515625" style="1" customWidth="1"/>
    <col min="6662" max="6663" width="11.7109375" style="1" customWidth="1"/>
    <col min="6664" max="6664" width="12.5703125" style="1" customWidth="1"/>
    <col min="6665" max="6665" width="11.7109375" style="1" bestFit="1" customWidth="1"/>
    <col min="6666" max="6667" width="15.7109375" style="1" bestFit="1" customWidth="1"/>
    <col min="6668" max="6668" width="39.140625" style="1" customWidth="1"/>
    <col min="6669" max="6669" width="12.7109375" style="1" customWidth="1"/>
    <col min="6670" max="6670" width="11" style="1" customWidth="1"/>
    <col min="6671" max="6915" width="11.28515625" style="1"/>
    <col min="6916" max="6916" width="49.140625" style="1" customWidth="1"/>
    <col min="6917" max="6917" width="11.28515625" style="1" customWidth="1"/>
    <col min="6918" max="6919" width="11.7109375" style="1" customWidth="1"/>
    <col min="6920" max="6920" width="12.5703125" style="1" customWidth="1"/>
    <col min="6921" max="6921" width="11.7109375" style="1" bestFit="1" customWidth="1"/>
    <col min="6922" max="6923" width="15.7109375" style="1" bestFit="1" customWidth="1"/>
    <col min="6924" max="6924" width="39.140625" style="1" customWidth="1"/>
    <col min="6925" max="6925" width="12.7109375" style="1" customWidth="1"/>
    <col min="6926" max="6926" width="11" style="1" customWidth="1"/>
    <col min="6927" max="7171" width="11.28515625" style="1"/>
    <col min="7172" max="7172" width="49.140625" style="1" customWidth="1"/>
    <col min="7173" max="7173" width="11.28515625" style="1" customWidth="1"/>
    <col min="7174" max="7175" width="11.7109375" style="1" customWidth="1"/>
    <col min="7176" max="7176" width="12.5703125" style="1" customWidth="1"/>
    <col min="7177" max="7177" width="11.7109375" style="1" bestFit="1" customWidth="1"/>
    <col min="7178" max="7179" width="15.7109375" style="1" bestFit="1" customWidth="1"/>
    <col min="7180" max="7180" width="39.140625" style="1" customWidth="1"/>
    <col min="7181" max="7181" width="12.7109375" style="1" customWidth="1"/>
    <col min="7182" max="7182" width="11" style="1" customWidth="1"/>
    <col min="7183" max="7427" width="11.28515625" style="1"/>
    <col min="7428" max="7428" width="49.140625" style="1" customWidth="1"/>
    <col min="7429" max="7429" width="11.28515625" style="1" customWidth="1"/>
    <col min="7430" max="7431" width="11.7109375" style="1" customWidth="1"/>
    <col min="7432" max="7432" width="12.5703125" style="1" customWidth="1"/>
    <col min="7433" max="7433" width="11.7109375" style="1" bestFit="1" customWidth="1"/>
    <col min="7434" max="7435" width="15.7109375" style="1" bestFit="1" customWidth="1"/>
    <col min="7436" max="7436" width="39.140625" style="1" customWidth="1"/>
    <col min="7437" max="7437" width="12.7109375" style="1" customWidth="1"/>
    <col min="7438" max="7438" width="11" style="1" customWidth="1"/>
    <col min="7439" max="7683" width="11.28515625" style="1"/>
    <col min="7684" max="7684" width="49.140625" style="1" customWidth="1"/>
    <col min="7685" max="7685" width="11.28515625" style="1" customWidth="1"/>
    <col min="7686" max="7687" width="11.7109375" style="1" customWidth="1"/>
    <col min="7688" max="7688" width="12.5703125" style="1" customWidth="1"/>
    <col min="7689" max="7689" width="11.7109375" style="1" bestFit="1" customWidth="1"/>
    <col min="7690" max="7691" width="15.7109375" style="1" bestFit="1" customWidth="1"/>
    <col min="7692" max="7692" width="39.140625" style="1" customWidth="1"/>
    <col min="7693" max="7693" width="12.7109375" style="1" customWidth="1"/>
    <col min="7694" max="7694" width="11" style="1" customWidth="1"/>
    <col min="7695" max="7939" width="11.28515625" style="1"/>
    <col min="7940" max="7940" width="49.140625" style="1" customWidth="1"/>
    <col min="7941" max="7941" width="11.28515625" style="1" customWidth="1"/>
    <col min="7942" max="7943" width="11.7109375" style="1" customWidth="1"/>
    <col min="7944" max="7944" width="12.5703125" style="1" customWidth="1"/>
    <col min="7945" max="7945" width="11.7109375" style="1" bestFit="1" customWidth="1"/>
    <col min="7946" max="7947" width="15.7109375" style="1" bestFit="1" customWidth="1"/>
    <col min="7948" max="7948" width="39.140625" style="1" customWidth="1"/>
    <col min="7949" max="7949" width="12.7109375" style="1" customWidth="1"/>
    <col min="7950" max="7950" width="11" style="1" customWidth="1"/>
    <col min="7951" max="8195" width="11.28515625" style="1"/>
    <col min="8196" max="8196" width="49.140625" style="1" customWidth="1"/>
    <col min="8197" max="8197" width="11.28515625" style="1" customWidth="1"/>
    <col min="8198" max="8199" width="11.7109375" style="1" customWidth="1"/>
    <col min="8200" max="8200" width="12.5703125" style="1" customWidth="1"/>
    <col min="8201" max="8201" width="11.7109375" style="1" bestFit="1" customWidth="1"/>
    <col min="8202" max="8203" width="15.7109375" style="1" bestFit="1" customWidth="1"/>
    <col min="8204" max="8204" width="39.140625" style="1" customWidth="1"/>
    <col min="8205" max="8205" width="12.7109375" style="1" customWidth="1"/>
    <col min="8206" max="8206" width="11" style="1" customWidth="1"/>
    <col min="8207" max="8451" width="11.28515625" style="1"/>
    <col min="8452" max="8452" width="49.140625" style="1" customWidth="1"/>
    <col min="8453" max="8453" width="11.28515625" style="1" customWidth="1"/>
    <col min="8454" max="8455" width="11.7109375" style="1" customWidth="1"/>
    <col min="8456" max="8456" width="12.5703125" style="1" customWidth="1"/>
    <col min="8457" max="8457" width="11.7109375" style="1" bestFit="1" customWidth="1"/>
    <col min="8458" max="8459" width="15.7109375" style="1" bestFit="1" customWidth="1"/>
    <col min="8460" max="8460" width="39.140625" style="1" customWidth="1"/>
    <col min="8461" max="8461" width="12.7109375" style="1" customWidth="1"/>
    <col min="8462" max="8462" width="11" style="1" customWidth="1"/>
    <col min="8463" max="8707" width="11.28515625" style="1"/>
    <col min="8708" max="8708" width="49.140625" style="1" customWidth="1"/>
    <col min="8709" max="8709" width="11.28515625" style="1" customWidth="1"/>
    <col min="8710" max="8711" width="11.7109375" style="1" customWidth="1"/>
    <col min="8712" max="8712" width="12.5703125" style="1" customWidth="1"/>
    <col min="8713" max="8713" width="11.7109375" style="1" bestFit="1" customWidth="1"/>
    <col min="8714" max="8715" width="15.7109375" style="1" bestFit="1" customWidth="1"/>
    <col min="8716" max="8716" width="39.140625" style="1" customWidth="1"/>
    <col min="8717" max="8717" width="12.7109375" style="1" customWidth="1"/>
    <col min="8718" max="8718" width="11" style="1" customWidth="1"/>
    <col min="8719" max="8963" width="11.28515625" style="1"/>
    <col min="8964" max="8964" width="49.140625" style="1" customWidth="1"/>
    <col min="8965" max="8965" width="11.28515625" style="1" customWidth="1"/>
    <col min="8966" max="8967" width="11.7109375" style="1" customWidth="1"/>
    <col min="8968" max="8968" width="12.5703125" style="1" customWidth="1"/>
    <col min="8969" max="8969" width="11.7109375" style="1" bestFit="1" customWidth="1"/>
    <col min="8970" max="8971" width="15.7109375" style="1" bestFit="1" customWidth="1"/>
    <col min="8972" max="8972" width="39.140625" style="1" customWidth="1"/>
    <col min="8973" max="8973" width="12.7109375" style="1" customWidth="1"/>
    <col min="8974" max="8974" width="11" style="1" customWidth="1"/>
    <col min="8975" max="9219" width="11.28515625" style="1"/>
    <col min="9220" max="9220" width="49.140625" style="1" customWidth="1"/>
    <col min="9221" max="9221" width="11.28515625" style="1" customWidth="1"/>
    <col min="9222" max="9223" width="11.7109375" style="1" customWidth="1"/>
    <col min="9224" max="9224" width="12.5703125" style="1" customWidth="1"/>
    <col min="9225" max="9225" width="11.7109375" style="1" bestFit="1" customWidth="1"/>
    <col min="9226" max="9227" width="15.7109375" style="1" bestFit="1" customWidth="1"/>
    <col min="9228" max="9228" width="39.140625" style="1" customWidth="1"/>
    <col min="9229" max="9229" width="12.7109375" style="1" customWidth="1"/>
    <col min="9230" max="9230" width="11" style="1" customWidth="1"/>
    <col min="9231" max="9475" width="11.28515625" style="1"/>
    <col min="9476" max="9476" width="49.140625" style="1" customWidth="1"/>
    <col min="9477" max="9477" width="11.28515625" style="1" customWidth="1"/>
    <col min="9478" max="9479" width="11.7109375" style="1" customWidth="1"/>
    <col min="9480" max="9480" width="12.5703125" style="1" customWidth="1"/>
    <col min="9481" max="9481" width="11.7109375" style="1" bestFit="1" customWidth="1"/>
    <col min="9482" max="9483" width="15.7109375" style="1" bestFit="1" customWidth="1"/>
    <col min="9484" max="9484" width="39.140625" style="1" customWidth="1"/>
    <col min="9485" max="9485" width="12.7109375" style="1" customWidth="1"/>
    <col min="9486" max="9486" width="11" style="1" customWidth="1"/>
    <col min="9487" max="9731" width="11.28515625" style="1"/>
    <col min="9732" max="9732" width="49.140625" style="1" customWidth="1"/>
    <col min="9733" max="9733" width="11.28515625" style="1" customWidth="1"/>
    <col min="9734" max="9735" width="11.7109375" style="1" customWidth="1"/>
    <col min="9736" max="9736" width="12.5703125" style="1" customWidth="1"/>
    <col min="9737" max="9737" width="11.7109375" style="1" bestFit="1" customWidth="1"/>
    <col min="9738" max="9739" width="15.7109375" style="1" bestFit="1" customWidth="1"/>
    <col min="9740" max="9740" width="39.140625" style="1" customWidth="1"/>
    <col min="9741" max="9741" width="12.7109375" style="1" customWidth="1"/>
    <col min="9742" max="9742" width="11" style="1" customWidth="1"/>
    <col min="9743" max="9987" width="11.28515625" style="1"/>
    <col min="9988" max="9988" width="49.140625" style="1" customWidth="1"/>
    <col min="9989" max="9989" width="11.28515625" style="1" customWidth="1"/>
    <col min="9990" max="9991" width="11.7109375" style="1" customWidth="1"/>
    <col min="9992" max="9992" width="12.5703125" style="1" customWidth="1"/>
    <col min="9993" max="9993" width="11.7109375" style="1" bestFit="1" customWidth="1"/>
    <col min="9994" max="9995" width="15.7109375" style="1" bestFit="1" customWidth="1"/>
    <col min="9996" max="9996" width="39.140625" style="1" customWidth="1"/>
    <col min="9997" max="9997" width="12.7109375" style="1" customWidth="1"/>
    <col min="9998" max="9998" width="11" style="1" customWidth="1"/>
    <col min="9999" max="10243" width="11.28515625" style="1"/>
    <col min="10244" max="10244" width="49.140625" style="1" customWidth="1"/>
    <col min="10245" max="10245" width="11.28515625" style="1" customWidth="1"/>
    <col min="10246" max="10247" width="11.7109375" style="1" customWidth="1"/>
    <col min="10248" max="10248" width="12.5703125" style="1" customWidth="1"/>
    <col min="10249" max="10249" width="11.7109375" style="1" bestFit="1" customWidth="1"/>
    <col min="10250" max="10251" width="15.7109375" style="1" bestFit="1" customWidth="1"/>
    <col min="10252" max="10252" width="39.140625" style="1" customWidth="1"/>
    <col min="10253" max="10253" width="12.7109375" style="1" customWidth="1"/>
    <col min="10254" max="10254" width="11" style="1" customWidth="1"/>
    <col min="10255" max="10499" width="11.28515625" style="1"/>
    <col min="10500" max="10500" width="49.140625" style="1" customWidth="1"/>
    <col min="10501" max="10501" width="11.28515625" style="1" customWidth="1"/>
    <col min="10502" max="10503" width="11.7109375" style="1" customWidth="1"/>
    <col min="10504" max="10504" width="12.5703125" style="1" customWidth="1"/>
    <col min="10505" max="10505" width="11.7109375" style="1" bestFit="1" customWidth="1"/>
    <col min="10506" max="10507" width="15.7109375" style="1" bestFit="1" customWidth="1"/>
    <col min="10508" max="10508" width="39.140625" style="1" customWidth="1"/>
    <col min="10509" max="10509" width="12.7109375" style="1" customWidth="1"/>
    <col min="10510" max="10510" width="11" style="1" customWidth="1"/>
    <col min="10511" max="10755" width="11.28515625" style="1"/>
    <col min="10756" max="10756" width="49.140625" style="1" customWidth="1"/>
    <col min="10757" max="10757" width="11.28515625" style="1" customWidth="1"/>
    <col min="10758" max="10759" width="11.7109375" style="1" customWidth="1"/>
    <col min="10760" max="10760" width="12.5703125" style="1" customWidth="1"/>
    <col min="10761" max="10761" width="11.7109375" style="1" bestFit="1" customWidth="1"/>
    <col min="10762" max="10763" width="15.7109375" style="1" bestFit="1" customWidth="1"/>
    <col min="10764" max="10764" width="39.140625" style="1" customWidth="1"/>
    <col min="10765" max="10765" width="12.7109375" style="1" customWidth="1"/>
    <col min="10766" max="10766" width="11" style="1" customWidth="1"/>
    <col min="10767" max="11011" width="11.28515625" style="1"/>
    <col min="11012" max="11012" width="49.140625" style="1" customWidth="1"/>
    <col min="11013" max="11013" width="11.28515625" style="1" customWidth="1"/>
    <col min="11014" max="11015" width="11.7109375" style="1" customWidth="1"/>
    <col min="11016" max="11016" width="12.5703125" style="1" customWidth="1"/>
    <col min="11017" max="11017" width="11.7109375" style="1" bestFit="1" customWidth="1"/>
    <col min="11018" max="11019" width="15.7109375" style="1" bestFit="1" customWidth="1"/>
    <col min="11020" max="11020" width="39.140625" style="1" customWidth="1"/>
    <col min="11021" max="11021" width="12.7109375" style="1" customWidth="1"/>
    <col min="11022" max="11022" width="11" style="1" customWidth="1"/>
    <col min="11023" max="11267" width="11.28515625" style="1"/>
    <col min="11268" max="11268" width="49.140625" style="1" customWidth="1"/>
    <col min="11269" max="11269" width="11.28515625" style="1" customWidth="1"/>
    <col min="11270" max="11271" width="11.7109375" style="1" customWidth="1"/>
    <col min="11272" max="11272" width="12.5703125" style="1" customWidth="1"/>
    <col min="11273" max="11273" width="11.7109375" style="1" bestFit="1" customWidth="1"/>
    <col min="11274" max="11275" width="15.7109375" style="1" bestFit="1" customWidth="1"/>
    <col min="11276" max="11276" width="39.140625" style="1" customWidth="1"/>
    <col min="11277" max="11277" width="12.7109375" style="1" customWidth="1"/>
    <col min="11278" max="11278" width="11" style="1" customWidth="1"/>
    <col min="11279" max="11523" width="11.28515625" style="1"/>
    <col min="11524" max="11524" width="49.140625" style="1" customWidth="1"/>
    <col min="11525" max="11525" width="11.28515625" style="1" customWidth="1"/>
    <col min="11526" max="11527" width="11.7109375" style="1" customWidth="1"/>
    <col min="11528" max="11528" width="12.5703125" style="1" customWidth="1"/>
    <col min="11529" max="11529" width="11.7109375" style="1" bestFit="1" customWidth="1"/>
    <col min="11530" max="11531" width="15.7109375" style="1" bestFit="1" customWidth="1"/>
    <col min="11532" max="11532" width="39.140625" style="1" customWidth="1"/>
    <col min="11533" max="11533" width="12.7109375" style="1" customWidth="1"/>
    <col min="11534" max="11534" width="11" style="1" customWidth="1"/>
    <col min="11535" max="11779" width="11.28515625" style="1"/>
    <col min="11780" max="11780" width="49.140625" style="1" customWidth="1"/>
    <col min="11781" max="11781" width="11.28515625" style="1" customWidth="1"/>
    <col min="11782" max="11783" width="11.7109375" style="1" customWidth="1"/>
    <col min="11784" max="11784" width="12.5703125" style="1" customWidth="1"/>
    <col min="11785" max="11785" width="11.7109375" style="1" bestFit="1" customWidth="1"/>
    <col min="11786" max="11787" width="15.7109375" style="1" bestFit="1" customWidth="1"/>
    <col min="11788" max="11788" width="39.140625" style="1" customWidth="1"/>
    <col min="11789" max="11789" width="12.7109375" style="1" customWidth="1"/>
    <col min="11790" max="11790" width="11" style="1" customWidth="1"/>
    <col min="11791" max="12035" width="11.28515625" style="1"/>
    <col min="12036" max="12036" width="49.140625" style="1" customWidth="1"/>
    <col min="12037" max="12037" width="11.28515625" style="1" customWidth="1"/>
    <col min="12038" max="12039" width="11.7109375" style="1" customWidth="1"/>
    <col min="12040" max="12040" width="12.5703125" style="1" customWidth="1"/>
    <col min="12041" max="12041" width="11.7109375" style="1" bestFit="1" customWidth="1"/>
    <col min="12042" max="12043" width="15.7109375" style="1" bestFit="1" customWidth="1"/>
    <col min="12044" max="12044" width="39.140625" style="1" customWidth="1"/>
    <col min="12045" max="12045" width="12.7109375" style="1" customWidth="1"/>
    <col min="12046" max="12046" width="11" style="1" customWidth="1"/>
    <col min="12047" max="12291" width="11.28515625" style="1"/>
    <col min="12292" max="12292" width="49.140625" style="1" customWidth="1"/>
    <col min="12293" max="12293" width="11.28515625" style="1" customWidth="1"/>
    <col min="12294" max="12295" width="11.7109375" style="1" customWidth="1"/>
    <col min="12296" max="12296" width="12.5703125" style="1" customWidth="1"/>
    <col min="12297" max="12297" width="11.7109375" style="1" bestFit="1" customWidth="1"/>
    <col min="12298" max="12299" width="15.7109375" style="1" bestFit="1" customWidth="1"/>
    <col min="12300" max="12300" width="39.140625" style="1" customWidth="1"/>
    <col min="12301" max="12301" width="12.7109375" style="1" customWidth="1"/>
    <col min="12302" max="12302" width="11" style="1" customWidth="1"/>
    <col min="12303" max="12547" width="11.28515625" style="1"/>
    <col min="12548" max="12548" width="49.140625" style="1" customWidth="1"/>
    <col min="12549" max="12549" width="11.28515625" style="1" customWidth="1"/>
    <col min="12550" max="12551" width="11.7109375" style="1" customWidth="1"/>
    <col min="12552" max="12552" width="12.5703125" style="1" customWidth="1"/>
    <col min="12553" max="12553" width="11.7109375" style="1" bestFit="1" customWidth="1"/>
    <col min="12554" max="12555" width="15.7109375" style="1" bestFit="1" customWidth="1"/>
    <col min="12556" max="12556" width="39.140625" style="1" customWidth="1"/>
    <col min="12557" max="12557" width="12.7109375" style="1" customWidth="1"/>
    <col min="12558" max="12558" width="11" style="1" customWidth="1"/>
    <col min="12559" max="12803" width="11.28515625" style="1"/>
    <col min="12804" max="12804" width="49.140625" style="1" customWidth="1"/>
    <col min="12805" max="12805" width="11.28515625" style="1" customWidth="1"/>
    <col min="12806" max="12807" width="11.7109375" style="1" customWidth="1"/>
    <col min="12808" max="12808" width="12.5703125" style="1" customWidth="1"/>
    <col min="12809" max="12809" width="11.7109375" style="1" bestFit="1" customWidth="1"/>
    <col min="12810" max="12811" width="15.7109375" style="1" bestFit="1" customWidth="1"/>
    <col min="12812" max="12812" width="39.140625" style="1" customWidth="1"/>
    <col min="12813" max="12813" width="12.7109375" style="1" customWidth="1"/>
    <col min="12814" max="12814" width="11" style="1" customWidth="1"/>
    <col min="12815" max="13059" width="11.28515625" style="1"/>
    <col min="13060" max="13060" width="49.140625" style="1" customWidth="1"/>
    <col min="13061" max="13061" width="11.28515625" style="1" customWidth="1"/>
    <col min="13062" max="13063" width="11.7109375" style="1" customWidth="1"/>
    <col min="13064" max="13064" width="12.5703125" style="1" customWidth="1"/>
    <col min="13065" max="13065" width="11.7109375" style="1" bestFit="1" customWidth="1"/>
    <col min="13066" max="13067" width="15.7109375" style="1" bestFit="1" customWidth="1"/>
    <col min="13068" max="13068" width="39.140625" style="1" customWidth="1"/>
    <col min="13069" max="13069" width="12.7109375" style="1" customWidth="1"/>
    <col min="13070" max="13070" width="11" style="1" customWidth="1"/>
    <col min="13071" max="13315" width="11.28515625" style="1"/>
    <col min="13316" max="13316" width="49.140625" style="1" customWidth="1"/>
    <col min="13317" max="13317" width="11.28515625" style="1" customWidth="1"/>
    <col min="13318" max="13319" width="11.7109375" style="1" customWidth="1"/>
    <col min="13320" max="13320" width="12.5703125" style="1" customWidth="1"/>
    <col min="13321" max="13321" width="11.7109375" style="1" bestFit="1" customWidth="1"/>
    <col min="13322" max="13323" width="15.7109375" style="1" bestFit="1" customWidth="1"/>
    <col min="13324" max="13324" width="39.140625" style="1" customWidth="1"/>
    <col min="13325" max="13325" width="12.7109375" style="1" customWidth="1"/>
    <col min="13326" max="13326" width="11" style="1" customWidth="1"/>
    <col min="13327" max="13571" width="11.28515625" style="1"/>
    <col min="13572" max="13572" width="49.140625" style="1" customWidth="1"/>
    <col min="13573" max="13573" width="11.28515625" style="1" customWidth="1"/>
    <col min="13574" max="13575" width="11.7109375" style="1" customWidth="1"/>
    <col min="13576" max="13576" width="12.5703125" style="1" customWidth="1"/>
    <col min="13577" max="13577" width="11.7109375" style="1" bestFit="1" customWidth="1"/>
    <col min="13578" max="13579" width="15.7109375" style="1" bestFit="1" customWidth="1"/>
    <col min="13580" max="13580" width="39.140625" style="1" customWidth="1"/>
    <col min="13581" max="13581" width="12.7109375" style="1" customWidth="1"/>
    <col min="13582" max="13582" width="11" style="1" customWidth="1"/>
    <col min="13583" max="13827" width="11.28515625" style="1"/>
    <col min="13828" max="13828" width="49.140625" style="1" customWidth="1"/>
    <col min="13829" max="13829" width="11.28515625" style="1" customWidth="1"/>
    <col min="13830" max="13831" width="11.7109375" style="1" customWidth="1"/>
    <col min="13832" max="13832" width="12.5703125" style="1" customWidth="1"/>
    <col min="13833" max="13833" width="11.7109375" style="1" bestFit="1" customWidth="1"/>
    <col min="13834" max="13835" width="15.7109375" style="1" bestFit="1" customWidth="1"/>
    <col min="13836" max="13836" width="39.140625" style="1" customWidth="1"/>
    <col min="13837" max="13837" width="12.7109375" style="1" customWidth="1"/>
    <col min="13838" max="13838" width="11" style="1" customWidth="1"/>
    <col min="13839" max="14083" width="11.28515625" style="1"/>
    <col min="14084" max="14084" width="49.140625" style="1" customWidth="1"/>
    <col min="14085" max="14085" width="11.28515625" style="1" customWidth="1"/>
    <col min="14086" max="14087" width="11.7109375" style="1" customWidth="1"/>
    <col min="14088" max="14088" width="12.5703125" style="1" customWidth="1"/>
    <col min="14089" max="14089" width="11.7109375" style="1" bestFit="1" customWidth="1"/>
    <col min="14090" max="14091" width="15.7109375" style="1" bestFit="1" customWidth="1"/>
    <col min="14092" max="14092" width="39.140625" style="1" customWidth="1"/>
    <col min="14093" max="14093" width="12.7109375" style="1" customWidth="1"/>
    <col min="14094" max="14094" width="11" style="1" customWidth="1"/>
    <col min="14095" max="14339" width="11.28515625" style="1"/>
    <col min="14340" max="14340" width="49.140625" style="1" customWidth="1"/>
    <col min="14341" max="14341" width="11.28515625" style="1" customWidth="1"/>
    <col min="14342" max="14343" width="11.7109375" style="1" customWidth="1"/>
    <col min="14344" max="14344" width="12.5703125" style="1" customWidth="1"/>
    <col min="14345" max="14345" width="11.7109375" style="1" bestFit="1" customWidth="1"/>
    <col min="14346" max="14347" width="15.7109375" style="1" bestFit="1" customWidth="1"/>
    <col min="14348" max="14348" width="39.140625" style="1" customWidth="1"/>
    <col min="14349" max="14349" width="12.7109375" style="1" customWidth="1"/>
    <col min="14350" max="14350" width="11" style="1" customWidth="1"/>
    <col min="14351" max="14595" width="11.28515625" style="1"/>
    <col min="14596" max="14596" width="49.140625" style="1" customWidth="1"/>
    <col min="14597" max="14597" width="11.28515625" style="1" customWidth="1"/>
    <col min="14598" max="14599" width="11.7109375" style="1" customWidth="1"/>
    <col min="14600" max="14600" width="12.5703125" style="1" customWidth="1"/>
    <col min="14601" max="14601" width="11.7109375" style="1" bestFit="1" customWidth="1"/>
    <col min="14602" max="14603" width="15.7109375" style="1" bestFit="1" customWidth="1"/>
    <col min="14604" max="14604" width="39.140625" style="1" customWidth="1"/>
    <col min="14605" max="14605" width="12.7109375" style="1" customWidth="1"/>
    <col min="14606" max="14606" width="11" style="1" customWidth="1"/>
    <col min="14607" max="14851" width="11.28515625" style="1"/>
    <col min="14852" max="14852" width="49.140625" style="1" customWidth="1"/>
    <col min="14853" max="14853" width="11.28515625" style="1" customWidth="1"/>
    <col min="14854" max="14855" width="11.7109375" style="1" customWidth="1"/>
    <col min="14856" max="14856" width="12.5703125" style="1" customWidth="1"/>
    <col min="14857" max="14857" width="11.7109375" style="1" bestFit="1" customWidth="1"/>
    <col min="14858" max="14859" width="15.7109375" style="1" bestFit="1" customWidth="1"/>
    <col min="14860" max="14860" width="39.140625" style="1" customWidth="1"/>
    <col min="14861" max="14861" width="12.7109375" style="1" customWidth="1"/>
    <col min="14862" max="14862" width="11" style="1" customWidth="1"/>
    <col min="14863" max="15107" width="11.28515625" style="1"/>
    <col min="15108" max="15108" width="49.140625" style="1" customWidth="1"/>
    <col min="15109" max="15109" width="11.28515625" style="1" customWidth="1"/>
    <col min="15110" max="15111" width="11.7109375" style="1" customWidth="1"/>
    <col min="15112" max="15112" width="12.5703125" style="1" customWidth="1"/>
    <col min="15113" max="15113" width="11.7109375" style="1" bestFit="1" customWidth="1"/>
    <col min="15114" max="15115" width="15.7109375" style="1" bestFit="1" customWidth="1"/>
    <col min="15116" max="15116" width="39.140625" style="1" customWidth="1"/>
    <col min="15117" max="15117" width="12.7109375" style="1" customWidth="1"/>
    <col min="15118" max="15118" width="11" style="1" customWidth="1"/>
    <col min="15119" max="15363" width="11.28515625" style="1"/>
    <col min="15364" max="15364" width="49.140625" style="1" customWidth="1"/>
    <col min="15365" max="15365" width="11.28515625" style="1" customWidth="1"/>
    <col min="15366" max="15367" width="11.7109375" style="1" customWidth="1"/>
    <col min="15368" max="15368" width="12.5703125" style="1" customWidth="1"/>
    <col min="15369" max="15369" width="11.7109375" style="1" bestFit="1" customWidth="1"/>
    <col min="15370" max="15371" width="15.7109375" style="1" bestFit="1" customWidth="1"/>
    <col min="15372" max="15372" width="39.140625" style="1" customWidth="1"/>
    <col min="15373" max="15373" width="12.7109375" style="1" customWidth="1"/>
    <col min="15374" max="15374" width="11" style="1" customWidth="1"/>
    <col min="15375" max="15619" width="11.28515625" style="1"/>
    <col min="15620" max="15620" width="49.140625" style="1" customWidth="1"/>
    <col min="15621" max="15621" width="11.28515625" style="1" customWidth="1"/>
    <col min="15622" max="15623" width="11.7109375" style="1" customWidth="1"/>
    <col min="15624" max="15624" width="12.5703125" style="1" customWidth="1"/>
    <col min="15625" max="15625" width="11.7109375" style="1" bestFit="1" customWidth="1"/>
    <col min="15626" max="15627" width="15.7109375" style="1" bestFit="1" customWidth="1"/>
    <col min="15628" max="15628" width="39.140625" style="1" customWidth="1"/>
    <col min="15629" max="15629" width="12.7109375" style="1" customWidth="1"/>
    <col min="15630" max="15630" width="11" style="1" customWidth="1"/>
    <col min="15631" max="15875" width="11.28515625" style="1"/>
    <col min="15876" max="15876" width="49.140625" style="1" customWidth="1"/>
    <col min="15877" max="15877" width="11.28515625" style="1" customWidth="1"/>
    <col min="15878" max="15879" width="11.7109375" style="1" customWidth="1"/>
    <col min="15880" max="15880" width="12.5703125" style="1" customWidth="1"/>
    <col min="15881" max="15881" width="11.7109375" style="1" bestFit="1" customWidth="1"/>
    <col min="15882" max="15883" width="15.7109375" style="1" bestFit="1" customWidth="1"/>
    <col min="15884" max="15884" width="39.140625" style="1" customWidth="1"/>
    <col min="15885" max="15885" width="12.7109375" style="1" customWidth="1"/>
    <col min="15886" max="15886" width="11" style="1" customWidth="1"/>
    <col min="15887" max="16131" width="11.28515625" style="1"/>
    <col min="16132" max="16132" width="49.140625" style="1" customWidth="1"/>
    <col min="16133" max="16133" width="11.28515625" style="1" customWidth="1"/>
    <col min="16134" max="16135" width="11.7109375" style="1" customWidth="1"/>
    <col min="16136" max="16136" width="12.5703125" style="1" customWidth="1"/>
    <col min="16137" max="16137" width="11.7109375" style="1" bestFit="1" customWidth="1"/>
    <col min="16138" max="16139" width="15.7109375" style="1" bestFit="1" customWidth="1"/>
    <col min="16140" max="16140" width="39.140625" style="1" customWidth="1"/>
    <col min="16141" max="16141" width="12.7109375" style="1" customWidth="1"/>
    <col min="16142" max="16142" width="11" style="1" customWidth="1"/>
    <col min="16143" max="16384" width="11.28515625" style="1"/>
  </cols>
  <sheetData>
    <row r="1" spans="1:16" ht="26.25" customHeight="1" x14ac:dyDescent="0.25">
      <c r="A1" s="95" t="str">
        <f>'2017 Final'!A1</f>
        <v xml:space="preserve">2017 Willamette Spring Chinook Return to Columbia River        </v>
      </c>
      <c r="H1" s="2"/>
    </row>
    <row r="2" spans="1:16" ht="21.75" customHeight="1" x14ac:dyDescent="0.2"/>
    <row r="3" spans="1:16" ht="21.75" customHeight="1" x14ac:dyDescent="0.25">
      <c r="A3" s="3"/>
    </row>
    <row r="4" spans="1:16" ht="21.75" customHeight="1" x14ac:dyDescent="0.25">
      <c r="A4" s="4" t="s">
        <v>0</v>
      </c>
      <c r="D4" s="83">
        <v>2014</v>
      </c>
      <c r="E4" s="83">
        <v>2013</v>
      </c>
      <c r="F4" s="83">
        <v>2012</v>
      </c>
      <c r="G4" s="83">
        <v>2011</v>
      </c>
    </row>
    <row r="5" spans="1:16" ht="21.75" customHeight="1" x14ac:dyDescent="0.25">
      <c r="A5" s="5" t="s">
        <v>1</v>
      </c>
      <c r="B5" s="5"/>
      <c r="C5" s="5"/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7" t="s">
        <v>74</v>
      </c>
      <c r="J5" s="7" t="s">
        <v>75</v>
      </c>
      <c r="K5" s="7"/>
      <c r="L5" s="1" t="s">
        <v>73</v>
      </c>
    </row>
    <row r="6" spans="1:16" ht="21.75" customHeight="1" x14ac:dyDescent="0.25">
      <c r="A6" s="1" t="s">
        <v>7</v>
      </c>
      <c r="D6" s="8">
        <f>Worksheet!D6</f>
        <v>25</v>
      </c>
      <c r="E6" s="8">
        <f>Worksheet!E6</f>
        <v>825</v>
      </c>
      <c r="F6" s="8">
        <f>Worksheet!F6</f>
        <v>407</v>
      </c>
      <c r="G6" s="8">
        <f>Worksheet!G6</f>
        <v>57</v>
      </c>
      <c r="H6" s="9">
        <f>Worksheet!H6</f>
        <v>1314</v>
      </c>
      <c r="I6" s="98">
        <f>H6*0.9304</f>
        <v>1222.5455999999999</v>
      </c>
      <c r="J6" s="99">
        <f>H6*0.0697</f>
        <v>91.585799999999992</v>
      </c>
      <c r="K6" s="10"/>
      <c r="L6" s="8">
        <v>90</v>
      </c>
      <c r="N6" s="76"/>
      <c r="P6" s="78"/>
    </row>
    <row r="7" spans="1:16" ht="21.75" customHeight="1" x14ac:dyDescent="0.25">
      <c r="A7" s="1" t="s">
        <v>8</v>
      </c>
      <c r="D7" s="8">
        <f>Worksheet!D7</f>
        <v>16</v>
      </c>
      <c r="E7" s="8">
        <f>Worksheet!E7</f>
        <v>845</v>
      </c>
      <c r="F7" s="8">
        <f>Worksheet!F7</f>
        <v>383</v>
      </c>
      <c r="G7" s="8">
        <f>Worksheet!G7</f>
        <v>15</v>
      </c>
      <c r="H7" s="9">
        <f>Worksheet!H7</f>
        <v>1259</v>
      </c>
      <c r="I7" s="8">
        <f>H7</f>
        <v>1259</v>
      </c>
      <c r="N7" s="78"/>
      <c r="O7" s="78">
        <f>H7/((H7+(H8/0.1)))</f>
        <v>0.93328391401037802</v>
      </c>
    </row>
    <row r="8" spans="1:16" ht="21.75" customHeight="1" x14ac:dyDescent="0.25">
      <c r="A8" s="1" t="s">
        <v>9</v>
      </c>
      <c r="D8" s="8">
        <f>Worksheet!D8</f>
        <v>0</v>
      </c>
      <c r="E8" s="8">
        <f>Worksheet!E8</f>
        <v>6</v>
      </c>
      <c r="F8" s="8">
        <f>Worksheet!F8</f>
        <v>3</v>
      </c>
      <c r="G8" s="8">
        <f>Worksheet!G8</f>
        <v>0</v>
      </c>
      <c r="H8" s="9">
        <f>Worksheet!H8</f>
        <v>9</v>
      </c>
      <c r="J8" s="8">
        <f>H8</f>
        <v>9</v>
      </c>
      <c r="K8" s="8"/>
      <c r="L8" s="8">
        <f>J8-D8</f>
        <v>9</v>
      </c>
      <c r="M8" s="8"/>
      <c r="N8" s="1" t="s">
        <v>98</v>
      </c>
    </row>
    <row r="9" spans="1:16" ht="21.75" customHeight="1" x14ac:dyDescent="0.25">
      <c r="A9" s="1" t="s">
        <v>10</v>
      </c>
      <c r="D9" s="8">
        <f>Worksheet!D9</f>
        <v>172</v>
      </c>
      <c r="E9" s="8">
        <f>Worksheet!E9</f>
        <v>4699</v>
      </c>
      <c r="F9" s="8">
        <f>Worksheet!F9</f>
        <v>2372</v>
      </c>
      <c r="G9" s="8">
        <f>Worksheet!G9</f>
        <v>23</v>
      </c>
      <c r="H9" s="9">
        <f>Worksheet!H9</f>
        <v>7266</v>
      </c>
      <c r="I9" s="8">
        <f>H9</f>
        <v>7266</v>
      </c>
      <c r="O9" s="78">
        <f>H9/((H9+(H10/0.122)))</f>
        <v>0.85198740547377483</v>
      </c>
    </row>
    <row r="10" spans="1:16" ht="24.75" customHeight="1" x14ac:dyDescent="0.25">
      <c r="A10" s="1" t="s">
        <v>53</v>
      </c>
      <c r="D10" s="8">
        <f>Worksheet!D10</f>
        <v>4</v>
      </c>
      <c r="E10" s="8">
        <f>Worksheet!E10</f>
        <v>100</v>
      </c>
      <c r="F10" s="8">
        <f>Worksheet!F10</f>
        <v>50</v>
      </c>
      <c r="G10" s="8">
        <f>Worksheet!G10</f>
        <v>0</v>
      </c>
      <c r="H10" s="9">
        <f>Worksheet!H10</f>
        <v>154</v>
      </c>
      <c r="J10" s="8">
        <f>H10</f>
        <v>154</v>
      </c>
      <c r="K10" s="8"/>
      <c r="L10" s="8">
        <f>J10-D10</f>
        <v>150</v>
      </c>
      <c r="M10" s="8"/>
    </row>
    <row r="11" spans="1:16" ht="21.75" customHeight="1" x14ac:dyDescent="0.25">
      <c r="A11" s="1" t="s">
        <v>11</v>
      </c>
      <c r="D11" s="8">
        <f>Worksheet!D11</f>
        <v>0</v>
      </c>
      <c r="E11" s="8">
        <f>Worksheet!E11</f>
        <v>52</v>
      </c>
      <c r="F11" s="8">
        <f>Worksheet!F11</f>
        <v>34</v>
      </c>
      <c r="G11" s="8">
        <f>Worksheet!G11</f>
        <v>0</v>
      </c>
      <c r="H11" s="9">
        <f>Worksheet!H11</f>
        <v>86</v>
      </c>
      <c r="I11" s="8">
        <f>H11</f>
        <v>86</v>
      </c>
    </row>
    <row r="12" spans="1:16" ht="24" customHeight="1" x14ac:dyDescent="0.25">
      <c r="A12" s="1" t="s">
        <v>54</v>
      </c>
      <c r="D12" s="8">
        <f>Worksheet!D12</f>
        <v>0</v>
      </c>
      <c r="E12" s="8">
        <f>Worksheet!E12</f>
        <v>10</v>
      </c>
      <c r="F12" s="8">
        <f>Worksheet!F12</f>
        <v>7</v>
      </c>
      <c r="G12" s="8">
        <f>Worksheet!G12</f>
        <v>0</v>
      </c>
      <c r="H12" s="9">
        <f>Worksheet!H12</f>
        <v>17</v>
      </c>
      <c r="J12" s="8">
        <f>H12</f>
        <v>17</v>
      </c>
      <c r="K12" s="8"/>
      <c r="L12" s="8">
        <f>J12-D12</f>
        <v>17</v>
      </c>
      <c r="M12" s="8"/>
    </row>
    <row r="13" spans="1:16" ht="21.75" customHeight="1" thickBot="1" x14ac:dyDescent="0.3">
      <c r="G13" s="11"/>
      <c r="H13" s="12"/>
    </row>
    <row r="14" spans="1:16" ht="21.75" customHeight="1" thickTop="1" x14ac:dyDescent="0.25">
      <c r="A14" s="13" t="s">
        <v>12</v>
      </c>
      <c r="B14" s="13"/>
      <c r="C14" s="13"/>
      <c r="D14" s="14">
        <f t="shared" ref="D14:H14" si="0">SUM(D6:D12)</f>
        <v>217</v>
      </c>
      <c r="E14" s="14">
        <f t="shared" si="0"/>
        <v>6537</v>
      </c>
      <c r="F14" s="14">
        <f t="shared" si="0"/>
        <v>3256</v>
      </c>
      <c r="G14" s="14">
        <f t="shared" si="0"/>
        <v>95</v>
      </c>
      <c r="H14" s="9">
        <f t="shared" si="0"/>
        <v>10105</v>
      </c>
      <c r="I14" s="9">
        <f>SUM(I6:I12)</f>
        <v>9833.5455999999995</v>
      </c>
      <c r="J14" s="9">
        <f>SUM(J6:J12)</f>
        <v>271.58580000000001</v>
      </c>
      <c r="K14" s="9"/>
      <c r="L14" s="8">
        <f>SUM(L6:L13)</f>
        <v>266</v>
      </c>
      <c r="M14" s="8"/>
      <c r="N14" s="8">
        <f>I14-D14</f>
        <v>9616.5455999999995</v>
      </c>
    </row>
    <row r="15" spans="1:16" ht="21.75" customHeight="1" x14ac:dyDescent="0.25">
      <c r="H15" s="9"/>
    </row>
    <row r="16" spans="1:16" ht="21.75" customHeight="1" x14ac:dyDescent="0.25">
      <c r="F16" s="1" t="s">
        <v>13</v>
      </c>
      <c r="H16" s="3"/>
    </row>
    <row r="17" spans="1:19" ht="21.75" customHeight="1" x14ac:dyDescent="0.25">
      <c r="A17" s="5" t="s">
        <v>14</v>
      </c>
      <c r="B17" s="5"/>
      <c r="C17" s="5"/>
      <c r="D17" s="5"/>
      <c r="E17" s="5"/>
      <c r="F17" s="5"/>
      <c r="G17" s="5"/>
      <c r="H17" s="5"/>
      <c r="N17" s="93">
        <v>0.82699999999999996</v>
      </c>
      <c r="O17" s="94" t="s">
        <v>81</v>
      </c>
      <c r="P17" s="94"/>
      <c r="Q17" s="81"/>
    </row>
    <row r="18" spans="1:19" ht="25.5" customHeight="1" x14ac:dyDescent="0.25">
      <c r="A18" s="1" t="s">
        <v>55</v>
      </c>
      <c r="D18" s="8">
        <f>Worksheet!D18</f>
        <v>2442</v>
      </c>
      <c r="E18" s="8">
        <f>Worksheet!E18</f>
        <v>22648</v>
      </c>
      <c r="F18" s="8">
        <f>Worksheet!F18</f>
        <v>11432</v>
      </c>
      <c r="G18" s="8">
        <f>Worksheet!G18</f>
        <v>106</v>
      </c>
      <c r="H18" s="9">
        <f>Worksheet!H18</f>
        <v>36628</v>
      </c>
      <c r="I18" s="8">
        <f>H18*N17</f>
        <v>30291.356</v>
      </c>
      <c r="J18" s="8">
        <f>H18*N18</f>
        <v>6336.6439999999993</v>
      </c>
      <c r="K18" s="8"/>
      <c r="L18" s="8">
        <f>(H18-D18)*N18</f>
        <v>5914.1779999999999</v>
      </c>
      <c r="M18" s="8"/>
      <c r="N18" s="92">
        <v>0.17299999999999999</v>
      </c>
      <c r="O18" s="90" t="s">
        <v>80</v>
      </c>
      <c r="P18" s="90"/>
      <c r="R18" s="81"/>
    </row>
    <row r="19" spans="1:19" ht="21.75" customHeight="1" x14ac:dyDescent="0.25">
      <c r="A19" s="1" t="s">
        <v>15</v>
      </c>
      <c r="D19" s="8">
        <f>Worksheet!D19</f>
        <v>6</v>
      </c>
      <c r="E19" s="8">
        <f>Worksheet!E19</f>
        <v>177</v>
      </c>
      <c r="F19" s="8">
        <f>Worksheet!F19</f>
        <v>89</v>
      </c>
      <c r="G19" s="8">
        <f>Worksheet!G19</f>
        <v>1</v>
      </c>
      <c r="H19" s="9">
        <f>Worksheet!H19</f>
        <v>273</v>
      </c>
      <c r="I19" s="8">
        <f>H19*N17</f>
        <v>225.77099999999999</v>
      </c>
      <c r="J19" s="8">
        <f>H19*N18</f>
        <v>47.228999999999999</v>
      </c>
      <c r="K19" s="8"/>
      <c r="L19" s="8">
        <f>J19-(D19*N18)</f>
        <v>46.191000000000003</v>
      </c>
      <c r="M19" s="8"/>
    </row>
    <row r="20" spans="1:19" ht="24" customHeight="1" x14ac:dyDescent="0.25">
      <c r="A20" s="1" t="s">
        <v>56</v>
      </c>
      <c r="D20" s="8">
        <f>Worksheet!D20</f>
        <v>21</v>
      </c>
      <c r="E20" s="8">
        <f>Worksheet!E20</f>
        <v>63</v>
      </c>
      <c r="F20" s="8">
        <f>Worksheet!F20</f>
        <v>211</v>
      </c>
      <c r="G20" s="8">
        <f>Worksheet!G20</f>
        <v>22</v>
      </c>
      <c r="H20" s="9">
        <f>Worksheet!H20</f>
        <v>317</v>
      </c>
      <c r="I20" s="8">
        <f>H20</f>
        <v>317</v>
      </c>
    </row>
    <row r="21" spans="1:19" ht="24.75" customHeight="1" x14ac:dyDescent="0.25">
      <c r="A21" s="1" t="s">
        <v>57</v>
      </c>
      <c r="D21" s="8">
        <f>Worksheet!D21</f>
        <v>15</v>
      </c>
      <c r="E21" s="8">
        <f>Worksheet!E21</f>
        <v>42</v>
      </c>
      <c r="F21" s="8">
        <f>Worksheet!F21</f>
        <v>141</v>
      </c>
      <c r="G21" s="8">
        <f>Worksheet!G21</f>
        <v>14</v>
      </c>
      <c r="H21" s="9">
        <f>Worksheet!H21</f>
        <v>212</v>
      </c>
      <c r="I21" s="8">
        <f>H21</f>
        <v>212</v>
      </c>
    </row>
    <row r="22" spans="1:19" ht="24" customHeight="1" x14ac:dyDescent="0.25">
      <c r="A22" s="1" t="s">
        <v>33</v>
      </c>
      <c r="D22" s="8">
        <f>Worksheet!D22</f>
        <v>12</v>
      </c>
      <c r="E22" s="8">
        <f>Worksheet!E22</f>
        <v>37</v>
      </c>
      <c r="F22" s="8">
        <f>Worksheet!F22</f>
        <v>124</v>
      </c>
      <c r="G22" s="8">
        <f>Worksheet!G22</f>
        <v>13</v>
      </c>
      <c r="H22" s="9">
        <f>Worksheet!H22</f>
        <v>186</v>
      </c>
      <c r="I22" s="8">
        <f>H22</f>
        <v>186</v>
      </c>
      <c r="N22" s="97"/>
    </row>
    <row r="23" spans="1:19" ht="24" customHeight="1" x14ac:dyDescent="0.25">
      <c r="A23" s="1" t="s">
        <v>58</v>
      </c>
      <c r="D23" s="8">
        <f>Worksheet!D23</f>
        <v>113</v>
      </c>
      <c r="E23" s="8">
        <f>Worksheet!E23</f>
        <v>767</v>
      </c>
      <c r="F23" s="8">
        <f>Worksheet!F23</f>
        <v>2563</v>
      </c>
      <c r="G23" s="8">
        <f>Worksheet!G23</f>
        <v>256</v>
      </c>
      <c r="H23" s="9">
        <f>Worksheet!H23</f>
        <v>3699</v>
      </c>
      <c r="J23" s="8">
        <f>H23</f>
        <v>3699</v>
      </c>
      <c r="K23" s="8"/>
      <c r="L23" s="8">
        <f>J23-D23</f>
        <v>3586</v>
      </c>
      <c r="M23" s="8"/>
      <c r="N23" s="97"/>
      <c r="O23" s="81"/>
      <c r="P23" s="81"/>
      <c r="Q23" s="81"/>
    </row>
    <row r="24" spans="1:19" ht="22.5" customHeight="1" x14ac:dyDescent="0.25">
      <c r="A24" s="1" t="s">
        <v>34</v>
      </c>
      <c r="D24" s="8">
        <f>Worksheet!D24</f>
        <v>0</v>
      </c>
      <c r="E24" s="8">
        <f>Worksheet!E24</f>
        <v>1</v>
      </c>
      <c r="F24" s="8">
        <f>Worksheet!F24</f>
        <v>3</v>
      </c>
      <c r="G24" s="8">
        <f>Worksheet!G24</f>
        <v>0</v>
      </c>
      <c r="H24" s="9">
        <f>Worksheet!H24</f>
        <v>4</v>
      </c>
      <c r="I24" s="8">
        <f>H24</f>
        <v>4</v>
      </c>
    </row>
    <row r="25" spans="1:19" ht="21.75" customHeight="1" x14ac:dyDescent="0.25">
      <c r="A25" s="1" t="s">
        <v>16</v>
      </c>
      <c r="D25" s="8">
        <f>Worksheet!D25</f>
        <v>0</v>
      </c>
      <c r="E25" s="8">
        <f>Worksheet!E25</f>
        <v>1</v>
      </c>
      <c r="F25" s="8">
        <f>Worksheet!F25</f>
        <v>5</v>
      </c>
      <c r="G25" s="8">
        <f>Worksheet!G25</f>
        <v>0</v>
      </c>
      <c r="H25" s="9">
        <f>Worksheet!H25</f>
        <v>6</v>
      </c>
      <c r="I25" s="8">
        <v>6</v>
      </c>
      <c r="J25" s="8">
        <f>H25-I25</f>
        <v>0</v>
      </c>
      <c r="K25" s="8"/>
      <c r="L25" s="8">
        <f>J25-D25</f>
        <v>0</v>
      </c>
      <c r="M25" s="8"/>
    </row>
    <row r="26" spans="1:19" ht="24" customHeight="1" x14ac:dyDescent="0.25">
      <c r="A26" s="1" t="s">
        <v>59</v>
      </c>
      <c r="D26" s="8">
        <f>Worksheet!D26</f>
        <v>53</v>
      </c>
      <c r="E26" s="8">
        <f>Worksheet!E26</f>
        <v>1438</v>
      </c>
      <c r="F26" s="8">
        <f>Worksheet!F26</f>
        <v>726</v>
      </c>
      <c r="G26" s="8">
        <f>Worksheet!G26</f>
        <v>6</v>
      </c>
      <c r="H26" s="9">
        <f>Worksheet!H26</f>
        <v>2223</v>
      </c>
      <c r="I26" s="8">
        <f>H26*0.827</f>
        <v>1838.4209999999998</v>
      </c>
      <c r="J26" s="8">
        <f>H26-I26</f>
        <v>384.57900000000018</v>
      </c>
      <c r="K26" s="8"/>
      <c r="L26" s="10">
        <f>J26-(D26*N18)</f>
        <v>375.4100000000002</v>
      </c>
      <c r="M26" s="8"/>
      <c r="N26" s="8" t="s">
        <v>97</v>
      </c>
      <c r="R26" s="81"/>
    </row>
    <row r="27" spans="1:19" ht="21.75" customHeight="1" thickBot="1" x14ac:dyDescent="0.3">
      <c r="G27" s="11"/>
      <c r="H27" s="15"/>
    </row>
    <row r="28" spans="1:19" ht="21.75" customHeight="1" thickTop="1" x14ac:dyDescent="0.25">
      <c r="A28" s="13" t="s">
        <v>12</v>
      </c>
      <c r="B28" s="13"/>
      <c r="C28" s="13"/>
      <c r="D28" s="14">
        <f t="shared" ref="D28:G28" si="1">SUM(D18:D26)</f>
        <v>2662</v>
      </c>
      <c r="E28" s="14">
        <f t="shared" si="1"/>
        <v>25174</v>
      </c>
      <c r="F28" s="14">
        <f t="shared" si="1"/>
        <v>15294</v>
      </c>
      <c r="G28" s="14">
        <f t="shared" si="1"/>
        <v>418</v>
      </c>
      <c r="H28" s="9">
        <f>SUM(H18:H26)</f>
        <v>43548</v>
      </c>
      <c r="I28" s="9">
        <f>SUM(I18:I26)</f>
        <v>33080.548000000003</v>
      </c>
      <c r="J28" s="9">
        <f>SUM(J18:J26)</f>
        <v>10467.451999999999</v>
      </c>
      <c r="K28" s="9"/>
      <c r="L28" s="9">
        <f>SUM(L6:L26)</f>
        <v>10453.778999999999</v>
      </c>
      <c r="M28" s="10"/>
    </row>
    <row r="29" spans="1:19" ht="21.75" customHeight="1" x14ac:dyDescent="0.25">
      <c r="A29" s="3"/>
      <c r="B29" s="3"/>
      <c r="C29" s="3"/>
      <c r="D29" s="16"/>
      <c r="E29" s="16"/>
      <c r="F29" s="16"/>
      <c r="G29" s="16"/>
      <c r="H29" s="9"/>
      <c r="N29" s="100"/>
      <c r="O29" s="100"/>
    </row>
    <row r="30" spans="1:19" ht="21.75" customHeight="1" x14ac:dyDescent="0.25">
      <c r="H30" s="3"/>
      <c r="N30" s="17"/>
      <c r="O30" s="17"/>
      <c r="P30" s="17"/>
    </row>
    <row r="31" spans="1:19" ht="21.75" customHeight="1" x14ac:dyDescent="0.25">
      <c r="A31" s="3" t="s">
        <v>17</v>
      </c>
      <c r="B31" s="3"/>
      <c r="C31" s="3"/>
      <c r="D31" s="9">
        <f t="shared" ref="D31:H31" si="2">SUM(D14+D28)</f>
        <v>2879</v>
      </c>
      <c r="E31" s="9">
        <f t="shared" si="2"/>
        <v>31711</v>
      </c>
      <c r="F31" s="9">
        <f t="shared" si="2"/>
        <v>18550</v>
      </c>
      <c r="G31" s="9">
        <f t="shared" si="2"/>
        <v>513</v>
      </c>
      <c r="H31" s="9">
        <f t="shared" si="2"/>
        <v>53653</v>
      </c>
      <c r="I31" s="9">
        <f>SUM(I14+I28)</f>
        <v>42914.0936</v>
      </c>
      <c r="J31" s="9">
        <f>SUM(J14+J28)</f>
        <v>10739.0378</v>
      </c>
      <c r="K31" s="9"/>
      <c r="L31" s="10"/>
      <c r="M31" s="10"/>
      <c r="N31" s="88">
        <f>I31/H31</f>
        <v>0.79984518293478468</v>
      </c>
      <c r="O31" s="90" t="s">
        <v>82</v>
      </c>
      <c r="P31" s="89"/>
      <c r="R31" s="1" t="s">
        <v>84</v>
      </c>
    </row>
    <row r="32" spans="1:19" ht="21.75" customHeight="1" x14ac:dyDescent="0.25">
      <c r="A32" s="1" t="s">
        <v>18</v>
      </c>
      <c r="D32" s="19">
        <f>(D31/H31)</f>
        <v>5.3659627607030365E-2</v>
      </c>
      <c r="E32" s="19">
        <v>0.59</v>
      </c>
      <c r="F32" s="19">
        <f>(F31/H31)</f>
        <v>0.34574021955901812</v>
      </c>
      <c r="G32" s="19">
        <f>(G31/H31)</f>
        <v>9.5614411123329541E-3</v>
      </c>
      <c r="H32" s="9"/>
      <c r="N32" s="89">
        <f>J31/H31</f>
        <v>0.20015726613609677</v>
      </c>
      <c r="O32" s="91" t="s">
        <v>83</v>
      </c>
      <c r="P32" s="90"/>
      <c r="R32" s="1">
        <v>2008</v>
      </c>
      <c r="S32" s="1">
        <v>27.5</v>
      </c>
    </row>
    <row r="33" spans="1:19" ht="21.75" customHeight="1" x14ac:dyDescent="0.25">
      <c r="H33" s="3"/>
      <c r="R33" s="1">
        <v>2009</v>
      </c>
      <c r="S33" s="1">
        <v>22.5</v>
      </c>
    </row>
    <row r="34" spans="1:19" ht="21.75" customHeight="1" x14ac:dyDescent="0.25">
      <c r="A34" s="3" t="s">
        <v>19</v>
      </c>
      <c r="B34" s="3"/>
      <c r="C34" s="3"/>
      <c r="D34" s="9">
        <f t="shared" ref="D34:J34" si="3">(D31-(D6+D7+D8))</f>
        <v>2838</v>
      </c>
      <c r="E34" s="9">
        <f t="shared" si="3"/>
        <v>30035</v>
      </c>
      <c r="F34" s="9">
        <f t="shared" si="3"/>
        <v>17757</v>
      </c>
      <c r="G34" s="9">
        <f t="shared" si="3"/>
        <v>441</v>
      </c>
      <c r="H34" s="9">
        <f t="shared" si="3"/>
        <v>51071</v>
      </c>
      <c r="I34" s="9">
        <f t="shared" si="3"/>
        <v>40432.548000000003</v>
      </c>
      <c r="J34" s="9">
        <f t="shared" si="3"/>
        <v>10638.451999999999</v>
      </c>
      <c r="K34" s="9"/>
      <c r="R34" s="1">
        <v>2010</v>
      </c>
      <c r="S34" s="1">
        <v>15</v>
      </c>
    </row>
    <row r="35" spans="1:19" ht="21.75" customHeight="1" x14ac:dyDescent="0.25">
      <c r="A35" s="1" t="s">
        <v>18</v>
      </c>
      <c r="D35" s="19">
        <f>(D34/H34)</f>
        <v>5.5569697088367176E-2</v>
      </c>
      <c r="E35" s="19">
        <f>(E34/H34)</f>
        <v>0.58810283722660606</v>
      </c>
      <c r="F35" s="19">
        <f>(F34/H34)</f>
        <v>0.34769242818820856</v>
      </c>
      <c r="G35" s="19">
        <f>(G34/H34)</f>
        <v>8.635037496818156E-3</v>
      </c>
      <c r="H35" s="3"/>
      <c r="R35" s="1">
        <v>2011</v>
      </c>
      <c r="S35" s="1">
        <v>20.3</v>
      </c>
    </row>
    <row r="36" spans="1:19" ht="21.75" customHeight="1" x14ac:dyDescent="0.25">
      <c r="H36" s="3"/>
      <c r="R36" s="1">
        <v>2012</v>
      </c>
      <c r="S36" s="1">
        <v>17.5</v>
      </c>
    </row>
    <row r="37" spans="1:19" ht="21.75" customHeight="1" x14ac:dyDescent="0.25">
      <c r="A37" s="3" t="s">
        <v>20</v>
      </c>
      <c r="B37" s="3"/>
      <c r="C37" s="3"/>
      <c r="D37" s="9">
        <f>(D11+D20+D21+D22+D23+D24+D25+D12)</f>
        <v>161</v>
      </c>
      <c r="E37" s="9">
        <f>(E11+E20+E21+E22+E23+E24+E25+E12)</f>
        <v>973</v>
      </c>
      <c r="F37" s="9">
        <f>(F11+F20+F21+F22+F23+F24+F25+F12)</f>
        <v>3088</v>
      </c>
      <c r="G37" s="9">
        <f>(G11+G20+G22+G23+G24+G25+G12)</f>
        <v>291</v>
      </c>
      <c r="H37" s="9">
        <f>(H11+H20+H22+H23+H25+H24+H12+H21)</f>
        <v>4527</v>
      </c>
      <c r="I37" s="9">
        <f>(I11+I20+I22+I23+I25+I24+I12+I21)</f>
        <v>811</v>
      </c>
      <c r="J37" s="9">
        <f>(J11+J20+J22+J23+J25+J24+J12+J21)</f>
        <v>3716</v>
      </c>
      <c r="K37" s="9"/>
      <c r="R37" s="1">
        <v>2013</v>
      </c>
      <c r="S37" s="1">
        <v>22</v>
      </c>
    </row>
    <row r="38" spans="1:19" ht="21.75" customHeight="1" x14ac:dyDescent="0.2">
      <c r="A38" s="1" t="s">
        <v>18</v>
      </c>
      <c r="D38" s="19">
        <f>(D37/H37)</f>
        <v>3.5564391429202563E-2</v>
      </c>
      <c r="E38" s="19">
        <f>(E37/H37)</f>
        <v>0.21493262646344158</v>
      </c>
      <c r="F38" s="19">
        <f>(F37/H37)</f>
        <v>0.68212944554892863</v>
      </c>
      <c r="G38" s="19">
        <f>(G37/H37)</f>
        <v>6.428098078197482E-2</v>
      </c>
      <c r="H38" s="19"/>
      <c r="I38" s="19"/>
      <c r="J38" s="19"/>
      <c r="K38" s="19"/>
      <c r="R38" s="1">
        <v>2014</v>
      </c>
      <c r="S38" s="1">
        <v>16.8</v>
      </c>
    </row>
    <row r="39" spans="1:19" ht="21.75" customHeight="1" x14ac:dyDescent="0.25">
      <c r="D39" s="19"/>
      <c r="E39" s="19"/>
      <c r="F39" s="19"/>
      <c r="G39" s="19"/>
      <c r="H39" s="3"/>
      <c r="R39" s="1">
        <v>2015</v>
      </c>
      <c r="S39" s="1">
        <v>15.5</v>
      </c>
    </row>
    <row r="40" spans="1:19" ht="21.75" customHeight="1" x14ac:dyDescent="0.25">
      <c r="D40" s="19"/>
      <c r="E40" s="19"/>
      <c r="F40" s="19"/>
      <c r="G40" s="19"/>
      <c r="H40" s="3"/>
      <c r="R40" s="1">
        <v>2016</v>
      </c>
      <c r="S40" s="1">
        <v>23.3</v>
      </c>
    </row>
    <row r="41" spans="1:19" ht="21.75" customHeight="1" x14ac:dyDescent="0.25">
      <c r="A41" s="1" t="s">
        <v>21</v>
      </c>
      <c r="H41" s="9">
        <f>((+H37/(H18+H37+H19+H26))*(H7+H8+H9+H10))+H37</f>
        <v>5428.0234817071778</v>
      </c>
      <c r="I41" s="9">
        <f>((+I37/(J18+I37+I19+I26))*(I7+I8+I9+I10))+I37</f>
        <v>1561.5317072514101</v>
      </c>
      <c r="J41" s="9">
        <f>((+J37/(I18+J37+J19+J26))*(J7+J8+J9+J10))+J37</f>
        <v>3733.5877672291931</v>
      </c>
      <c r="K41" s="9"/>
      <c r="N41" s="88">
        <f>I41/H41</f>
        <v>0.28767961533583675</v>
      </c>
      <c r="O41" s="90" t="s">
        <v>93</v>
      </c>
      <c r="P41" s="89"/>
      <c r="S41" s="96">
        <f>AVERAGE(S36:S40)</f>
        <v>19.02</v>
      </c>
    </row>
    <row r="42" spans="1:19" ht="21.75" customHeight="1" x14ac:dyDescent="0.25">
      <c r="D42" s="19"/>
      <c r="E42" s="19"/>
      <c r="F42" s="19"/>
      <c r="G42" s="19"/>
      <c r="H42" s="3"/>
      <c r="N42" s="89">
        <f>J41/H41</f>
        <v>0.68783559610816858</v>
      </c>
      <c r="O42" s="91" t="s">
        <v>94</v>
      </c>
      <c r="P42" s="90"/>
    </row>
    <row r="43" spans="1:19" ht="21.75" customHeight="1" x14ac:dyDescent="0.25">
      <c r="A43" s="1" t="s">
        <v>22</v>
      </c>
      <c r="H43" s="9">
        <f>H41-H37</f>
        <v>901.02348170717778</v>
      </c>
      <c r="I43" s="9">
        <f>I41-I37</f>
        <v>750.53170725141013</v>
      </c>
      <c r="J43" s="9">
        <f>J41-J37</f>
        <v>17.587767229193105</v>
      </c>
      <c r="K43" s="9"/>
    </row>
    <row r="44" spans="1:19" ht="21.75" customHeight="1" x14ac:dyDescent="0.2">
      <c r="H44" s="8"/>
    </row>
    <row r="45" spans="1:19" ht="21.75" customHeight="1" x14ac:dyDescent="0.2"/>
    <row r="46" spans="1:19" ht="21.75" customHeight="1" x14ac:dyDescent="0.25">
      <c r="A46" s="3"/>
      <c r="B46" s="3"/>
      <c r="C46" s="3"/>
      <c r="D46" s="3"/>
      <c r="E46" s="3"/>
      <c r="F46" s="3"/>
      <c r="G46" s="3"/>
      <c r="H46" s="3"/>
    </row>
    <row r="47" spans="1:19" ht="21.75" customHeight="1" x14ac:dyDescent="0.2">
      <c r="D47" s="18"/>
      <c r="E47" s="18"/>
      <c r="F47" s="18"/>
      <c r="G47" s="18"/>
      <c r="H47" s="18"/>
    </row>
    <row r="48" spans="1:19" ht="21.75" customHeight="1" x14ac:dyDescent="0.2">
      <c r="D48" s="18"/>
      <c r="E48" s="18"/>
      <c r="F48" s="18"/>
      <c r="G48" s="18"/>
      <c r="H48" s="18"/>
    </row>
    <row r="49" spans="4:8" ht="21.75" customHeight="1" x14ac:dyDescent="0.2">
      <c r="D49" s="18"/>
      <c r="E49" s="18"/>
      <c r="F49" s="18"/>
      <c r="G49" s="18"/>
      <c r="H49" s="18"/>
    </row>
    <row r="50" spans="4:8" ht="21.75" customHeight="1" x14ac:dyDescent="0.2">
      <c r="D50" s="18"/>
      <c r="E50" s="18"/>
      <c r="F50" s="18"/>
      <c r="G50" s="18"/>
      <c r="H50" s="18"/>
    </row>
    <row r="51" spans="4:8" ht="21.75" customHeight="1" x14ac:dyDescent="0.2">
      <c r="D51" s="18"/>
      <c r="E51" s="18"/>
      <c r="F51" s="18"/>
      <c r="G51" s="18"/>
      <c r="H51" s="18"/>
    </row>
    <row r="52" spans="4:8" ht="24" customHeight="1" x14ac:dyDescent="0.2">
      <c r="D52" s="18"/>
      <c r="E52" s="18"/>
      <c r="F52" s="18"/>
      <c r="G52" s="18"/>
      <c r="H52" s="18"/>
    </row>
    <row r="53" spans="4:8" ht="25.5" customHeight="1" x14ac:dyDescent="0.2">
      <c r="D53" s="18"/>
      <c r="E53" s="18"/>
      <c r="F53" s="18"/>
      <c r="G53" s="18"/>
      <c r="H53" s="18"/>
    </row>
    <row r="54" spans="4:8" ht="25.5" customHeight="1" x14ac:dyDescent="0.2">
      <c r="D54" s="18"/>
      <c r="E54" s="18"/>
      <c r="F54" s="18"/>
      <c r="G54" s="18"/>
      <c r="H54" s="18"/>
    </row>
    <row r="55" spans="4:8" ht="24" customHeight="1" x14ac:dyDescent="0.2">
      <c r="D55" s="18"/>
      <c r="E55" s="18"/>
      <c r="F55" s="18"/>
      <c r="G55" s="18"/>
      <c r="H55" s="18"/>
    </row>
    <row r="56" spans="4:8" ht="24.75" customHeight="1" x14ac:dyDescent="0.2">
      <c r="D56" s="18"/>
      <c r="E56" s="18"/>
      <c r="F56" s="18"/>
      <c r="G56" s="18"/>
      <c r="H56" s="18"/>
    </row>
    <row r="57" spans="4:8" ht="24.75" customHeight="1" x14ac:dyDescent="0.2">
      <c r="D57" s="18"/>
      <c r="E57" s="18"/>
      <c r="F57" s="18"/>
      <c r="G57" s="18"/>
      <c r="H57" s="18"/>
    </row>
    <row r="58" spans="4:8" ht="27" customHeight="1" x14ac:dyDescent="0.2">
      <c r="D58" s="18"/>
      <c r="E58" s="18"/>
      <c r="F58" s="18"/>
      <c r="G58" s="18"/>
      <c r="H58" s="18"/>
    </row>
    <row r="59" spans="4:8" ht="25.5" customHeight="1" x14ac:dyDescent="0.2">
      <c r="D59" s="18"/>
      <c r="E59" s="18"/>
      <c r="F59" s="18"/>
      <c r="G59" s="18"/>
      <c r="H59" s="18"/>
    </row>
    <row r="60" spans="4:8" ht="24" customHeight="1" x14ac:dyDescent="0.2">
      <c r="D60" s="18"/>
      <c r="E60" s="18"/>
      <c r="F60" s="18"/>
      <c r="G60" s="18"/>
      <c r="H60" s="18"/>
    </row>
    <row r="61" spans="4:8" ht="24" customHeight="1" x14ac:dyDescent="0.2">
      <c r="D61" s="18"/>
      <c r="E61" s="18"/>
      <c r="F61" s="18"/>
      <c r="G61" s="18"/>
      <c r="H61" s="18"/>
    </row>
    <row r="62" spans="4:8" ht="24" customHeight="1" x14ac:dyDescent="0.2">
      <c r="D62" s="18"/>
      <c r="E62" s="18"/>
      <c r="F62" s="18"/>
      <c r="G62" s="18"/>
      <c r="H62" s="18"/>
    </row>
    <row r="63" spans="4:8" ht="27" customHeight="1" x14ac:dyDescent="0.2">
      <c r="D63" s="18"/>
      <c r="E63" s="18"/>
      <c r="F63" s="18"/>
      <c r="G63" s="18"/>
      <c r="H63" s="18"/>
    </row>
    <row r="64" spans="4:8" ht="26.25" customHeight="1" x14ac:dyDescent="0.2">
      <c r="D64" s="18"/>
      <c r="E64" s="18"/>
      <c r="F64" s="18"/>
      <c r="G64" s="18"/>
      <c r="H64" s="18"/>
    </row>
    <row r="65" spans="1:8" ht="21.75" customHeight="1" x14ac:dyDescent="0.2">
      <c r="D65" s="18"/>
      <c r="E65" s="18"/>
      <c r="F65" s="18"/>
      <c r="G65" s="18"/>
      <c r="H65" s="18"/>
    </row>
    <row r="66" spans="1:8" ht="21.75" customHeight="1" x14ac:dyDescent="0.2"/>
    <row r="67" spans="1:8" ht="24" customHeight="1" x14ac:dyDescent="0.2">
      <c r="A67" s="20"/>
    </row>
    <row r="68" spans="1:8" ht="24" customHeight="1" x14ac:dyDescent="0.2">
      <c r="A68" s="20"/>
      <c r="G68" s="18"/>
    </row>
    <row r="69" spans="1:8" ht="24" customHeight="1" x14ac:dyDescent="0.2">
      <c r="A69" s="20"/>
    </row>
    <row r="70" spans="1:8" ht="25.5" customHeight="1" x14ac:dyDescent="0.2">
      <c r="A70" s="20"/>
    </row>
    <row r="71" spans="1:8" ht="24" customHeight="1" x14ac:dyDescent="0.2">
      <c r="A71" s="20"/>
    </row>
    <row r="72" spans="1:8" ht="25.5" customHeight="1" x14ac:dyDescent="0.2">
      <c r="A72" s="20"/>
    </row>
    <row r="73" spans="1:8" ht="24" customHeight="1" x14ac:dyDescent="0.2">
      <c r="A73" s="20"/>
    </row>
    <row r="74" spans="1:8" ht="21.75" customHeight="1" x14ac:dyDescent="0.2"/>
    <row r="75" spans="1:8" ht="21.75" customHeight="1" x14ac:dyDescent="0.2"/>
    <row r="76" spans="1:8" ht="21.75" customHeight="1" x14ac:dyDescent="0.2"/>
    <row r="77" spans="1:8" ht="21.75" customHeight="1" x14ac:dyDescent="0.2"/>
    <row r="78" spans="1:8" ht="21.75" customHeight="1" x14ac:dyDescent="0.2"/>
    <row r="79" spans="1:8" ht="21.75" customHeight="1" x14ac:dyDescent="0.2"/>
    <row r="80" spans="1:8" ht="21.75" customHeight="1" x14ac:dyDescent="0.2"/>
    <row r="81" spans="2:8" ht="21.75" customHeight="1" x14ac:dyDescent="0.2"/>
    <row r="82" spans="2:8" ht="21.75" customHeight="1" x14ac:dyDescent="0.2">
      <c r="B82" s="100"/>
      <c r="C82" s="100"/>
      <c r="D82" s="100"/>
      <c r="E82" s="100"/>
      <c r="H82" s="17"/>
    </row>
    <row r="83" spans="2:8" ht="21.75" customHeight="1" x14ac:dyDescent="0.2">
      <c r="C83" s="21"/>
      <c r="D83" s="22"/>
      <c r="E83" s="22"/>
    </row>
    <row r="84" spans="2:8" ht="21.75" customHeight="1" x14ac:dyDescent="0.2">
      <c r="C84" s="10"/>
      <c r="D84" s="22"/>
    </row>
    <row r="85" spans="2:8" ht="21.75" customHeight="1" x14ac:dyDescent="0.2">
      <c r="C85" s="10"/>
      <c r="D85" s="22"/>
    </row>
    <row r="86" spans="2:8" ht="21.75" customHeight="1" x14ac:dyDescent="0.2">
      <c r="C86" s="10"/>
      <c r="D86" s="22"/>
    </row>
    <row r="87" spans="2:8" ht="21.75" customHeight="1" x14ac:dyDescent="0.2">
      <c r="C87" s="10"/>
      <c r="D87" s="22"/>
    </row>
    <row r="88" spans="2:8" ht="21.75" customHeight="1" x14ac:dyDescent="0.2">
      <c r="C88" s="10"/>
      <c r="D88" s="22"/>
      <c r="E88" s="18"/>
    </row>
    <row r="89" spans="2:8" ht="21.75" customHeight="1" x14ac:dyDescent="0.2"/>
    <row r="90" spans="2:8" ht="21.75" customHeight="1" x14ac:dyDescent="0.2"/>
    <row r="91" spans="2:8" ht="21.75" customHeight="1" x14ac:dyDescent="0.2">
      <c r="C91" s="21"/>
      <c r="D91" s="22"/>
      <c r="E91" s="22"/>
    </row>
    <row r="92" spans="2:8" ht="21.75" customHeight="1" x14ac:dyDescent="0.2">
      <c r="C92" s="10"/>
      <c r="D92" s="22"/>
      <c r="E92" s="18"/>
      <c r="F92" s="18"/>
    </row>
    <row r="93" spans="2:8" ht="21.75" customHeight="1" x14ac:dyDescent="0.2">
      <c r="C93" s="10"/>
      <c r="D93" s="22"/>
      <c r="E93" s="18"/>
      <c r="F93" s="18"/>
    </row>
    <row r="94" spans="2:8" ht="21.75" customHeight="1" x14ac:dyDescent="0.2">
      <c r="C94" s="10"/>
      <c r="D94" s="22"/>
      <c r="E94" s="18"/>
      <c r="F94" s="18"/>
    </row>
    <row r="95" spans="2:8" ht="21.75" customHeight="1" x14ac:dyDescent="0.2">
      <c r="C95" s="10"/>
      <c r="D95" s="22"/>
      <c r="E95" s="18"/>
      <c r="F95" s="18"/>
    </row>
    <row r="96" spans="2:8" ht="21.75" customHeight="1" x14ac:dyDescent="0.2">
      <c r="C96" s="10"/>
      <c r="D96" s="22"/>
      <c r="E96" s="18"/>
      <c r="F96" s="23"/>
    </row>
    <row r="97" spans="3:8" ht="21.75" customHeight="1" x14ac:dyDescent="0.2"/>
    <row r="98" spans="3:8" ht="21.75" customHeight="1" x14ac:dyDescent="0.2"/>
    <row r="99" spans="3:8" ht="21.75" customHeight="1" x14ac:dyDescent="0.2"/>
    <row r="100" spans="3:8" ht="21.75" customHeight="1" x14ac:dyDescent="0.2"/>
    <row r="101" spans="3:8" ht="21.75" customHeight="1" x14ac:dyDescent="0.2"/>
    <row r="102" spans="3:8" ht="21.75" customHeight="1" x14ac:dyDescent="0.2"/>
    <row r="103" spans="3:8" ht="21.75" customHeight="1" x14ac:dyDescent="0.2"/>
    <row r="104" spans="3:8" ht="21.75" customHeight="1" x14ac:dyDescent="0.2"/>
    <row r="105" spans="3:8" ht="21.75" customHeight="1" x14ac:dyDescent="0.2"/>
    <row r="106" spans="3:8" ht="21.75" customHeight="1" x14ac:dyDescent="0.2"/>
    <row r="107" spans="3:8" ht="21.75" customHeight="1" x14ac:dyDescent="0.2"/>
    <row r="108" spans="3:8" ht="21.75" customHeight="1" x14ac:dyDescent="0.2">
      <c r="C108" s="18"/>
      <c r="D108" s="18"/>
      <c r="E108" s="18"/>
    </row>
    <row r="109" spans="3:8" ht="21.75" customHeight="1" x14ac:dyDescent="0.2"/>
    <row r="110" spans="3:8" ht="21.75" customHeight="1" x14ac:dyDescent="0.2"/>
    <row r="111" spans="3:8" ht="21.75" customHeight="1" x14ac:dyDescent="0.2"/>
    <row r="112" spans="3:8" ht="21.75" customHeight="1" x14ac:dyDescent="0.2">
      <c r="H112" s="24"/>
    </row>
    <row r="113" spans="3:5" ht="21.75" customHeight="1" x14ac:dyDescent="0.2"/>
    <row r="114" spans="3:5" ht="21.75" customHeight="1" x14ac:dyDescent="0.2"/>
    <row r="115" spans="3:5" ht="21.75" customHeight="1" x14ac:dyDescent="0.2"/>
    <row r="116" spans="3:5" ht="21.75" customHeight="1" x14ac:dyDescent="0.2"/>
    <row r="117" spans="3:5" ht="21.75" customHeight="1" x14ac:dyDescent="0.2"/>
    <row r="118" spans="3:5" ht="21.75" customHeight="1" x14ac:dyDescent="0.2"/>
    <row r="119" spans="3:5" ht="21.75" customHeight="1" x14ac:dyDescent="0.2">
      <c r="C119" s="18"/>
      <c r="D119" s="18"/>
      <c r="E119" s="18"/>
    </row>
    <row r="120" spans="3:5" ht="21.75" customHeight="1" x14ac:dyDescent="0.2"/>
    <row r="121" spans="3:5" ht="21.75" customHeight="1" x14ac:dyDescent="0.2"/>
  </sheetData>
  <mergeCells count="2">
    <mergeCell ref="B82:E82"/>
    <mergeCell ref="N29:O29"/>
  </mergeCells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2017 Final</vt:lpstr>
      <vt:lpstr>Worksheet</vt:lpstr>
      <vt:lpstr>Hatchery-Wild breakdown_correct</vt:lpstr>
      <vt:lpstr>'2017 Final'!Print_Area</vt:lpstr>
      <vt:lpstr>Worksheet!Print_Area</vt:lpstr>
    </vt:vector>
  </TitlesOfParts>
  <Company>Oregon Department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Vandernaald</dc:creator>
  <cp:lastModifiedBy>Adam J Storch</cp:lastModifiedBy>
  <cp:lastPrinted>2017-12-21T17:50:32Z</cp:lastPrinted>
  <dcterms:created xsi:type="dcterms:W3CDTF">2015-07-22T20:59:04Z</dcterms:created>
  <dcterms:modified xsi:type="dcterms:W3CDTF">2023-05-23T15:47:57Z</dcterms:modified>
</cp:coreProperties>
</file>