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zyckj\Desktop\CA DATA\"/>
    </mc:Choice>
  </mc:AlternateContent>
  <xr:revisionPtr revIDLastSave="1" documentId="13_ncr:1_{AA251994-3A89-4259-A9CB-F1E29F36EF10}" xr6:coauthVersionLast="47" xr6:coauthVersionMax="47" xr10:uidLastSave="{DACDEEC6-62D8-4987-BA51-237EBD4E88AF}"/>
  <bookViews>
    <workbookView xWindow="-110" yWindow="-110" windowWidth="19420" windowHeight="10420" firstSheet="8" xr2:uid="{00000000-000D-0000-FFFF-FFFF00000000}"/>
  </bookViews>
  <sheets>
    <sheet name="CC" sheetId="1" r:id="rId1"/>
    <sheet name="UGR" sheetId="2" r:id="rId2"/>
    <sheet name="WAL-LOS" sheetId="3" r:id="rId3"/>
    <sheet name="MIN" sheetId="4" r:id="rId4"/>
    <sheet name="MFJD" sheetId="5" r:id="rId5"/>
    <sheet name="UMJD" sheetId="6" r:id="rId6"/>
    <sheet name="NFJD" sheetId="7" r:id="rId7"/>
    <sheet name="IMN" sheetId="8" r:id="rId8"/>
    <sheet name="WEN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U79" i="1"/>
  <c r="S79" i="1"/>
  <c r="T79" i="1" s="1"/>
  <c r="V79" i="1" s="1"/>
  <c r="T8" i="1"/>
  <c r="T7" i="1"/>
  <c r="R39" i="4"/>
  <c r="R40" i="4" s="1"/>
  <c r="S13" i="4"/>
  <c r="R13" i="4"/>
  <c r="R14" i="4" s="1"/>
  <c r="R12" i="4"/>
  <c r="R11" i="4"/>
  <c r="S7" i="4"/>
  <c r="T11" i="4" s="1"/>
  <c r="S6" i="4"/>
  <c r="T6" i="4" s="1"/>
  <c r="R206" i="3"/>
  <c r="T206" i="3" s="1"/>
  <c r="S205" i="3"/>
  <c r="U205" i="3" s="1"/>
  <c r="R205" i="3"/>
  <c r="T205" i="3" s="1"/>
  <c r="R199" i="3"/>
  <c r="T199" i="3" s="1"/>
  <c r="R192" i="3"/>
  <c r="T192" i="3" s="1"/>
  <c r="T191" i="3"/>
  <c r="S191" i="3"/>
  <c r="U191" i="3" s="1"/>
  <c r="R191" i="3"/>
  <c r="R14" i="3"/>
  <c r="S14" i="3" s="1"/>
  <c r="R13" i="3"/>
  <c r="T13" i="3" s="1"/>
  <c r="T12" i="3"/>
  <c r="T11" i="3"/>
  <c r="T10" i="3"/>
  <c r="S12" i="3"/>
  <c r="S11" i="3"/>
  <c r="S10" i="3"/>
  <c r="S7" i="3"/>
  <c r="S6" i="3"/>
  <c r="R11" i="3"/>
  <c r="R12" i="3" s="1"/>
  <c r="T6" i="3"/>
  <c r="U51" i="9"/>
  <c r="S51" i="9"/>
  <c r="T51" i="9" s="1"/>
  <c r="V51" i="9" s="1"/>
  <c r="S35" i="9"/>
  <c r="S36" i="9" s="1"/>
  <c r="S34" i="9"/>
  <c r="U34" i="9" s="1"/>
  <c r="U14" i="9"/>
  <c r="S14" i="9"/>
  <c r="S15" i="9" s="1"/>
  <c r="S13" i="9"/>
  <c r="S12" i="9"/>
  <c r="T8" i="9"/>
  <c r="U12" i="9" s="1"/>
  <c r="T7" i="9"/>
  <c r="U7" i="9" s="1"/>
  <c r="S95" i="8"/>
  <c r="S96" i="8" s="1"/>
  <c r="U94" i="8"/>
  <c r="S94" i="8"/>
  <c r="T94" i="8" s="1"/>
  <c r="V94" i="8" s="1"/>
  <c r="U72" i="8"/>
  <c r="S72" i="8"/>
  <c r="S73" i="8" s="1"/>
  <c r="U71" i="8"/>
  <c r="S71" i="8"/>
  <c r="T71" i="8" s="1"/>
  <c r="V71" i="8" s="1"/>
  <c r="U14" i="8"/>
  <c r="U13" i="8"/>
  <c r="S13" i="8"/>
  <c r="S14" i="8" s="1"/>
  <c r="U12" i="8"/>
  <c r="T12" i="8"/>
  <c r="T11" i="8"/>
  <c r="T8" i="8"/>
  <c r="U11" i="8" s="1"/>
  <c r="T7" i="8"/>
  <c r="S12" i="8"/>
  <c r="U7" i="8"/>
  <c r="S15" i="5"/>
  <c r="S14" i="5"/>
  <c r="U14" i="5" s="1"/>
  <c r="T13" i="5"/>
  <c r="T12" i="5"/>
  <c r="V12" i="5" s="1"/>
  <c r="T11" i="5"/>
  <c r="V11" i="5"/>
  <c r="U13" i="5"/>
  <c r="V13" i="5"/>
  <c r="U12" i="5"/>
  <c r="T8" i="5"/>
  <c r="T7" i="5"/>
  <c r="U7" i="5" s="1"/>
  <c r="S12" i="5"/>
  <c r="S13" i="5" s="1"/>
  <c r="U11" i="5"/>
  <c r="U32" i="7"/>
  <c r="U30" i="7"/>
  <c r="T29" i="7"/>
  <c r="T27" i="7"/>
  <c r="T26" i="7"/>
  <c r="U25" i="7"/>
  <c r="T24" i="7"/>
  <c r="U22" i="7"/>
  <c r="U19" i="7"/>
  <c r="T19" i="7"/>
  <c r="V19" i="7" s="1"/>
  <c r="U17" i="7"/>
  <c r="U16" i="7"/>
  <c r="T16" i="7"/>
  <c r="V16" i="7" s="1"/>
  <c r="U15" i="7"/>
  <c r="T15" i="7"/>
  <c r="S15" i="7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13" i="7"/>
  <c r="S14" i="7" s="1"/>
  <c r="T9" i="7"/>
  <c r="U13" i="7" s="1"/>
  <c r="T8" i="7"/>
  <c r="U8" i="7" s="1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T18" i="6"/>
  <c r="T17" i="6"/>
  <c r="T16" i="6"/>
  <c r="T15" i="6"/>
  <c r="T14" i="6"/>
  <c r="T13" i="6"/>
  <c r="T12" i="6"/>
  <c r="V12" i="6" s="1"/>
  <c r="S13" i="6"/>
  <c r="S14" i="6" s="1"/>
  <c r="U12" i="6"/>
  <c r="T9" i="6"/>
  <c r="T8" i="6"/>
  <c r="U8" i="6" s="1"/>
  <c r="M37" i="3"/>
  <c r="L37" i="3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9" i="3"/>
  <c r="M49" i="3" s="1"/>
  <c r="L48" i="3"/>
  <c r="M48" i="3" s="1"/>
  <c r="L45" i="3"/>
  <c r="M45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B37" i="3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N70" i="8"/>
  <c r="M70" i="8"/>
  <c r="M69" i="8"/>
  <c r="N69" i="8" s="1"/>
  <c r="M68" i="8"/>
  <c r="N68" i="8" s="1"/>
  <c r="M67" i="8"/>
  <c r="N67" i="8" s="1"/>
  <c r="N66" i="8"/>
  <c r="M66" i="8"/>
  <c r="M65" i="8"/>
  <c r="N65" i="8" s="1"/>
  <c r="M64" i="8"/>
  <c r="N64" i="8" s="1"/>
  <c r="M63" i="8"/>
  <c r="N63" i="8" s="1"/>
  <c r="N62" i="8"/>
  <c r="M62" i="8"/>
  <c r="M61" i="8"/>
  <c r="N61" i="8" s="1"/>
  <c r="M60" i="8"/>
  <c r="N60" i="8" s="1"/>
  <c r="M59" i="8"/>
  <c r="N59" i="8" s="1"/>
  <c r="N58" i="8"/>
  <c r="M58" i="8"/>
  <c r="M57" i="8"/>
  <c r="N57" i="8" s="1"/>
  <c r="M56" i="8"/>
  <c r="N56" i="8" s="1"/>
  <c r="M55" i="8"/>
  <c r="N55" i="8" s="1"/>
  <c r="N54" i="8"/>
  <c r="M54" i="8"/>
  <c r="M53" i="8"/>
  <c r="N53" i="8" s="1"/>
  <c r="M52" i="8"/>
  <c r="N52" i="8" s="1"/>
  <c r="M51" i="8"/>
  <c r="N51" i="8" s="1"/>
  <c r="N50" i="8"/>
  <c r="M50" i="8"/>
  <c r="M49" i="8"/>
  <c r="N49" i="8" s="1"/>
  <c r="M48" i="8"/>
  <c r="N48" i="8" s="1"/>
  <c r="M47" i="8"/>
  <c r="N47" i="8" s="1"/>
  <c r="N46" i="8"/>
  <c r="M46" i="8"/>
  <c r="M45" i="8"/>
  <c r="N45" i="8" s="1"/>
  <c r="M44" i="8"/>
  <c r="N44" i="8" s="1"/>
  <c r="M43" i="8"/>
  <c r="N43" i="8" s="1"/>
  <c r="N42" i="8"/>
  <c r="M42" i="8"/>
  <c r="M41" i="8"/>
  <c r="N41" i="8" s="1"/>
  <c r="M40" i="8"/>
  <c r="N40" i="8" s="1"/>
  <c r="M39" i="8"/>
  <c r="N39" i="8" s="1"/>
  <c r="N38" i="8"/>
  <c r="M38" i="8"/>
  <c r="M37" i="8"/>
  <c r="N37" i="8" s="1"/>
  <c r="M36" i="8"/>
  <c r="N36" i="8" s="1"/>
  <c r="M35" i="8"/>
  <c r="N35" i="8" s="1"/>
  <c r="N34" i="8"/>
  <c r="M34" i="8"/>
  <c r="M33" i="8"/>
  <c r="N33" i="8" s="1"/>
  <c r="M32" i="8"/>
  <c r="N32" i="8" s="1"/>
  <c r="M31" i="8"/>
  <c r="N31" i="8" s="1"/>
  <c r="N30" i="8"/>
  <c r="M30" i="8"/>
  <c r="M29" i="8"/>
  <c r="N29" i="8" s="1"/>
  <c r="M28" i="8"/>
  <c r="N28" i="8" s="1"/>
  <c r="M27" i="8"/>
  <c r="N27" i="8" s="1"/>
  <c r="N26" i="8"/>
  <c r="M26" i="8"/>
  <c r="M25" i="8"/>
  <c r="N25" i="8" s="1"/>
  <c r="M24" i="8"/>
  <c r="N24" i="8" s="1"/>
  <c r="M23" i="8"/>
  <c r="N23" i="8" s="1"/>
  <c r="N22" i="8"/>
  <c r="M22" i="8"/>
  <c r="M21" i="8"/>
  <c r="N21" i="8" s="1"/>
  <c r="M20" i="8"/>
  <c r="N20" i="8" s="1"/>
  <c r="M19" i="8"/>
  <c r="N19" i="8" s="1"/>
  <c r="N18" i="8"/>
  <c r="M18" i="8"/>
  <c r="M17" i="8"/>
  <c r="N17" i="8" s="1"/>
  <c r="M16" i="8"/>
  <c r="N16" i="8" s="1"/>
  <c r="M15" i="8"/>
  <c r="N15" i="8" s="1"/>
  <c r="N14" i="8"/>
  <c r="M14" i="8"/>
  <c r="M13" i="8"/>
  <c r="N13" i="8" s="1"/>
  <c r="M12" i="8"/>
  <c r="N12" i="8" s="1"/>
  <c r="M11" i="8"/>
  <c r="N11" i="8" s="1"/>
  <c r="N10" i="8"/>
  <c r="M10" i="8"/>
  <c r="M9" i="8"/>
  <c r="N9" i="8" s="1"/>
  <c r="M8" i="8"/>
  <c r="N8" i="8" s="1"/>
  <c r="M7" i="8"/>
  <c r="N7" i="8" s="1"/>
  <c r="N6" i="8"/>
  <c r="M6" i="8"/>
  <c r="M5" i="8"/>
  <c r="N5" i="8" s="1"/>
  <c r="M4" i="8"/>
  <c r="N4" i="8" s="1"/>
  <c r="N56" i="9"/>
  <c r="M56" i="9"/>
  <c r="M55" i="9"/>
  <c r="N55" i="9" s="1"/>
  <c r="N54" i="9"/>
  <c r="M54" i="9"/>
  <c r="M53" i="9"/>
  <c r="N53" i="9" s="1"/>
  <c r="N52" i="9"/>
  <c r="M52" i="9"/>
  <c r="M51" i="9"/>
  <c r="N51" i="9" s="1"/>
  <c r="N50" i="9"/>
  <c r="M50" i="9"/>
  <c r="M49" i="9"/>
  <c r="N49" i="9" s="1"/>
  <c r="N48" i="9"/>
  <c r="M48" i="9"/>
  <c r="M47" i="9"/>
  <c r="N47" i="9" s="1"/>
  <c r="N46" i="9"/>
  <c r="M46" i="9"/>
  <c r="M45" i="9"/>
  <c r="N45" i="9" s="1"/>
  <c r="N44" i="9"/>
  <c r="M44" i="9"/>
  <c r="M43" i="9"/>
  <c r="N43" i="9" s="1"/>
  <c r="N42" i="9"/>
  <c r="M42" i="9"/>
  <c r="M41" i="9"/>
  <c r="N41" i="9" s="1"/>
  <c r="N40" i="9"/>
  <c r="M40" i="9"/>
  <c r="M39" i="9"/>
  <c r="N39" i="9" s="1"/>
  <c r="N38" i="9"/>
  <c r="M38" i="9"/>
  <c r="M37" i="9"/>
  <c r="N37" i="9" s="1"/>
  <c r="N36" i="9"/>
  <c r="M36" i="9"/>
  <c r="M35" i="9"/>
  <c r="N35" i="9" s="1"/>
  <c r="N34" i="9"/>
  <c r="M34" i="9"/>
  <c r="M33" i="9"/>
  <c r="N33" i="9" s="1"/>
  <c r="N32" i="9"/>
  <c r="M32" i="9"/>
  <c r="M31" i="9"/>
  <c r="N31" i="9" s="1"/>
  <c r="N30" i="9"/>
  <c r="M30" i="9"/>
  <c r="M29" i="9"/>
  <c r="N29" i="9" s="1"/>
  <c r="N28" i="9"/>
  <c r="M28" i="9"/>
  <c r="M27" i="9"/>
  <c r="N27" i="9" s="1"/>
  <c r="N26" i="9"/>
  <c r="M26" i="9"/>
  <c r="M25" i="9"/>
  <c r="N25" i="9" s="1"/>
  <c r="N24" i="9"/>
  <c r="M24" i="9"/>
  <c r="M23" i="9"/>
  <c r="N23" i="9" s="1"/>
  <c r="N22" i="9"/>
  <c r="M22" i="9"/>
  <c r="M21" i="9"/>
  <c r="N21" i="9" s="1"/>
  <c r="N20" i="9"/>
  <c r="M20" i="9"/>
  <c r="M19" i="9"/>
  <c r="N19" i="9" s="1"/>
  <c r="N18" i="9"/>
  <c r="M18" i="9"/>
  <c r="M17" i="9"/>
  <c r="N17" i="9" s="1"/>
  <c r="N16" i="9"/>
  <c r="M16" i="9"/>
  <c r="M15" i="9"/>
  <c r="N15" i="9" s="1"/>
  <c r="N14" i="9"/>
  <c r="M14" i="9"/>
  <c r="M13" i="9"/>
  <c r="N13" i="9" s="1"/>
  <c r="N12" i="9"/>
  <c r="M12" i="9"/>
  <c r="M11" i="9"/>
  <c r="N11" i="9" s="1"/>
  <c r="N10" i="9"/>
  <c r="M10" i="9"/>
  <c r="M9" i="9"/>
  <c r="N9" i="9" s="1"/>
  <c r="N8" i="9"/>
  <c r="M8" i="9"/>
  <c r="M7" i="9"/>
  <c r="N7" i="9" s="1"/>
  <c r="N6" i="9"/>
  <c r="M6" i="9"/>
  <c r="M5" i="9"/>
  <c r="N5" i="9" s="1"/>
  <c r="M4" i="9"/>
  <c r="N4" i="9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0" i="4"/>
  <c r="M20" i="4" s="1"/>
  <c r="B2" i="4"/>
  <c r="B19" i="4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0" i="4"/>
  <c r="M65" i="2"/>
  <c r="N65" i="2"/>
  <c r="M66" i="1"/>
  <c r="N66" i="1"/>
  <c r="M19" i="7"/>
  <c r="N19" i="7" s="1"/>
  <c r="M18" i="7"/>
  <c r="N18" i="7" s="1"/>
  <c r="M17" i="7"/>
  <c r="N17" i="7" s="1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M5" i="7"/>
  <c r="N5" i="7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M7" i="6"/>
  <c r="N7" i="6" s="1"/>
  <c r="M6" i="6"/>
  <c r="N6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M5" i="6"/>
  <c r="N5" i="6" s="1"/>
  <c r="M18" i="5"/>
  <c r="N18" i="5" s="1"/>
  <c r="M17" i="5"/>
  <c r="N17" i="5" s="1"/>
  <c r="N16" i="5"/>
  <c r="M16" i="5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M4" i="5"/>
  <c r="N4" i="5" s="1"/>
  <c r="R41" i="4" l="1"/>
  <c r="T40" i="4"/>
  <c r="S40" i="4"/>
  <c r="T39" i="4"/>
  <c r="S39" i="4"/>
  <c r="T14" i="4"/>
  <c r="S14" i="4"/>
  <c r="U14" i="4" s="1"/>
  <c r="R15" i="4"/>
  <c r="T13" i="4"/>
  <c r="U13" i="4" s="1"/>
  <c r="T10" i="4"/>
  <c r="T12" i="4"/>
  <c r="S12" i="4"/>
  <c r="S10" i="4"/>
  <c r="S11" i="4"/>
  <c r="U11" i="4" s="1"/>
  <c r="R207" i="3"/>
  <c r="S206" i="3"/>
  <c r="U206" i="3" s="1"/>
  <c r="S199" i="3"/>
  <c r="U199" i="3" s="1"/>
  <c r="R200" i="3"/>
  <c r="R193" i="3"/>
  <c r="S192" i="3"/>
  <c r="U192" i="3" s="1"/>
  <c r="T14" i="3"/>
  <c r="U14" i="3" s="1"/>
  <c r="R15" i="3"/>
  <c r="S13" i="3"/>
  <c r="U13" i="3" s="1"/>
  <c r="U10" i="3"/>
  <c r="U36" i="9"/>
  <c r="T36" i="9"/>
  <c r="S37" i="9"/>
  <c r="U35" i="9"/>
  <c r="T35" i="9"/>
  <c r="V35" i="9" s="1"/>
  <c r="T34" i="9"/>
  <c r="V34" i="9" s="1"/>
  <c r="T15" i="9"/>
  <c r="S16" i="9"/>
  <c r="U15" i="9"/>
  <c r="T14" i="9"/>
  <c r="V14" i="9" s="1"/>
  <c r="T13" i="9"/>
  <c r="T11" i="9"/>
  <c r="T12" i="9"/>
  <c r="V12" i="9" s="1"/>
  <c r="U13" i="9"/>
  <c r="U11" i="9"/>
  <c r="U96" i="8"/>
  <c r="T96" i="8"/>
  <c r="V96" i="8" s="1"/>
  <c r="S97" i="8"/>
  <c r="T95" i="8"/>
  <c r="U95" i="8"/>
  <c r="T73" i="8"/>
  <c r="U73" i="8"/>
  <c r="S74" i="8"/>
  <c r="T72" i="8"/>
  <c r="V72" i="8" s="1"/>
  <c r="T14" i="8"/>
  <c r="V14" i="8" s="1"/>
  <c r="S15" i="8"/>
  <c r="T13" i="8"/>
  <c r="V13" i="8" s="1"/>
  <c r="V12" i="8"/>
  <c r="V11" i="8"/>
  <c r="S16" i="5"/>
  <c r="U15" i="5"/>
  <c r="T15" i="5"/>
  <c r="T14" i="5"/>
  <c r="V14" i="5" s="1"/>
  <c r="V24" i="7"/>
  <c r="V26" i="7"/>
  <c r="T20" i="7"/>
  <c r="T23" i="7"/>
  <c r="U26" i="7"/>
  <c r="U29" i="7"/>
  <c r="V29" i="7" s="1"/>
  <c r="T17" i="7"/>
  <c r="V17" i="7" s="1"/>
  <c r="U20" i="7"/>
  <c r="U23" i="7"/>
  <c r="T30" i="7"/>
  <c r="V30" i="7" s="1"/>
  <c r="U24" i="7"/>
  <c r="V15" i="7"/>
  <c r="U18" i="7"/>
  <c r="U21" i="7"/>
  <c r="T28" i="7"/>
  <c r="T31" i="7"/>
  <c r="V31" i="7" s="1"/>
  <c r="V27" i="7"/>
  <c r="S33" i="7"/>
  <c r="T32" i="7"/>
  <c r="V32" i="7" s="1"/>
  <c r="T18" i="7"/>
  <c r="T21" i="7"/>
  <c r="U27" i="7"/>
  <c r="T22" i="7"/>
  <c r="V22" i="7" s="1"/>
  <c r="T25" i="7"/>
  <c r="V25" i="7" s="1"/>
  <c r="U28" i="7"/>
  <c r="U31" i="7"/>
  <c r="U12" i="7"/>
  <c r="U14" i="7"/>
  <c r="T14" i="7"/>
  <c r="V14" i="7" s="1"/>
  <c r="T12" i="7"/>
  <c r="V12" i="7" s="1"/>
  <c r="T13" i="7"/>
  <c r="V13" i="7" s="1"/>
  <c r="V14" i="6"/>
  <c r="S15" i="6"/>
  <c r="R42" i="4" l="1"/>
  <c r="T41" i="4"/>
  <c r="S41" i="4"/>
  <c r="U39" i="4"/>
  <c r="U40" i="4"/>
  <c r="R16" i="4"/>
  <c r="T15" i="4"/>
  <c r="S15" i="4"/>
  <c r="U10" i="4"/>
  <c r="U12" i="4"/>
  <c r="R208" i="3"/>
  <c r="S207" i="3"/>
  <c r="U207" i="3" s="1"/>
  <c r="T207" i="3"/>
  <c r="T200" i="3"/>
  <c r="S200" i="3"/>
  <c r="U200" i="3" s="1"/>
  <c r="R201" i="3"/>
  <c r="R194" i="3"/>
  <c r="S193" i="3"/>
  <c r="T193" i="3"/>
  <c r="R16" i="3"/>
  <c r="T15" i="3"/>
  <c r="S15" i="3"/>
  <c r="U15" i="3" s="1"/>
  <c r="U11" i="3"/>
  <c r="U12" i="3"/>
  <c r="T37" i="9"/>
  <c r="V37" i="9" s="1"/>
  <c r="S38" i="9"/>
  <c r="U37" i="9"/>
  <c r="V36" i="9"/>
  <c r="S17" i="9"/>
  <c r="U16" i="9"/>
  <c r="T16" i="9"/>
  <c r="V16" i="9" s="1"/>
  <c r="V15" i="9"/>
  <c r="V11" i="9"/>
  <c r="V13" i="9"/>
  <c r="V95" i="8"/>
  <c r="S98" i="8"/>
  <c r="U97" i="8"/>
  <c r="T97" i="8"/>
  <c r="V73" i="8"/>
  <c r="U74" i="8"/>
  <c r="S75" i="8"/>
  <c r="T74" i="8"/>
  <c r="S16" i="8"/>
  <c r="U15" i="8"/>
  <c r="T15" i="8"/>
  <c r="U16" i="5"/>
  <c r="T16" i="5"/>
  <c r="S17" i="5"/>
  <c r="V15" i="5"/>
  <c r="V28" i="7"/>
  <c r="V21" i="7"/>
  <c r="V18" i="7"/>
  <c r="V23" i="7"/>
  <c r="V20" i="7"/>
  <c r="T33" i="7"/>
  <c r="S34" i="7"/>
  <c r="U33" i="7"/>
  <c r="S16" i="6"/>
  <c r="V13" i="6"/>
  <c r="T64" i="2"/>
  <c r="T65" i="2" s="1"/>
  <c r="T44" i="2"/>
  <c r="T45" i="2" s="1"/>
  <c r="T43" i="2"/>
  <c r="T17" i="2"/>
  <c r="T18" i="2" s="1"/>
  <c r="U8" i="2"/>
  <c r="V17" i="2" s="1"/>
  <c r="U7" i="2"/>
  <c r="V43" i="2" l="1"/>
  <c r="U41" i="4"/>
  <c r="S42" i="4"/>
  <c r="R43" i="4"/>
  <c r="T42" i="4"/>
  <c r="T16" i="4"/>
  <c r="S16" i="4"/>
  <c r="R17" i="4"/>
  <c r="U15" i="4"/>
  <c r="T208" i="3"/>
  <c r="S208" i="3"/>
  <c r="U208" i="3" s="1"/>
  <c r="R209" i="3"/>
  <c r="R202" i="3"/>
  <c r="T201" i="3"/>
  <c r="S201" i="3"/>
  <c r="T194" i="3"/>
  <c r="S194" i="3"/>
  <c r="R195" i="3"/>
  <c r="U193" i="3"/>
  <c r="R17" i="3"/>
  <c r="S16" i="3"/>
  <c r="T16" i="3"/>
  <c r="U38" i="9"/>
  <c r="T38" i="9"/>
  <c r="V38" i="9" s="1"/>
  <c r="S39" i="9"/>
  <c r="T17" i="9"/>
  <c r="S18" i="9"/>
  <c r="U17" i="9"/>
  <c r="U98" i="8"/>
  <c r="T98" i="8"/>
  <c r="S99" i="8"/>
  <c r="V97" i="8"/>
  <c r="V74" i="8"/>
  <c r="T75" i="8"/>
  <c r="S76" i="8"/>
  <c r="U75" i="8"/>
  <c r="T16" i="8"/>
  <c r="V16" i="8" s="1"/>
  <c r="S17" i="8"/>
  <c r="U16" i="8"/>
  <c r="V15" i="8"/>
  <c r="V16" i="5"/>
  <c r="S18" i="5"/>
  <c r="U17" i="5"/>
  <c r="T17" i="5"/>
  <c r="V17" i="5" s="1"/>
  <c r="S35" i="7"/>
  <c r="T34" i="7"/>
  <c r="V34" i="7" s="1"/>
  <c r="U34" i="7"/>
  <c r="V33" i="7"/>
  <c r="V15" i="6"/>
  <c r="S17" i="6"/>
  <c r="V65" i="2"/>
  <c r="T66" i="2"/>
  <c r="V64" i="2"/>
  <c r="V45" i="2"/>
  <c r="T46" i="2"/>
  <c r="V44" i="2"/>
  <c r="T19" i="2"/>
  <c r="V18" i="2"/>
  <c r="R44" i="4" l="1"/>
  <c r="S43" i="4"/>
  <c r="U43" i="4" s="1"/>
  <c r="T43" i="4"/>
  <c r="U42" i="4"/>
  <c r="U16" i="4"/>
  <c r="R18" i="4"/>
  <c r="T17" i="4"/>
  <c r="S17" i="4"/>
  <c r="R210" i="3"/>
  <c r="S209" i="3"/>
  <c r="U209" i="3" s="1"/>
  <c r="T209" i="3"/>
  <c r="T202" i="3"/>
  <c r="S202" i="3"/>
  <c r="U202" i="3" s="1"/>
  <c r="R203" i="3"/>
  <c r="U201" i="3"/>
  <c r="R196" i="3"/>
  <c r="T195" i="3"/>
  <c r="S195" i="3"/>
  <c r="U195" i="3" s="1"/>
  <c r="U194" i="3"/>
  <c r="T17" i="3"/>
  <c r="S17" i="3"/>
  <c r="R18" i="3"/>
  <c r="U16" i="3"/>
  <c r="T39" i="9"/>
  <c r="V39" i="9" s="1"/>
  <c r="S40" i="9"/>
  <c r="U39" i="9"/>
  <c r="V17" i="9"/>
  <c r="U18" i="9"/>
  <c r="S19" i="9"/>
  <c r="T18" i="9"/>
  <c r="V98" i="8"/>
  <c r="S100" i="8"/>
  <c r="U99" i="8"/>
  <c r="T99" i="8"/>
  <c r="S77" i="8"/>
  <c r="U76" i="8"/>
  <c r="T76" i="8"/>
  <c r="V76" i="8" s="1"/>
  <c r="V75" i="8"/>
  <c r="U17" i="8"/>
  <c r="S18" i="8"/>
  <c r="T17" i="8"/>
  <c r="U18" i="5"/>
  <c r="T18" i="5"/>
  <c r="V18" i="5" s="1"/>
  <c r="S19" i="5"/>
  <c r="T35" i="7"/>
  <c r="U35" i="7"/>
  <c r="S36" i="7"/>
  <c r="S18" i="6"/>
  <c r="V16" i="6"/>
  <c r="T67" i="2"/>
  <c r="V66" i="2"/>
  <c r="T47" i="2"/>
  <c r="V46" i="2"/>
  <c r="V19" i="2"/>
  <c r="T20" i="2"/>
  <c r="R45" i="4" l="1"/>
  <c r="T44" i="4"/>
  <c r="S44" i="4"/>
  <c r="T18" i="4"/>
  <c r="S18" i="4"/>
  <c r="U18" i="4" s="1"/>
  <c r="R19" i="4"/>
  <c r="U17" i="4"/>
  <c r="T210" i="3"/>
  <c r="S210" i="3"/>
  <c r="R204" i="3"/>
  <c r="T203" i="3"/>
  <c r="S203" i="3"/>
  <c r="T196" i="3"/>
  <c r="S196" i="3"/>
  <c r="R197" i="3"/>
  <c r="R19" i="3"/>
  <c r="T18" i="3"/>
  <c r="S18" i="3"/>
  <c r="U17" i="3"/>
  <c r="U40" i="9"/>
  <c r="T40" i="9"/>
  <c r="S41" i="9"/>
  <c r="T19" i="9"/>
  <c r="V19" i="9" s="1"/>
  <c r="U19" i="9"/>
  <c r="S20" i="9"/>
  <c r="V18" i="9"/>
  <c r="V99" i="8"/>
  <c r="U100" i="8"/>
  <c r="T100" i="8"/>
  <c r="S101" i="8"/>
  <c r="T77" i="8"/>
  <c r="U77" i="8"/>
  <c r="S78" i="8"/>
  <c r="T18" i="8"/>
  <c r="V18" i="8" s="1"/>
  <c r="S19" i="8"/>
  <c r="U18" i="8"/>
  <c r="V17" i="8"/>
  <c r="S20" i="5"/>
  <c r="U19" i="5"/>
  <c r="T19" i="5"/>
  <c r="V35" i="7"/>
  <c r="S37" i="7"/>
  <c r="T36" i="7"/>
  <c r="U36" i="7"/>
  <c r="V18" i="6"/>
  <c r="V17" i="6"/>
  <c r="S19" i="6"/>
  <c r="V67" i="2"/>
  <c r="T68" i="2"/>
  <c r="V47" i="2"/>
  <c r="T48" i="2"/>
  <c r="V20" i="2"/>
  <c r="T21" i="2"/>
  <c r="R46" i="4" l="1"/>
  <c r="T45" i="4"/>
  <c r="S45" i="4"/>
  <c r="U44" i="4"/>
  <c r="R20" i="4"/>
  <c r="T19" i="4"/>
  <c r="S19" i="4"/>
  <c r="U210" i="3"/>
  <c r="U203" i="3"/>
  <c r="T204" i="3"/>
  <c r="S204" i="3"/>
  <c r="R198" i="3"/>
  <c r="S197" i="3"/>
  <c r="U197" i="3" s="1"/>
  <c r="T197" i="3"/>
  <c r="U196" i="3"/>
  <c r="U18" i="3"/>
  <c r="T19" i="3"/>
  <c r="S19" i="3"/>
  <c r="U19" i="3" s="1"/>
  <c r="R20" i="3"/>
  <c r="T41" i="9"/>
  <c r="V41" i="9" s="1"/>
  <c r="S42" i="9"/>
  <c r="U41" i="9"/>
  <c r="V40" i="9"/>
  <c r="S21" i="9"/>
  <c r="U20" i="9"/>
  <c r="T20" i="9"/>
  <c r="V20" i="9" s="1"/>
  <c r="S102" i="8"/>
  <c r="U101" i="8"/>
  <c r="T101" i="8"/>
  <c r="V100" i="8"/>
  <c r="U78" i="8"/>
  <c r="S79" i="8"/>
  <c r="T78" i="8"/>
  <c r="V78" i="8" s="1"/>
  <c r="V77" i="8"/>
  <c r="U19" i="8"/>
  <c r="S20" i="8"/>
  <c r="T19" i="8"/>
  <c r="V19" i="5"/>
  <c r="U20" i="5"/>
  <c r="T20" i="5"/>
  <c r="S21" i="5"/>
  <c r="V36" i="7"/>
  <c r="T37" i="7"/>
  <c r="S38" i="7"/>
  <c r="U37" i="7"/>
  <c r="T19" i="6"/>
  <c r="S20" i="6"/>
  <c r="T69" i="2"/>
  <c r="V68" i="2"/>
  <c r="T49" i="2"/>
  <c r="V48" i="2"/>
  <c r="T22" i="2"/>
  <c r="V21" i="2"/>
  <c r="S46" i="4" l="1"/>
  <c r="U46" i="4" s="1"/>
  <c r="R47" i="4"/>
  <c r="T46" i="4"/>
  <c r="U45" i="4"/>
  <c r="T20" i="4"/>
  <c r="S20" i="4"/>
  <c r="U20" i="4" s="1"/>
  <c r="R21" i="4"/>
  <c r="U19" i="4"/>
  <c r="U204" i="3"/>
  <c r="T198" i="3"/>
  <c r="S198" i="3"/>
  <c r="R21" i="3"/>
  <c r="S20" i="3"/>
  <c r="T20" i="3"/>
  <c r="U42" i="9"/>
  <c r="S43" i="9"/>
  <c r="T42" i="9"/>
  <c r="T21" i="9"/>
  <c r="V21" i="9" s="1"/>
  <c r="S22" i="9"/>
  <c r="U21" i="9"/>
  <c r="U102" i="8"/>
  <c r="T102" i="8"/>
  <c r="S103" i="8"/>
  <c r="V101" i="8"/>
  <c r="T79" i="8"/>
  <c r="V79" i="8" s="1"/>
  <c r="U79" i="8"/>
  <c r="S80" i="8"/>
  <c r="T20" i="8"/>
  <c r="V20" i="8" s="1"/>
  <c r="S21" i="8"/>
  <c r="U20" i="8"/>
  <c r="V19" i="8"/>
  <c r="S22" i="5"/>
  <c r="U21" i="5"/>
  <c r="T21" i="5"/>
  <c r="V21" i="5" s="1"/>
  <c r="V20" i="5"/>
  <c r="S39" i="7"/>
  <c r="T38" i="7"/>
  <c r="U38" i="7"/>
  <c r="V37" i="7"/>
  <c r="V19" i="6"/>
  <c r="V20" i="6"/>
  <c r="T20" i="6"/>
  <c r="S21" i="6"/>
  <c r="V69" i="2"/>
  <c r="T70" i="2"/>
  <c r="V49" i="2"/>
  <c r="T50" i="2"/>
  <c r="V22" i="2"/>
  <c r="T23" i="2"/>
  <c r="T12" i="2"/>
  <c r="T13" i="2" s="1"/>
  <c r="V11" i="2"/>
  <c r="V7" i="2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7" i="2"/>
  <c r="N7" i="2" s="1"/>
  <c r="M6" i="2"/>
  <c r="N6" i="2" s="1"/>
  <c r="U11" i="1"/>
  <c r="U7" i="1"/>
  <c r="S12" i="1"/>
  <c r="S13" i="1" s="1"/>
  <c r="U43" i="2" l="1"/>
  <c r="W43" i="2" s="1"/>
  <c r="U64" i="2"/>
  <c r="W64" i="2" s="1"/>
  <c r="U45" i="2"/>
  <c r="W45" i="2" s="1"/>
  <c r="U44" i="2"/>
  <c r="W44" i="2" s="1"/>
  <c r="U65" i="2"/>
  <c r="W65" i="2" s="1"/>
  <c r="U17" i="2"/>
  <c r="W17" i="2" s="1"/>
  <c r="U18" i="2"/>
  <c r="W18" i="2" s="1"/>
  <c r="U46" i="2"/>
  <c r="W46" i="2" s="1"/>
  <c r="U66" i="2"/>
  <c r="W66" i="2" s="1"/>
  <c r="U19" i="2"/>
  <c r="W19" i="2" s="1"/>
  <c r="U67" i="2"/>
  <c r="W67" i="2" s="1"/>
  <c r="U47" i="2"/>
  <c r="W47" i="2" s="1"/>
  <c r="U20" i="2"/>
  <c r="W20" i="2" s="1"/>
  <c r="U68" i="2"/>
  <c r="W68" i="2" s="1"/>
  <c r="U21" i="2"/>
  <c r="W21" i="2" s="1"/>
  <c r="U48" i="2"/>
  <c r="W48" i="2" s="1"/>
  <c r="U69" i="2"/>
  <c r="W69" i="2" s="1"/>
  <c r="U22" i="2"/>
  <c r="W22" i="2" s="1"/>
  <c r="U49" i="2"/>
  <c r="W49" i="2" s="1"/>
  <c r="R48" i="4"/>
  <c r="S47" i="4"/>
  <c r="T47" i="4"/>
  <c r="R22" i="4"/>
  <c r="T21" i="4"/>
  <c r="S21" i="4"/>
  <c r="U198" i="3"/>
  <c r="U20" i="3"/>
  <c r="R22" i="3"/>
  <c r="S21" i="3"/>
  <c r="T21" i="3"/>
  <c r="V42" i="9"/>
  <c r="T43" i="9"/>
  <c r="V43" i="9" s="1"/>
  <c r="S44" i="9"/>
  <c r="U43" i="9"/>
  <c r="U22" i="9"/>
  <c r="S23" i="9"/>
  <c r="T22" i="9"/>
  <c r="V102" i="8"/>
  <c r="S104" i="8"/>
  <c r="U103" i="8"/>
  <c r="T103" i="8"/>
  <c r="V103" i="8" s="1"/>
  <c r="S81" i="8"/>
  <c r="U80" i="8"/>
  <c r="T80" i="8"/>
  <c r="V80" i="8" s="1"/>
  <c r="S22" i="8"/>
  <c r="U21" i="8"/>
  <c r="T21" i="8"/>
  <c r="U22" i="5"/>
  <c r="T22" i="5"/>
  <c r="S23" i="5"/>
  <c r="V38" i="7"/>
  <c r="T39" i="7"/>
  <c r="S40" i="7"/>
  <c r="U39" i="7"/>
  <c r="T21" i="6"/>
  <c r="S22" i="6"/>
  <c r="T71" i="2"/>
  <c r="V70" i="2"/>
  <c r="U70" i="2"/>
  <c r="T51" i="2"/>
  <c r="V50" i="2"/>
  <c r="U50" i="2"/>
  <c r="V23" i="2"/>
  <c r="T24" i="2"/>
  <c r="U23" i="2"/>
  <c r="V13" i="2"/>
  <c r="T14" i="2"/>
  <c r="T15" i="2" s="1"/>
  <c r="U12" i="2"/>
  <c r="U11" i="2"/>
  <c r="W11" i="2" s="1"/>
  <c r="U13" i="2"/>
  <c r="V12" i="2"/>
  <c r="S14" i="1"/>
  <c r="T13" i="1"/>
  <c r="U13" i="1"/>
  <c r="U12" i="1"/>
  <c r="T11" i="1"/>
  <c r="V11" i="1" s="1"/>
  <c r="T12" i="1"/>
  <c r="V13" i="1" l="1"/>
  <c r="U47" i="4"/>
  <c r="T48" i="4"/>
  <c r="R49" i="4"/>
  <c r="S48" i="4"/>
  <c r="T22" i="4"/>
  <c r="S22" i="4"/>
  <c r="R23" i="4"/>
  <c r="U21" i="4"/>
  <c r="U21" i="3"/>
  <c r="S22" i="3"/>
  <c r="U22" i="3" s="1"/>
  <c r="T22" i="3"/>
  <c r="R23" i="3"/>
  <c r="U44" i="9"/>
  <c r="T44" i="9"/>
  <c r="S45" i="9"/>
  <c r="T23" i="9"/>
  <c r="U23" i="9"/>
  <c r="S24" i="9"/>
  <c r="V22" i="9"/>
  <c r="U104" i="8"/>
  <c r="T104" i="8"/>
  <c r="V104" i="8" s="1"/>
  <c r="S105" i="8"/>
  <c r="T81" i="8"/>
  <c r="S82" i="8"/>
  <c r="U81" i="8"/>
  <c r="T22" i="8"/>
  <c r="V22" i="8" s="1"/>
  <c r="S23" i="8"/>
  <c r="U22" i="8"/>
  <c r="V21" i="8"/>
  <c r="S24" i="5"/>
  <c r="U23" i="5"/>
  <c r="T23" i="5"/>
  <c r="V23" i="5" s="1"/>
  <c r="V22" i="5"/>
  <c r="V39" i="7"/>
  <c r="S41" i="7"/>
  <c r="T40" i="7"/>
  <c r="U40" i="7"/>
  <c r="V21" i="6"/>
  <c r="V22" i="6"/>
  <c r="T22" i="6"/>
  <c r="S23" i="6"/>
  <c r="V71" i="2"/>
  <c r="U71" i="2"/>
  <c r="T72" i="2"/>
  <c r="W70" i="2"/>
  <c r="W50" i="2"/>
  <c r="V51" i="2"/>
  <c r="U51" i="2"/>
  <c r="T52" i="2"/>
  <c r="W23" i="2"/>
  <c r="U24" i="2"/>
  <c r="T25" i="2"/>
  <c r="V24" i="2"/>
  <c r="W13" i="2"/>
  <c r="T16" i="2"/>
  <c r="V15" i="2"/>
  <c r="W12" i="2"/>
  <c r="U15" i="2"/>
  <c r="U14" i="2"/>
  <c r="V14" i="2"/>
  <c r="U14" i="1"/>
  <c r="T14" i="1"/>
  <c r="S15" i="1"/>
  <c r="V12" i="1"/>
  <c r="W24" i="2" l="1"/>
  <c r="W51" i="2"/>
  <c r="V14" i="1"/>
  <c r="U48" i="4"/>
  <c r="R50" i="4"/>
  <c r="S49" i="4"/>
  <c r="T49" i="4"/>
  <c r="R24" i="4"/>
  <c r="T23" i="4"/>
  <c r="S23" i="4"/>
  <c r="U22" i="4"/>
  <c r="R24" i="3"/>
  <c r="S23" i="3"/>
  <c r="U23" i="3" s="1"/>
  <c r="T23" i="3"/>
  <c r="V44" i="9"/>
  <c r="S46" i="9"/>
  <c r="T45" i="9"/>
  <c r="U45" i="9"/>
  <c r="V23" i="9"/>
  <c r="U24" i="9"/>
  <c r="S25" i="9"/>
  <c r="T24" i="9"/>
  <c r="S106" i="8"/>
  <c r="U105" i="8"/>
  <c r="T105" i="8"/>
  <c r="U82" i="8"/>
  <c r="S83" i="8"/>
  <c r="T82" i="8"/>
  <c r="V82" i="8" s="1"/>
  <c r="V81" i="8"/>
  <c r="U23" i="8"/>
  <c r="S24" i="8"/>
  <c r="T23" i="8"/>
  <c r="U24" i="5"/>
  <c r="T24" i="5"/>
  <c r="S25" i="5"/>
  <c r="T41" i="7"/>
  <c r="U41" i="7"/>
  <c r="S42" i="7"/>
  <c r="V40" i="7"/>
  <c r="T23" i="6"/>
  <c r="S24" i="6"/>
  <c r="W71" i="2"/>
  <c r="T73" i="2"/>
  <c r="V72" i="2"/>
  <c r="U72" i="2"/>
  <c r="W72" i="2" s="1"/>
  <c r="T53" i="2"/>
  <c r="V52" i="2"/>
  <c r="U52" i="2"/>
  <c r="T26" i="2"/>
  <c r="V25" i="2"/>
  <c r="U25" i="2"/>
  <c r="W14" i="2"/>
  <c r="U16" i="2"/>
  <c r="V16" i="2"/>
  <c r="W15" i="2"/>
  <c r="S16" i="1"/>
  <c r="U15" i="1"/>
  <c r="T15" i="1"/>
  <c r="U49" i="4" l="1"/>
  <c r="R51" i="4"/>
  <c r="T50" i="4"/>
  <c r="S50" i="4"/>
  <c r="U50" i="4" s="1"/>
  <c r="T24" i="4"/>
  <c r="S24" i="4"/>
  <c r="R25" i="4"/>
  <c r="U23" i="4"/>
  <c r="S24" i="3"/>
  <c r="U24" i="3" s="1"/>
  <c r="R25" i="3"/>
  <c r="T24" i="3"/>
  <c r="U46" i="9"/>
  <c r="T46" i="9"/>
  <c r="S47" i="9"/>
  <c r="V45" i="9"/>
  <c r="V24" i="9"/>
  <c r="T25" i="9"/>
  <c r="S26" i="9"/>
  <c r="U25" i="9"/>
  <c r="U106" i="8"/>
  <c r="T106" i="8"/>
  <c r="S107" i="8"/>
  <c r="V105" i="8"/>
  <c r="T83" i="8"/>
  <c r="U83" i="8"/>
  <c r="S84" i="8"/>
  <c r="T24" i="8"/>
  <c r="V24" i="8" s="1"/>
  <c r="S25" i="8"/>
  <c r="U24" i="8"/>
  <c r="V23" i="8"/>
  <c r="S26" i="5"/>
  <c r="U25" i="5"/>
  <c r="T25" i="5"/>
  <c r="V25" i="5" s="1"/>
  <c r="V24" i="5"/>
  <c r="S43" i="7"/>
  <c r="T42" i="7"/>
  <c r="U42" i="7"/>
  <c r="V41" i="7"/>
  <c r="V23" i="6"/>
  <c r="T24" i="6"/>
  <c r="S25" i="6"/>
  <c r="V73" i="2"/>
  <c r="T74" i="2"/>
  <c r="U73" i="2"/>
  <c r="W52" i="2"/>
  <c r="V53" i="2"/>
  <c r="U53" i="2"/>
  <c r="T54" i="2"/>
  <c r="U26" i="2"/>
  <c r="V26" i="2"/>
  <c r="T27" i="2"/>
  <c r="W25" i="2"/>
  <c r="W16" i="2"/>
  <c r="U16" i="1"/>
  <c r="T16" i="1"/>
  <c r="S17" i="1"/>
  <c r="V15" i="1"/>
  <c r="R52" i="4" l="1"/>
  <c r="S51" i="4"/>
  <c r="T51" i="4"/>
  <c r="U24" i="4"/>
  <c r="R26" i="4"/>
  <c r="T25" i="4"/>
  <c r="S25" i="4"/>
  <c r="R26" i="3"/>
  <c r="S25" i="3"/>
  <c r="T25" i="3"/>
  <c r="V46" i="9"/>
  <c r="S48" i="9"/>
  <c r="T47" i="9"/>
  <c r="U47" i="9"/>
  <c r="S27" i="9"/>
  <c r="U26" i="9"/>
  <c r="T26" i="9"/>
  <c r="V26" i="9" s="1"/>
  <c r="V25" i="9"/>
  <c r="S108" i="8"/>
  <c r="U107" i="8"/>
  <c r="T107" i="8"/>
  <c r="V107" i="8" s="1"/>
  <c r="V106" i="8"/>
  <c r="S85" i="8"/>
  <c r="U84" i="8"/>
  <c r="T84" i="8"/>
  <c r="V83" i="8"/>
  <c r="S26" i="8"/>
  <c r="U25" i="8"/>
  <c r="T25" i="8"/>
  <c r="V25" i="8" s="1"/>
  <c r="U26" i="5"/>
  <c r="T26" i="5"/>
  <c r="S27" i="5"/>
  <c r="V42" i="7"/>
  <c r="T43" i="7"/>
  <c r="U43" i="7"/>
  <c r="S44" i="7"/>
  <c r="T25" i="6"/>
  <c r="V25" i="6" s="1"/>
  <c r="S26" i="6"/>
  <c r="T26" i="6" s="1"/>
  <c r="V24" i="6"/>
  <c r="T75" i="2"/>
  <c r="V74" i="2"/>
  <c r="U74" i="2"/>
  <c r="W73" i="2"/>
  <c r="T55" i="2"/>
  <c r="V54" i="2"/>
  <c r="U54" i="2"/>
  <c r="W53" i="2"/>
  <c r="V27" i="2"/>
  <c r="T28" i="2"/>
  <c r="U27" i="2"/>
  <c r="W26" i="2"/>
  <c r="S18" i="1"/>
  <c r="T17" i="1"/>
  <c r="U17" i="1"/>
  <c r="V1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M43" i="1"/>
  <c r="N43" i="1" s="1"/>
  <c r="M42" i="1"/>
  <c r="N42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N6" i="1"/>
  <c r="M5" i="1"/>
  <c r="N5" i="1" s="1"/>
  <c r="M4" i="1"/>
  <c r="N4" i="1" s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43" i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O30" i="4"/>
  <c r="H30" i="4"/>
  <c r="E30" i="4"/>
  <c r="O29" i="4"/>
  <c r="H29" i="4"/>
  <c r="E29" i="4"/>
  <c r="O28" i="4"/>
  <c r="H28" i="4"/>
  <c r="E28" i="4"/>
  <c r="O27" i="4"/>
  <c r="M27" i="4"/>
  <c r="L27" i="4"/>
  <c r="K27" i="4"/>
  <c r="H27" i="4"/>
  <c r="E27" i="4"/>
  <c r="O26" i="4"/>
  <c r="L26" i="4"/>
  <c r="M26" i="4" s="1"/>
  <c r="K26" i="4"/>
  <c r="H26" i="4"/>
  <c r="E26" i="4"/>
  <c r="O25" i="4"/>
  <c r="L25" i="4"/>
  <c r="M25" i="4" s="1"/>
  <c r="K25" i="4"/>
  <c r="H25" i="4"/>
  <c r="E25" i="4"/>
  <c r="O24" i="4"/>
  <c r="L24" i="4"/>
  <c r="M24" i="4" s="1"/>
  <c r="K24" i="4"/>
  <c r="H24" i="4"/>
  <c r="E24" i="4"/>
  <c r="O23" i="4"/>
  <c r="L23" i="4"/>
  <c r="M23" i="4" s="1"/>
  <c r="K23" i="4"/>
  <c r="H23" i="4"/>
  <c r="E23" i="4"/>
  <c r="O22" i="4"/>
  <c r="L22" i="4"/>
  <c r="M22" i="4" s="1"/>
  <c r="K22" i="4"/>
  <c r="H22" i="4"/>
  <c r="E22" i="4"/>
  <c r="O21" i="4"/>
  <c r="L21" i="4"/>
  <c r="M21" i="4" s="1"/>
  <c r="K21" i="4"/>
  <c r="H21" i="4"/>
  <c r="E21" i="4"/>
  <c r="O51" i="3"/>
  <c r="H51" i="3"/>
  <c r="E51" i="3"/>
  <c r="O50" i="3"/>
  <c r="H50" i="3"/>
  <c r="E50" i="3"/>
  <c r="O49" i="3"/>
  <c r="H49" i="3"/>
  <c r="E49" i="3"/>
  <c r="O48" i="3"/>
  <c r="H48" i="3"/>
  <c r="E48" i="3"/>
  <c r="O47" i="3"/>
  <c r="L47" i="3"/>
  <c r="M47" i="3" s="1"/>
  <c r="K47" i="3"/>
  <c r="H47" i="3"/>
  <c r="E47" i="3"/>
  <c r="O46" i="3"/>
  <c r="L46" i="3"/>
  <c r="M46" i="3" s="1"/>
  <c r="K46" i="3"/>
  <c r="H46" i="3"/>
  <c r="E46" i="3"/>
  <c r="O45" i="3"/>
  <c r="K45" i="3"/>
  <c r="H45" i="3"/>
  <c r="O44" i="3"/>
  <c r="L44" i="3"/>
  <c r="M44" i="3" s="1"/>
  <c r="K44" i="3"/>
  <c r="H44" i="3"/>
  <c r="E44" i="3"/>
  <c r="O43" i="3"/>
  <c r="L43" i="3"/>
  <c r="M43" i="3" s="1"/>
  <c r="K43" i="3"/>
  <c r="H43" i="3"/>
  <c r="E43" i="3"/>
  <c r="O42" i="3"/>
  <c r="L42" i="3"/>
  <c r="M42" i="3" s="1"/>
  <c r="K42" i="3"/>
  <c r="H42" i="3"/>
  <c r="E42" i="3"/>
  <c r="O41" i="3"/>
  <c r="L41" i="3"/>
  <c r="M41" i="3" s="1"/>
  <c r="K41" i="3"/>
  <c r="H41" i="3"/>
  <c r="E41" i="3"/>
  <c r="O40" i="3"/>
  <c r="L40" i="3"/>
  <c r="M40" i="3" s="1"/>
  <c r="K40" i="3"/>
  <c r="H40" i="3"/>
  <c r="E40" i="3"/>
  <c r="O39" i="3"/>
  <c r="L39" i="3"/>
  <c r="M39" i="3" s="1"/>
  <c r="K39" i="3"/>
  <c r="H39" i="3"/>
  <c r="E39" i="3"/>
  <c r="O38" i="3"/>
  <c r="L38" i="3"/>
  <c r="M38" i="3" s="1"/>
  <c r="K38" i="3"/>
  <c r="H38" i="3"/>
  <c r="E38" i="3"/>
  <c r="N56" i="1"/>
  <c r="M56" i="1"/>
  <c r="L56" i="1"/>
  <c r="W27" i="2" l="1"/>
  <c r="T52" i="4"/>
  <c r="R53" i="4"/>
  <c r="S52" i="4"/>
  <c r="U51" i="4"/>
  <c r="T26" i="4"/>
  <c r="S26" i="4"/>
  <c r="U26" i="4" s="1"/>
  <c r="R27" i="4"/>
  <c r="U25" i="4"/>
  <c r="S26" i="3"/>
  <c r="U26" i="3" s="1"/>
  <c r="T26" i="3"/>
  <c r="R27" i="3"/>
  <c r="U25" i="3"/>
  <c r="S49" i="9"/>
  <c r="U48" i="9"/>
  <c r="T48" i="9"/>
  <c r="V47" i="9"/>
  <c r="T27" i="9"/>
  <c r="V27" i="9" s="1"/>
  <c r="U27" i="9"/>
  <c r="S28" i="9"/>
  <c r="U108" i="8"/>
  <c r="T108" i="8"/>
  <c r="S109" i="8"/>
  <c r="V84" i="8"/>
  <c r="T85" i="8"/>
  <c r="S86" i="8"/>
  <c r="U85" i="8"/>
  <c r="T26" i="8"/>
  <c r="V26" i="8" s="1"/>
  <c r="S27" i="8"/>
  <c r="U26" i="8"/>
  <c r="S28" i="5"/>
  <c r="U27" i="5"/>
  <c r="T27" i="5"/>
  <c r="V26" i="5"/>
  <c r="S45" i="7"/>
  <c r="T44" i="7"/>
  <c r="V44" i="7" s="1"/>
  <c r="U44" i="7"/>
  <c r="V43" i="7"/>
  <c r="S27" i="6"/>
  <c r="T27" i="6" s="1"/>
  <c r="V75" i="2"/>
  <c r="T76" i="2"/>
  <c r="U75" i="2"/>
  <c r="W74" i="2"/>
  <c r="W54" i="2"/>
  <c r="V55" i="2"/>
  <c r="U55" i="2"/>
  <c r="T56" i="2"/>
  <c r="U28" i="2"/>
  <c r="W28" i="2" s="1"/>
  <c r="T29" i="2"/>
  <c r="V28" i="2"/>
  <c r="U18" i="1"/>
  <c r="T18" i="1"/>
  <c r="S19" i="1"/>
  <c r="V17" i="1"/>
  <c r="M55" i="1"/>
  <c r="M54" i="1"/>
  <c r="M53" i="1"/>
  <c r="M52" i="1"/>
  <c r="M51" i="1"/>
  <c r="M50" i="1"/>
  <c r="M49" i="1"/>
  <c r="M48" i="1"/>
  <c r="M47" i="1"/>
  <c r="M46" i="1"/>
  <c r="M45" i="1"/>
  <c r="M44" i="1"/>
  <c r="N44" i="1" s="1"/>
  <c r="P59" i="1"/>
  <c r="I59" i="1"/>
  <c r="J59" i="1" s="1"/>
  <c r="E59" i="1"/>
  <c r="P58" i="1"/>
  <c r="I58" i="1"/>
  <c r="J58" i="1" s="1"/>
  <c r="E58" i="1"/>
  <c r="P57" i="1"/>
  <c r="I57" i="1"/>
  <c r="J57" i="1" s="1"/>
  <c r="E57" i="1"/>
  <c r="P56" i="1"/>
  <c r="I56" i="1"/>
  <c r="J56" i="1" s="1"/>
  <c r="E56" i="1"/>
  <c r="P55" i="1"/>
  <c r="N55" i="1"/>
  <c r="L55" i="1"/>
  <c r="I55" i="1"/>
  <c r="J55" i="1" s="1"/>
  <c r="E55" i="1"/>
  <c r="P54" i="1"/>
  <c r="N54" i="1"/>
  <c r="L54" i="1"/>
  <c r="I54" i="1"/>
  <c r="J54" i="1" s="1"/>
  <c r="E54" i="1"/>
  <c r="P53" i="1"/>
  <c r="N53" i="1"/>
  <c r="L53" i="1"/>
  <c r="I53" i="1"/>
  <c r="J53" i="1" s="1"/>
  <c r="E53" i="1"/>
  <c r="P52" i="1"/>
  <c r="N52" i="1"/>
  <c r="L52" i="1"/>
  <c r="I52" i="1"/>
  <c r="J52" i="1" s="1"/>
  <c r="E52" i="1"/>
  <c r="P51" i="1"/>
  <c r="N51" i="1"/>
  <c r="L51" i="1"/>
  <c r="I51" i="1"/>
  <c r="J51" i="1" s="1"/>
  <c r="E51" i="1"/>
  <c r="P50" i="1"/>
  <c r="N50" i="1"/>
  <c r="L50" i="1"/>
  <c r="I50" i="1"/>
  <c r="J50" i="1" s="1"/>
  <c r="E50" i="1"/>
  <c r="P49" i="1"/>
  <c r="N49" i="1"/>
  <c r="L49" i="1"/>
  <c r="I49" i="1"/>
  <c r="J49" i="1" s="1"/>
  <c r="E49" i="1"/>
  <c r="P48" i="1"/>
  <c r="N48" i="1"/>
  <c r="L48" i="1"/>
  <c r="I48" i="1"/>
  <c r="J48" i="1" s="1"/>
  <c r="E48" i="1"/>
  <c r="P47" i="1"/>
  <c r="N47" i="1"/>
  <c r="L47" i="1"/>
  <c r="I47" i="1"/>
  <c r="J47" i="1" s="1"/>
  <c r="E47" i="1"/>
  <c r="P46" i="1"/>
  <c r="N46" i="1"/>
  <c r="L46" i="1"/>
  <c r="I46" i="1"/>
  <c r="J46" i="1" s="1"/>
  <c r="E46" i="1"/>
  <c r="P45" i="1"/>
  <c r="N45" i="1"/>
  <c r="L45" i="1"/>
  <c r="I45" i="1"/>
  <c r="J45" i="1" s="1"/>
  <c r="E45" i="1"/>
  <c r="P44" i="1"/>
  <c r="L44" i="1"/>
  <c r="I44" i="1"/>
  <c r="J44" i="1" s="1"/>
  <c r="E44" i="1"/>
  <c r="U52" i="4" l="1"/>
  <c r="R54" i="4"/>
  <c r="T53" i="4"/>
  <c r="S53" i="4"/>
  <c r="U53" i="4" s="1"/>
  <c r="R28" i="4"/>
  <c r="T27" i="4"/>
  <c r="S27" i="4"/>
  <c r="U27" i="4" s="1"/>
  <c r="R28" i="3"/>
  <c r="S27" i="3"/>
  <c r="T27" i="3"/>
  <c r="V48" i="9"/>
  <c r="S50" i="9"/>
  <c r="U49" i="9"/>
  <c r="T49" i="9"/>
  <c r="U28" i="9"/>
  <c r="S29" i="9"/>
  <c r="T28" i="9"/>
  <c r="S110" i="8"/>
  <c r="U109" i="8"/>
  <c r="T109" i="8"/>
  <c r="V109" i="8" s="1"/>
  <c r="V108" i="8"/>
  <c r="S87" i="8"/>
  <c r="U86" i="8"/>
  <c r="T86" i="8"/>
  <c r="V86" i="8" s="1"/>
  <c r="V85" i="8"/>
  <c r="U27" i="8"/>
  <c r="S28" i="8"/>
  <c r="T27" i="8"/>
  <c r="V27" i="8" s="1"/>
  <c r="V27" i="5"/>
  <c r="U28" i="5"/>
  <c r="T28" i="5"/>
  <c r="V28" i="5" s="1"/>
  <c r="S29" i="5"/>
  <c r="T45" i="7"/>
  <c r="U45" i="7"/>
  <c r="S46" i="7"/>
  <c r="V26" i="6"/>
  <c r="S28" i="6"/>
  <c r="T28" i="6" s="1"/>
  <c r="T77" i="2"/>
  <c r="V76" i="2"/>
  <c r="U76" i="2"/>
  <c r="W75" i="2"/>
  <c r="T57" i="2"/>
  <c r="V56" i="2"/>
  <c r="U56" i="2"/>
  <c r="W55" i="2"/>
  <c r="T30" i="2"/>
  <c r="V29" i="2"/>
  <c r="U29" i="2"/>
  <c r="S20" i="1"/>
  <c r="U19" i="1"/>
  <c r="T19" i="1"/>
  <c r="V18" i="1"/>
  <c r="W56" i="2" l="1"/>
  <c r="S54" i="4"/>
  <c r="T54" i="4"/>
  <c r="T28" i="4"/>
  <c r="S28" i="4"/>
  <c r="R29" i="4"/>
  <c r="U27" i="3"/>
  <c r="S28" i="3"/>
  <c r="T28" i="3"/>
  <c r="R29" i="3"/>
  <c r="V49" i="9"/>
  <c r="U50" i="9"/>
  <c r="T50" i="9"/>
  <c r="V28" i="9"/>
  <c r="T29" i="9"/>
  <c r="U29" i="9"/>
  <c r="S30" i="9"/>
  <c r="U110" i="8"/>
  <c r="T110" i="8"/>
  <c r="V110" i="8" s="1"/>
  <c r="S111" i="8"/>
  <c r="T87" i="8"/>
  <c r="U87" i="8"/>
  <c r="S88" i="8"/>
  <c r="T28" i="8"/>
  <c r="S29" i="8"/>
  <c r="U28" i="8"/>
  <c r="S30" i="5"/>
  <c r="U29" i="5"/>
  <c r="T29" i="5"/>
  <c r="S47" i="7"/>
  <c r="T46" i="7"/>
  <c r="U46" i="7"/>
  <c r="V45" i="7"/>
  <c r="S29" i="6"/>
  <c r="T29" i="6" s="1"/>
  <c r="V27" i="6"/>
  <c r="V77" i="2"/>
  <c r="U77" i="2"/>
  <c r="T78" i="2"/>
  <c r="W76" i="2"/>
  <c r="V57" i="2"/>
  <c r="U57" i="2"/>
  <c r="T58" i="2"/>
  <c r="W29" i="2"/>
  <c r="U30" i="2"/>
  <c r="V30" i="2"/>
  <c r="T31" i="2"/>
  <c r="U20" i="1"/>
  <c r="T20" i="1"/>
  <c r="S21" i="1"/>
  <c r="V19" i="1"/>
  <c r="W57" i="2" l="1"/>
  <c r="U54" i="4"/>
  <c r="R30" i="4"/>
  <c r="T29" i="4"/>
  <c r="S29" i="4"/>
  <c r="U29" i="4" s="1"/>
  <c r="U28" i="4"/>
  <c r="R30" i="3"/>
  <c r="S29" i="3"/>
  <c r="T29" i="3"/>
  <c r="U28" i="3"/>
  <c r="V50" i="9"/>
  <c r="S31" i="9"/>
  <c r="U30" i="9"/>
  <c r="T30" i="9"/>
  <c r="V30" i="9" s="1"/>
  <c r="V29" i="9"/>
  <c r="S112" i="8"/>
  <c r="U111" i="8"/>
  <c r="T111" i="8"/>
  <c r="U88" i="8"/>
  <c r="S89" i="8"/>
  <c r="T88" i="8"/>
  <c r="V88" i="8" s="1"/>
  <c r="V87" i="8"/>
  <c r="S30" i="8"/>
  <c r="U29" i="8"/>
  <c r="T29" i="8"/>
  <c r="V28" i="8"/>
  <c r="U30" i="5"/>
  <c r="T30" i="5"/>
  <c r="S31" i="5"/>
  <c r="V29" i="5"/>
  <c r="V46" i="7"/>
  <c r="T47" i="7"/>
  <c r="S48" i="7"/>
  <c r="U47" i="7"/>
  <c r="V28" i="6"/>
  <c r="S30" i="6"/>
  <c r="T30" i="6" s="1"/>
  <c r="W77" i="2"/>
  <c r="T79" i="2"/>
  <c r="V78" i="2"/>
  <c r="U78" i="2"/>
  <c r="T59" i="2"/>
  <c r="V58" i="2"/>
  <c r="U58" i="2"/>
  <c r="W58" i="2" s="1"/>
  <c r="W30" i="2"/>
  <c r="T32" i="2"/>
  <c r="V31" i="2"/>
  <c r="U31" i="2"/>
  <c r="S22" i="1"/>
  <c r="T21" i="1"/>
  <c r="U21" i="1"/>
  <c r="V20" i="1"/>
  <c r="T30" i="4" l="1"/>
  <c r="S30" i="4"/>
  <c r="R31" i="4"/>
  <c r="U29" i="3"/>
  <c r="S30" i="3"/>
  <c r="R31" i="3"/>
  <c r="T30" i="3"/>
  <c r="T31" i="9"/>
  <c r="S32" i="9"/>
  <c r="U31" i="9"/>
  <c r="V111" i="8"/>
  <c r="U112" i="8"/>
  <c r="T112" i="8"/>
  <c r="V112" i="8" s="1"/>
  <c r="S113" i="8"/>
  <c r="T89" i="8"/>
  <c r="U89" i="8"/>
  <c r="S90" i="8"/>
  <c r="V29" i="8"/>
  <c r="T30" i="8"/>
  <c r="S31" i="8"/>
  <c r="U30" i="8"/>
  <c r="S32" i="5"/>
  <c r="U31" i="5"/>
  <c r="T31" i="5"/>
  <c r="V31" i="5" s="1"/>
  <c r="V30" i="5"/>
  <c r="S49" i="7"/>
  <c r="T48" i="7"/>
  <c r="U48" i="7"/>
  <c r="V47" i="7"/>
  <c r="S31" i="6"/>
  <c r="T31" i="6" s="1"/>
  <c r="V29" i="6"/>
  <c r="V79" i="2"/>
  <c r="U79" i="2"/>
  <c r="T80" i="2"/>
  <c r="W78" i="2"/>
  <c r="U59" i="2"/>
  <c r="V59" i="2"/>
  <c r="T60" i="2"/>
  <c r="U32" i="2"/>
  <c r="T33" i="2"/>
  <c r="V32" i="2"/>
  <c r="W31" i="2"/>
  <c r="U22" i="1"/>
  <c r="T22" i="1"/>
  <c r="S23" i="1"/>
  <c r="V21" i="1"/>
  <c r="R32" i="4" l="1"/>
  <c r="T31" i="4"/>
  <c r="S31" i="4"/>
  <c r="U31" i="4" s="1"/>
  <c r="U30" i="4"/>
  <c r="R32" i="3"/>
  <c r="S31" i="3"/>
  <c r="T31" i="3"/>
  <c r="U30" i="3"/>
  <c r="U32" i="9"/>
  <c r="S33" i="9"/>
  <c r="T32" i="9"/>
  <c r="V32" i="9" s="1"/>
  <c r="V31" i="9"/>
  <c r="S114" i="8"/>
  <c r="U113" i="8"/>
  <c r="T113" i="8"/>
  <c r="V113" i="8" s="1"/>
  <c r="S91" i="8"/>
  <c r="U90" i="8"/>
  <c r="T90" i="8"/>
  <c r="V90" i="8" s="1"/>
  <c r="V89" i="8"/>
  <c r="S32" i="8"/>
  <c r="U31" i="8"/>
  <c r="T31" i="8"/>
  <c r="V31" i="8" s="1"/>
  <c r="V30" i="8"/>
  <c r="U32" i="5"/>
  <c r="T32" i="5"/>
  <c r="S33" i="5"/>
  <c r="V48" i="7"/>
  <c r="T49" i="7"/>
  <c r="S50" i="7"/>
  <c r="U49" i="7"/>
  <c r="V30" i="6"/>
  <c r="S32" i="6"/>
  <c r="T32" i="6" s="1"/>
  <c r="T81" i="2"/>
  <c r="V80" i="2"/>
  <c r="U80" i="2"/>
  <c r="W79" i="2"/>
  <c r="T61" i="2"/>
  <c r="V60" i="2"/>
  <c r="U60" i="2"/>
  <c r="W59" i="2"/>
  <c r="V33" i="2"/>
  <c r="T34" i="2"/>
  <c r="U33" i="2"/>
  <c r="W32" i="2"/>
  <c r="S24" i="1"/>
  <c r="U23" i="1"/>
  <c r="T23" i="1"/>
  <c r="V22" i="1"/>
  <c r="W33" i="2" l="1"/>
  <c r="V23" i="1"/>
  <c r="T32" i="4"/>
  <c r="S32" i="4"/>
  <c r="R33" i="4"/>
  <c r="U31" i="3"/>
  <c r="S32" i="3"/>
  <c r="T32" i="3"/>
  <c r="R33" i="3"/>
  <c r="T33" i="9"/>
  <c r="V33" i="9" s="1"/>
  <c r="U33" i="9"/>
  <c r="U114" i="8"/>
  <c r="T114" i="8"/>
  <c r="V114" i="8" s="1"/>
  <c r="S115" i="8"/>
  <c r="T91" i="8"/>
  <c r="U91" i="8"/>
  <c r="S92" i="8"/>
  <c r="T32" i="8"/>
  <c r="S33" i="8"/>
  <c r="U32" i="8"/>
  <c r="S34" i="5"/>
  <c r="U33" i="5"/>
  <c r="T33" i="5"/>
  <c r="V33" i="5" s="1"/>
  <c r="V32" i="5"/>
  <c r="S51" i="7"/>
  <c r="T50" i="7"/>
  <c r="U50" i="7"/>
  <c r="V49" i="7"/>
  <c r="V31" i="6"/>
  <c r="S33" i="6"/>
  <c r="T33" i="6" s="1"/>
  <c r="W80" i="2"/>
  <c r="V81" i="2"/>
  <c r="U81" i="2"/>
  <c r="T82" i="2"/>
  <c r="W60" i="2"/>
  <c r="V61" i="2"/>
  <c r="U61" i="2"/>
  <c r="T62" i="2"/>
  <c r="U34" i="2"/>
  <c r="V34" i="2"/>
  <c r="T35" i="2"/>
  <c r="U24" i="1"/>
  <c r="T24" i="1"/>
  <c r="S25" i="1"/>
  <c r="W81" i="2" l="1"/>
  <c r="W61" i="2"/>
  <c r="R34" i="4"/>
  <c r="T33" i="4"/>
  <c r="S33" i="4"/>
  <c r="U33" i="4" s="1"/>
  <c r="U32" i="4"/>
  <c r="U32" i="3"/>
  <c r="R34" i="3"/>
  <c r="S33" i="3"/>
  <c r="T33" i="3"/>
  <c r="S116" i="8"/>
  <c r="U115" i="8"/>
  <c r="T115" i="8"/>
  <c r="V115" i="8" s="1"/>
  <c r="U92" i="8"/>
  <c r="S93" i="8"/>
  <c r="T92" i="8"/>
  <c r="V92" i="8" s="1"/>
  <c r="V91" i="8"/>
  <c r="U33" i="8"/>
  <c r="S34" i="8"/>
  <c r="T33" i="8"/>
  <c r="V33" i="8" s="1"/>
  <c r="V32" i="8"/>
  <c r="U34" i="5"/>
  <c r="T34" i="5"/>
  <c r="S35" i="5"/>
  <c r="V50" i="7"/>
  <c r="T51" i="7"/>
  <c r="V51" i="7" s="1"/>
  <c r="U51" i="7"/>
  <c r="S52" i="7"/>
  <c r="V32" i="6"/>
  <c r="S34" i="6"/>
  <c r="T34" i="6" s="1"/>
  <c r="T83" i="2"/>
  <c r="V82" i="2"/>
  <c r="U82" i="2"/>
  <c r="T63" i="2"/>
  <c r="V62" i="2"/>
  <c r="U62" i="2"/>
  <c r="T36" i="2"/>
  <c r="V35" i="2"/>
  <c r="U35" i="2"/>
  <c r="W34" i="2"/>
  <c r="S26" i="1"/>
  <c r="T25" i="1"/>
  <c r="U25" i="1"/>
  <c r="V24" i="1"/>
  <c r="W62" i="2" l="1"/>
  <c r="W82" i="2"/>
  <c r="T34" i="4"/>
  <c r="S34" i="4"/>
  <c r="R35" i="4"/>
  <c r="U33" i="3"/>
  <c r="S34" i="3"/>
  <c r="R35" i="3"/>
  <c r="T34" i="3"/>
  <c r="U116" i="8"/>
  <c r="T116" i="8"/>
  <c r="V116" i="8" s="1"/>
  <c r="S117" i="8"/>
  <c r="T93" i="8"/>
  <c r="U93" i="8"/>
  <c r="T34" i="8"/>
  <c r="S35" i="8"/>
  <c r="U34" i="8"/>
  <c r="S36" i="5"/>
  <c r="U35" i="5"/>
  <c r="T35" i="5"/>
  <c r="V35" i="5" s="1"/>
  <c r="V34" i="5"/>
  <c r="S53" i="7"/>
  <c r="T52" i="7"/>
  <c r="U52" i="7"/>
  <c r="V33" i="6"/>
  <c r="S35" i="6"/>
  <c r="T35" i="6" s="1"/>
  <c r="V83" i="2"/>
  <c r="U83" i="2"/>
  <c r="T84" i="2"/>
  <c r="V63" i="2"/>
  <c r="U63" i="2"/>
  <c r="W35" i="2"/>
  <c r="U36" i="2"/>
  <c r="T37" i="2"/>
  <c r="V36" i="2"/>
  <c r="U26" i="1"/>
  <c r="T26" i="1"/>
  <c r="S27" i="1"/>
  <c r="V25" i="1"/>
  <c r="W63" i="2" l="1"/>
  <c r="R36" i="4"/>
  <c r="T35" i="4"/>
  <c r="S35" i="4"/>
  <c r="U35" i="4" s="1"/>
  <c r="U34" i="4"/>
  <c r="R36" i="3"/>
  <c r="S35" i="3"/>
  <c r="T35" i="3"/>
  <c r="U34" i="3"/>
  <c r="S118" i="8"/>
  <c r="U117" i="8"/>
  <c r="T117" i="8"/>
  <c r="V93" i="8"/>
  <c r="S36" i="8"/>
  <c r="U35" i="8"/>
  <c r="T35" i="8"/>
  <c r="V35" i="8" s="1"/>
  <c r="V34" i="8"/>
  <c r="U36" i="5"/>
  <c r="T36" i="5"/>
  <c r="S37" i="5"/>
  <c r="V52" i="7"/>
  <c r="T53" i="7"/>
  <c r="S54" i="7"/>
  <c r="U53" i="7"/>
  <c r="V34" i="6"/>
  <c r="S36" i="6"/>
  <c r="T36" i="6" s="1"/>
  <c r="T85" i="2"/>
  <c r="V84" i="2"/>
  <c r="U84" i="2"/>
  <c r="W84" i="2" s="1"/>
  <c r="W83" i="2"/>
  <c r="W36" i="2"/>
  <c r="V37" i="2"/>
  <c r="T38" i="2"/>
  <c r="U37" i="2"/>
  <c r="S28" i="1"/>
  <c r="T27" i="1"/>
  <c r="U27" i="1"/>
  <c r="V26" i="1"/>
  <c r="W37" i="2" l="1"/>
  <c r="T36" i="4"/>
  <c r="S36" i="4"/>
  <c r="U36" i="4" s="1"/>
  <c r="R37" i="4"/>
  <c r="U35" i="3"/>
  <c r="S36" i="3"/>
  <c r="R37" i="3"/>
  <c r="T36" i="3"/>
  <c r="V117" i="8"/>
  <c r="U118" i="8"/>
  <c r="T118" i="8"/>
  <c r="V118" i="8" s="1"/>
  <c r="S119" i="8"/>
  <c r="T36" i="8"/>
  <c r="S37" i="8"/>
  <c r="U36" i="8"/>
  <c r="S38" i="5"/>
  <c r="U37" i="5"/>
  <c r="T37" i="5"/>
  <c r="V37" i="5" s="1"/>
  <c r="V36" i="5"/>
  <c r="S55" i="7"/>
  <c r="T54" i="7"/>
  <c r="V54" i="7" s="1"/>
  <c r="U54" i="7"/>
  <c r="V53" i="7"/>
  <c r="S37" i="6"/>
  <c r="T37" i="6" s="1"/>
  <c r="V35" i="6"/>
  <c r="V85" i="2"/>
  <c r="U85" i="2"/>
  <c r="T86" i="2"/>
  <c r="U38" i="2"/>
  <c r="V38" i="2"/>
  <c r="T39" i="2"/>
  <c r="U28" i="1"/>
  <c r="T28" i="1"/>
  <c r="S29" i="1"/>
  <c r="V27" i="1"/>
  <c r="V28" i="1" l="1"/>
  <c r="R38" i="4"/>
  <c r="T37" i="4"/>
  <c r="S37" i="4"/>
  <c r="U37" i="4" s="1"/>
  <c r="R38" i="3"/>
  <c r="S37" i="3"/>
  <c r="T37" i="3"/>
  <c r="U36" i="3"/>
  <c r="S120" i="8"/>
  <c r="U119" i="8"/>
  <c r="T119" i="8"/>
  <c r="V119" i="8" s="1"/>
  <c r="U37" i="8"/>
  <c r="S38" i="8"/>
  <c r="T37" i="8"/>
  <c r="V37" i="8" s="1"/>
  <c r="V36" i="8"/>
  <c r="U38" i="5"/>
  <c r="T38" i="5"/>
  <c r="V38" i="5" s="1"/>
  <c r="S39" i="5"/>
  <c r="T55" i="7"/>
  <c r="S56" i="7"/>
  <c r="U55" i="7"/>
  <c r="V36" i="6"/>
  <c r="S38" i="6"/>
  <c r="T38" i="6" s="1"/>
  <c r="T87" i="2"/>
  <c r="V86" i="2"/>
  <c r="U86" i="2"/>
  <c r="W85" i="2"/>
  <c r="T40" i="2"/>
  <c r="V39" i="2"/>
  <c r="U39" i="2"/>
  <c r="W39" i="2" s="1"/>
  <c r="W38" i="2"/>
  <c r="S30" i="1"/>
  <c r="U29" i="1"/>
  <c r="T29" i="1"/>
  <c r="W86" i="2" l="1"/>
  <c r="V29" i="1"/>
  <c r="T38" i="4"/>
  <c r="S38" i="4"/>
  <c r="U37" i="3"/>
  <c r="S38" i="3"/>
  <c r="T38" i="3"/>
  <c r="R39" i="3"/>
  <c r="U120" i="8"/>
  <c r="T120" i="8"/>
  <c r="V120" i="8" s="1"/>
  <c r="S121" i="8"/>
  <c r="T38" i="8"/>
  <c r="S39" i="8"/>
  <c r="U38" i="8"/>
  <c r="S40" i="5"/>
  <c r="U39" i="5"/>
  <c r="T39" i="5"/>
  <c r="S57" i="7"/>
  <c r="T56" i="7"/>
  <c r="U56" i="7"/>
  <c r="V55" i="7"/>
  <c r="V37" i="6"/>
  <c r="S39" i="6"/>
  <c r="T39" i="6" s="1"/>
  <c r="V87" i="2"/>
  <c r="U87" i="2"/>
  <c r="T88" i="2"/>
  <c r="U40" i="2"/>
  <c r="T41" i="2"/>
  <c r="V40" i="2"/>
  <c r="U30" i="1"/>
  <c r="T30" i="1"/>
  <c r="S31" i="1"/>
  <c r="U38" i="4" l="1"/>
  <c r="U38" i="3"/>
  <c r="R40" i="3"/>
  <c r="S39" i="3"/>
  <c r="T39" i="3"/>
  <c r="S122" i="8"/>
  <c r="U121" i="8"/>
  <c r="T121" i="8"/>
  <c r="V121" i="8" s="1"/>
  <c r="S40" i="8"/>
  <c r="U39" i="8"/>
  <c r="T39" i="8"/>
  <c r="V38" i="8"/>
  <c r="V39" i="5"/>
  <c r="U40" i="5"/>
  <c r="T40" i="5"/>
  <c r="V40" i="5" s="1"/>
  <c r="S41" i="5"/>
  <c r="V56" i="7"/>
  <c r="T57" i="7"/>
  <c r="U57" i="7"/>
  <c r="S58" i="7"/>
  <c r="V38" i="6"/>
  <c r="S40" i="6"/>
  <c r="T40" i="6" s="1"/>
  <c r="T89" i="2"/>
  <c r="V88" i="2"/>
  <c r="U88" i="2"/>
  <c r="W87" i="2"/>
  <c r="V41" i="2"/>
  <c r="T42" i="2"/>
  <c r="U41" i="2"/>
  <c r="W41" i="2" s="1"/>
  <c r="W40" i="2"/>
  <c r="S32" i="1"/>
  <c r="T31" i="1"/>
  <c r="U31" i="1"/>
  <c r="V30" i="1"/>
  <c r="W88" i="2" l="1"/>
  <c r="U39" i="3"/>
  <c r="S40" i="3"/>
  <c r="R41" i="3"/>
  <c r="T40" i="3"/>
  <c r="U122" i="8"/>
  <c r="T122" i="8"/>
  <c r="S123" i="8"/>
  <c r="V39" i="8"/>
  <c r="T40" i="8"/>
  <c r="S41" i="8"/>
  <c r="U40" i="8"/>
  <c r="S42" i="5"/>
  <c r="U41" i="5"/>
  <c r="T41" i="5"/>
  <c r="V57" i="7"/>
  <c r="S59" i="7"/>
  <c r="T58" i="7"/>
  <c r="U58" i="7"/>
  <c r="S41" i="6"/>
  <c r="T41" i="6" s="1"/>
  <c r="V39" i="6"/>
  <c r="V89" i="2"/>
  <c r="U89" i="2"/>
  <c r="W89" i="2" s="1"/>
  <c r="T90" i="2"/>
  <c r="U42" i="2"/>
  <c r="V42" i="2"/>
  <c r="U32" i="1"/>
  <c r="T32" i="1"/>
  <c r="S33" i="1"/>
  <c r="V31" i="1"/>
  <c r="V32" i="1" l="1"/>
  <c r="R42" i="3"/>
  <c r="S41" i="3"/>
  <c r="T41" i="3"/>
  <c r="U40" i="3"/>
  <c r="S124" i="8"/>
  <c r="U123" i="8"/>
  <c r="T123" i="8"/>
  <c r="V123" i="8" s="1"/>
  <c r="V122" i="8"/>
  <c r="U41" i="8"/>
  <c r="S42" i="8"/>
  <c r="T41" i="8"/>
  <c r="V41" i="8" s="1"/>
  <c r="V40" i="8"/>
  <c r="U42" i="5"/>
  <c r="T42" i="5"/>
  <c r="S43" i="5"/>
  <c r="V41" i="5"/>
  <c r="T59" i="7"/>
  <c r="U59" i="7"/>
  <c r="S60" i="7"/>
  <c r="V58" i="7"/>
  <c r="V40" i="6"/>
  <c r="S42" i="6"/>
  <c r="T42" i="6" s="1"/>
  <c r="T91" i="2"/>
  <c r="V90" i="2"/>
  <c r="U90" i="2"/>
  <c r="W42" i="2"/>
  <c r="S34" i="1"/>
  <c r="U33" i="1"/>
  <c r="T33" i="1"/>
  <c r="V33" i="1" l="1"/>
  <c r="U41" i="3"/>
  <c r="S42" i="3"/>
  <c r="T42" i="3"/>
  <c r="R43" i="3"/>
  <c r="U124" i="8"/>
  <c r="T124" i="8"/>
  <c r="V124" i="8" s="1"/>
  <c r="S125" i="8"/>
  <c r="T42" i="8"/>
  <c r="S43" i="8"/>
  <c r="U42" i="8"/>
  <c r="S44" i="5"/>
  <c r="U43" i="5"/>
  <c r="T43" i="5"/>
  <c r="V42" i="5"/>
  <c r="S61" i="7"/>
  <c r="T60" i="7"/>
  <c r="U60" i="7"/>
  <c r="V59" i="7"/>
  <c r="S43" i="6"/>
  <c r="T43" i="6" s="1"/>
  <c r="V41" i="6"/>
  <c r="W90" i="2"/>
  <c r="T92" i="2"/>
  <c r="V91" i="2"/>
  <c r="U91" i="2"/>
  <c r="U34" i="1"/>
  <c r="T34" i="1"/>
  <c r="S35" i="1"/>
  <c r="W91" i="2" l="1"/>
  <c r="V34" i="1"/>
  <c r="R44" i="3"/>
  <c r="S43" i="3"/>
  <c r="U43" i="3" s="1"/>
  <c r="T43" i="3"/>
  <c r="U42" i="3"/>
  <c r="S126" i="8"/>
  <c r="U125" i="8"/>
  <c r="T125" i="8"/>
  <c r="V125" i="8" s="1"/>
  <c r="S44" i="8"/>
  <c r="U43" i="8"/>
  <c r="T43" i="8"/>
  <c r="V43" i="8" s="1"/>
  <c r="V42" i="8"/>
  <c r="V43" i="5"/>
  <c r="U44" i="5"/>
  <c r="T44" i="5"/>
  <c r="S45" i="5"/>
  <c r="V60" i="7"/>
  <c r="T61" i="7"/>
  <c r="S62" i="7"/>
  <c r="U61" i="7"/>
  <c r="V42" i="6"/>
  <c r="S44" i="6"/>
  <c r="T44" i="6" s="1"/>
  <c r="T93" i="2"/>
  <c r="V92" i="2"/>
  <c r="U92" i="2"/>
  <c r="S36" i="1"/>
  <c r="T35" i="1"/>
  <c r="U35" i="1"/>
  <c r="W92" i="2" l="1"/>
  <c r="S44" i="3"/>
  <c r="R45" i="3"/>
  <c r="T44" i="3"/>
  <c r="U126" i="8"/>
  <c r="T126" i="8"/>
  <c r="S127" i="8"/>
  <c r="T44" i="8"/>
  <c r="S45" i="8"/>
  <c r="U44" i="8"/>
  <c r="S46" i="5"/>
  <c r="U45" i="5"/>
  <c r="T45" i="5"/>
  <c r="V45" i="5" s="1"/>
  <c r="V44" i="5"/>
  <c r="V61" i="7"/>
  <c r="S63" i="7"/>
  <c r="T62" i="7"/>
  <c r="U62" i="7"/>
  <c r="S45" i="6"/>
  <c r="T45" i="6" s="1"/>
  <c r="V43" i="6"/>
  <c r="V93" i="2"/>
  <c r="T94" i="2"/>
  <c r="U93" i="2"/>
  <c r="U36" i="1"/>
  <c r="T36" i="1"/>
  <c r="S37" i="1"/>
  <c r="V35" i="1"/>
  <c r="W93" i="2" l="1"/>
  <c r="R46" i="3"/>
  <c r="S45" i="3"/>
  <c r="T45" i="3"/>
  <c r="U44" i="3"/>
  <c r="S128" i="8"/>
  <c r="U127" i="8"/>
  <c r="T127" i="8"/>
  <c r="V127" i="8" s="1"/>
  <c r="V126" i="8"/>
  <c r="U45" i="8"/>
  <c r="S46" i="8"/>
  <c r="T45" i="8"/>
  <c r="V45" i="8" s="1"/>
  <c r="V44" i="8"/>
  <c r="U46" i="5"/>
  <c r="T46" i="5"/>
  <c r="V46" i="5" s="1"/>
  <c r="S47" i="5"/>
  <c r="T63" i="7"/>
  <c r="S64" i="7"/>
  <c r="U63" i="7"/>
  <c r="V62" i="7"/>
  <c r="V44" i="6"/>
  <c r="S46" i="6"/>
  <c r="T46" i="6" s="1"/>
  <c r="T95" i="2"/>
  <c r="V94" i="2"/>
  <c r="U94" i="2"/>
  <c r="S38" i="1"/>
  <c r="U37" i="1"/>
  <c r="T37" i="1"/>
  <c r="V36" i="1"/>
  <c r="U45" i="3" l="1"/>
  <c r="S46" i="3"/>
  <c r="R47" i="3"/>
  <c r="T46" i="3"/>
  <c r="U128" i="8"/>
  <c r="T128" i="8"/>
  <c r="V128" i="8" s="1"/>
  <c r="S129" i="8"/>
  <c r="T46" i="8"/>
  <c r="S47" i="8"/>
  <c r="U46" i="8"/>
  <c r="S48" i="5"/>
  <c r="U47" i="5"/>
  <c r="T47" i="5"/>
  <c r="V47" i="5" s="1"/>
  <c r="S65" i="7"/>
  <c r="T64" i="7"/>
  <c r="U64" i="7"/>
  <c r="V63" i="7"/>
  <c r="V45" i="6"/>
  <c r="S47" i="6"/>
  <c r="T47" i="6" s="1"/>
  <c r="W94" i="2"/>
  <c r="V95" i="2"/>
  <c r="U95" i="2"/>
  <c r="W95" i="2" s="1"/>
  <c r="V37" i="1"/>
  <c r="U38" i="1"/>
  <c r="T38" i="1"/>
  <c r="S39" i="1"/>
  <c r="R48" i="3" l="1"/>
  <c r="S47" i="3"/>
  <c r="T47" i="3"/>
  <c r="U46" i="3"/>
  <c r="S130" i="8"/>
  <c r="U129" i="8"/>
  <c r="T129" i="8"/>
  <c r="S48" i="8"/>
  <c r="U47" i="8"/>
  <c r="T47" i="8"/>
  <c r="V47" i="8" s="1"/>
  <c r="V46" i="8"/>
  <c r="U48" i="5"/>
  <c r="T48" i="5"/>
  <c r="S49" i="5"/>
  <c r="V64" i="7"/>
  <c r="T65" i="7"/>
  <c r="S66" i="7"/>
  <c r="U65" i="7"/>
  <c r="S48" i="6"/>
  <c r="T48" i="6" s="1"/>
  <c r="V46" i="6"/>
  <c r="S40" i="1"/>
  <c r="T39" i="1"/>
  <c r="U39" i="1"/>
  <c r="V38" i="1"/>
  <c r="U47" i="3" l="1"/>
  <c r="S48" i="3"/>
  <c r="T48" i="3"/>
  <c r="R49" i="3"/>
  <c r="V129" i="8"/>
  <c r="U130" i="8"/>
  <c r="T130" i="8"/>
  <c r="V130" i="8" s="1"/>
  <c r="S131" i="8"/>
  <c r="T48" i="8"/>
  <c r="S49" i="8"/>
  <c r="U48" i="8"/>
  <c r="S50" i="5"/>
  <c r="U49" i="5"/>
  <c r="T49" i="5"/>
  <c r="V49" i="5" s="1"/>
  <c r="V48" i="5"/>
  <c r="S67" i="7"/>
  <c r="T66" i="7"/>
  <c r="U66" i="7"/>
  <c r="V65" i="7"/>
  <c r="S49" i="6"/>
  <c r="T49" i="6" s="1"/>
  <c r="V47" i="6"/>
  <c r="V39" i="1"/>
  <c r="U40" i="1"/>
  <c r="T40" i="1"/>
  <c r="S41" i="1"/>
  <c r="V40" i="1" l="1"/>
  <c r="U48" i="3"/>
  <c r="R50" i="3"/>
  <c r="S49" i="3"/>
  <c r="T49" i="3"/>
  <c r="S132" i="8"/>
  <c r="U131" i="8"/>
  <c r="T131" i="8"/>
  <c r="V131" i="8" s="1"/>
  <c r="U49" i="8"/>
  <c r="S50" i="8"/>
  <c r="T49" i="8"/>
  <c r="V49" i="8" s="1"/>
  <c r="V48" i="8"/>
  <c r="U50" i="5"/>
  <c r="T50" i="5"/>
  <c r="S51" i="5"/>
  <c r="V66" i="7"/>
  <c r="T67" i="7"/>
  <c r="U67" i="7"/>
  <c r="S68" i="7"/>
  <c r="V48" i="6"/>
  <c r="S50" i="6"/>
  <c r="T50" i="6" s="1"/>
  <c r="S42" i="1"/>
  <c r="U41" i="1"/>
  <c r="T41" i="1"/>
  <c r="V41" i="1" l="1"/>
  <c r="S50" i="3"/>
  <c r="R51" i="3"/>
  <c r="T50" i="3"/>
  <c r="U49" i="3"/>
  <c r="U132" i="8"/>
  <c r="T132" i="8"/>
  <c r="V132" i="8" s="1"/>
  <c r="S133" i="8"/>
  <c r="T50" i="8"/>
  <c r="S51" i="8"/>
  <c r="U50" i="8"/>
  <c r="S52" i="5"/>
  <c r="U51" i="5"/>
  <c r="T51" i="5"/>
  <c r="V51" i="5" s="1"/>
  <c r="V50" i="5"/>
  <c r="S69" i="7"/>
  <c r="T68" i="7"/>
  <c r="U68" i="7"/>
  <c r="V67" i="7"/>
  <c r="S51" i="6"/>
  <c r="T51" i="6" s="1"/>
  <c r="V49" i="6"/>
  <c r="U42" i="1"/>
  <c r="T42" i="1"/>
  <c r="S43" i="1"/>
  <c r="R52" i="3" l="1"/>
  <c r="S51" i="3"/>
  <c r="T51" i="3"/>
  <c r="U50" i="3"/>
  <c r="S134" i="8"/>
  <c r="U133" i="8"/>
  <c r="T133" i="8"/>
  <c r="V133" i="8" s="1"/>
  <c r="S52" i="8"/>
  <c r="U51" i="8"/>
  <c r="T51" i="8"/>
  <c r="V50" i="8"/>
  <c r="U52" i="5"/>
  <c r="T52" i="5"/>
  <c r="S53" i="5"/>
  <c r="V68" i="7"/>
  <c r="T69" i="7"/>
  <c r="S70" i="7"/>
  <c r="U69" i="7"/>
  <c r="S52" i="6"/>
  <c r="T52" i="6" s="1"/>
  <c r="V50" i="6"/>
  <c r="S44" i="1"/>
  <c r="T43" i="1"/>
  <c r="U43" i="1"/>
  <c r="V42" i="1"/>
  <c r="U51" i="3" l="1"/>
  <c r="S52" i="3"/>
  <c r="R53" i="3"/>
  <c r="T52" i="3"/>
  <c r="U134" i="8"/>
  <c r="T134" i="8"/>
  <c r="V134" i="8" s="1"/>
  <c r="S135" i="8"/>
  <c r="V51" i="8"/>
  <c r="T52" i="8"/>
  <c r="S53" i="8"/>
  <c r="U52" i="8"/>
  <c r="S54" i="5"/>
  <c r="U53" i="5"/>
  <c r="T53" i="5"/>
  <c r="V53" i="5" s="1"/>
  <c r="V52" i="5"/>
  <c r="V69" i="7"/>
  <c r="S71" i="7"/>
  <c r="T70" i="7"/>
  <c r="U70" i="7"/>
  <c r="S53" i="6"/>
  <c r="T53" i="6" s="1"/>
  <c r="V51" i="6"/>
  <c r="V43" i="1"/>
  <c r="U44" i="1"/>
  <c r="T44" i="1"/>
  <c r="S45" i="1"/>
  <c r="V44" i="1" l="1"/>
  <c r="U52" i="3"/>
  <c r="R54" i="3"/>
  <c r="S53" i="3"/>
  <c r="T53" i="3"/>
  <c r="S136" i="8"/>
  <c r="U135" i="8"/>
  <c r="T135" i="8"/>
  <c r="V135" i="8" s="1"/>
  <c r="U53" i="8"/>
  <c r="S54" i="8"/>
  <c r="T53" i="8"/>
  <c r="V53" i="8" s="1"/>
  <c r="V52" i="8"/>
  <c r="U54" i="5"/>
  <c r="T54" i="5"/>
  <c r="S55" i="5"/>
  <c r="V70" i="7"/>
  <c r="T71" i="7"/>
  <c r="S72" i="7"/>
  <c r="U71" i="7"/>
  <c r="V52" i="6"/>
  <c r="S54" i="6"/>
  <c r="T54" i="6" s="1"/>
  <c r="S46" i="1"/>
  <c r="U45" i="1"/>
  <c r="T45" i="1"/>
  <c r="S54" i="3" l="1"/>
  <c r="T54" i="3"/>
  <c r="R55" i="3"/>
  <c r="U53" i="3"/>
  <c r="U136" i="8"/>
  <c r="T136" i="8"/>
  <c r="V136" i="8" s="1"/>
  <c r="S137" i="8"/>
  <c r="T54" i="8"/>
  <c r="S55" i="8"/>
  <c r="U54" i="8"/>
  <c r="S56" i="5"/>
  <c r="U55" i="5"/>
  <c r="T55" i="5"/>
  <c r="V55" i="5" s="1"/>
  <c r="V54" i="5"/>
  <c r="V71" i="7"/>
  <c r="S73" i="7"/>
  <c r="T72" i="7"/>
  <c r="U72" i="7"/>
  <c r="S55" i="6"/>
  <c r="T55" i="6" s="1"/>
  <c r="V53" i="6"/>
  <c r="U46" i="1"/>
  <c r="T46" i="1"/>
  <c r="S47" i="1"/>
  <c r="V45" i="1"/>
  <c r="V46" i="1" l="1"/>
  <c r="R56" i="3"/>
  <c r="S55" i="3"/>
  <c r="T55" i="3"/>
  <c r="U54" i="3"/>
  <c r="S138" i="8"/>
  <c r="U137" i="8"/>
  <c r="T137" i="8"/>
  <c r="V137" i="8" s="1"/>
  <c r="S56" i="8"/>
  <c r="U55" i="8"/>
  <c r="T55" i="8"/>
  <c r="V55" i="8" s="1"/>
  <c r="V54" i="8"/>
  <c r="U56" i="5"/>
  <c r="T56" i="5"/>
  <c r="V56" i="5" s="1"/>
  <c r="S57" i="5"/>
  <c r="T73" i="7"/>
  <c r="U73" i="7"/>
  <c r="S74" i="7"/>
  <c r="V72" i="7"/>
  <c r="V54" i="6"/>
  <c r="S56" i="6"/>
  <c r="T56" i="6" s="1"/>
  <c r="S48" i="1"/>
  <c r="T47" i="1"/>
  <c r="U47" i="1"/>
  <c r="U55" i="3" l="1"/>
  <c r="S56" i="3"/>
  <c r="R57" i="3"/>
  <c r="T56" i="3"/>
  <c r="U138" i="8"/>
  <c r="T138" i="8"/>
  <c r="V138" i="8" s="1"/>
  <c r="S139" i="8"/>
  <c r="T56" i="8"/>
  <c r="S57" i="8"/>
  <c r="U56" i="8"/>
  <c r="S58" i="5"/>
  <c r="U57" i="5"/>
  <c r="T57" i="5"/>
  <c r="V57" i="5" s="1"/>
  <c r="S75" i="7"/>
  <c r="T74" i="7"/>
  <c r="U74" i="7"/>
  <c r="V73" i="7"/>
  <c r="V55" i="6"/>
  <c r="S57" i="6"/>
  <c r="T57" i="6" s="1"/>
  <c r="V56" i="6"/>
  <c r="V47" i="1"/>
  <c r="U48" i="1"/>
  <c r="T48" i="1"/>
  <c r="S49" i="1"/>
  <c r="V48" i="1" l="1"/>
  <c r="R58" i="3"/>
  <c r="S57" i="3"/>
  <c r="T57" i="3"/>
  <c r="U56" i="3"/>
  <c r="U139" i="8"/>
  <c r="T139" i="8"/>
  <c r="V139" i="8" s="1"/>
  <c r="U57" i="8"/>
  <c r="S58" i="8"/>
  <c r="T57" i="8"/>
  <c r="V57" i="8" s="1"/>
  <c r="V56" i="8"/>
  <c r="U58" i="5"/>
  <c r="T58" i="5"/>
  <c r="S59" i="5"/>
  <c r="V74" i="7"/>
  <c r="T75" i="7"/>
  <c r="U75" i="7"/>
  <c r="S76" i="7"/>
  <c r="S58" i="6"/>
  <c r="T58" i="6" s="1"/>
  <c r="S50" i="1"/>
  <c r="U49" i="1"/>
  <c r="T49" i="1"/>
  <c r="U57" i="3" l="1"/>
  <c r="S58" i="3"/>
  <c r="R59" i="3"/>
  <c r="T58" i="3"/>
  <c r="T58" i="8"/>
  <c r="S59" i="8"/>
  <c r="U58" i="8"/>
  <c r="S60" i="5"/>
  <c r="U59" i="5"/>
  <c r="T59" i="5"/>
  <c r="V59" i="5" s="1"/>
  <c r="V58" i="5"/>
  <c r="V75" i="7"/>
  <c r="S77" i="7"/>
  <c r="T76" i="7"/>
  <c r="U76" i="7"/>
  <c r="S59" i="6"/>
  <c r="T59" i="6" s="1"/>
  <c r="V57" i="6"/>
  <c r="V49" i="1"/>
  <c r="U50" i="1"/>
  <c r="T50" i="1"/>
  <c r="S51" i="1"/>
  <c r="U58" i="3" l="1"/>
  <c r="R60" i="3"/>
  <c r="S59" i="3"/>
  <c r="T59" i="3"/>
  <c r="S60" i="8"/>
  <c r="U59" i="8"/>
  <c r="T59" i="8"/>
  <c r="V59" i="8" s="1"/>
  <c r="V58" i="8"/>
  <c r="U60" i="5"/>
  <c r="T60" i="5"/>
  <c r="S61" i="5"/>
  <c r="T77" i="7"/>
  <c r="U77" i="7"/>
  <c r="S78" i="7"/>
  <c r="V76" i="7"/>
  <c r="V58" i="6"/>
  <c r="S60" i="6"/>
  <c r="T60" i="6" s="1"/>
  <c r="S52" i="1"/>
  <c r="T51" i="1"/>
  <c r="U51" i="1"/>
  <c r="V50" i="1"/>
  <c r="S60" i="3" l="1"/>
  <c r="T60" i="3"/>
  <c r="R61" i="3"/>
  <c r="U59" i="3"/>
  <c r="T60" i="8"/>
  <c r="S61" i="8"/>
  <c r="U60" i="8"/>
  <c r="S62" i="5"/>
  <c r="U61" i="5"/>
  <c r="T61" i="5"/>
  <c r="V60" i="5"/>
  <c r="S79" i="7"/>
  <c r="T78" i="7"/>
  <c r="U78" i="7"/>
  <c r="V77" i="7"/>
  <c r="V59" i="6"/>
  <c r="S61" i="6"/>
  <c r="T61" i="6" s="1"/>
  <c r="V51" i="1"/>
  <c r="U52" i="1"/>
  <c r="T52" i="1"/>
  <c r="S53" i="1"/>
  <c r="V52" i="1" l="1"/>
  <c r="R62" i="3"/>
  <c r="S61" i="3"/>
  <c r="T61" i="3"/>
  <c r="U60" i="3"/>
  <c r="U61" i="8"/>
  <c r="S62" i="8"/>
  <c r="T61" i="8"/>
  <c r="V61" i="8" s="1"/>
  <c r="V60" i="8"/>
  <c r="V61" i="5"/>
  <c r="U62" i="5"/>
  <c r="T62" i="5"/>
  <c r="V62" i="5" s="1"/>
  <c r="S63" i="5"/>
  <c r="V78" i="7"/>
  <c r="T79" i="7"/>
  <c r="S80" i="7"/>
  <c r="U79" i="7"/>
  <c r="S62" i="6"/>
  <c r="T62" i="6" s="1"/>
  <c r="V60" i="6"/>
  <c r="S54" i="1"/>
  <c r="U53" i="1"/>
  <c r="T53" i="1"/>
  <c r="U61" i="3" l="1"/>
  <c r="S62" i="3"/>
  <c r="R63" i="3"/>
  <c r="T62" i="3"/>
  <c r="T62" i="8"/>
  <c r="S63" i="8"/>
  <c r="U62" i="8"/>
  <c r="S64" i="5"/>
  <c r="U63" i="5"/>
  <c r="T63" i="5"/>
  <c r="V63" i="5" s="1"/>
  <c r="V79" i="7"/>
  <c r="S81" i="7"/>
  <c r="T80" i="7"/>
  <c r="U80" i="7"/>
  <c r="S63" i="6"/>
  <c r="T63" i="6" s="1"/>
  <c r="V61" i="6"/>
  <c r="V53" i="1"/>
  <c r="U54" i="1"/>
  <c r="T54" i="1"/>
  <c r="S55" i="1"/>
  <c r="V54" i="1" l="1"/>
  <c r="U62" i="3"/>
  <c r="R64" i="3"/>
  <c r="S63" i="3"/>
  <c r="T63" i="3"/>
  <c r="S64" i="8"/>
  <c r="U63" i="8"/>
  <c r="T63" i="8"/>
  <c r="V63" i="8" s="1"/>
  <c r="V62" i="8"/>
  <c r="U64" i="5"/>
  <c r="T64" i="5"/>
  <c r="S65" i="5"/>
  <c r="V80" i="7"/>
  <c r="T81" i="7"/>
  <c r="U81" i="7"/>
  <c r="S82" i="7"/>
  <c r="V62" i="6"/>
  <c r="S64" i="6"/>
  <c r="T64" i="6" s="1"/>
  <c r="S56" i="1"/>
  <c r="T55" i="1"/>
  <c r="U55" i="1"/>
  <c r="U63" i="3" l="1"/>
  <c r="S64" i="3"/>
  <c r="T64" i="3"/>
  <c r="R65" i="3"/>
  <c r="T64" i="8"/>
  <c r="S65" i="8"/>
  <c r="U64" i="8"/>
  <c r="S66" i="5"/>
  <c r="U65" i="5"/>
  <c r="T65" i="5"/>
  <c r="V65" i="5" s="1"/>
  <c r="V64" i="5"/>
  <c r="S83" i="7"/>
  <c r="T82" i="7"/>
  <c r="U82" i="7"/>
  <c r="V81" i="7"/>
  <c r="S65" i="6"/>
  <c r="T65" i="6" s="1"/>
  <c r="V63" i="6"/>
  <c r="U56" i="1"/>
  <c r="T56" i="1"/>
  <c r="S57" i="1"/>
  <c r="V55" i="1"/>
  <c r="U64" i="3" l="1"/>
  <c r="R66" i="3"/>
  <c r="S65" i="3"/>
  <c r="T65" i="3"/>
  <c r="U65" i="8"/>
  <c r="S66" i="8"/>
  <c r="T65" i="8"/>
  <c r="V65" i="8" s="1"/>
  <c r="V64" i="8"/>
  <c r="U66" i="5"/>
  <c r="T66" i="5"/>
  <c r="V66" i="5" s="1"/>
  <c r="S67" i="5"/>
  <c r="V82" i="7"/>
  <c r="T83" i="7"/>
  <c r="U83" i="7"/>
  <c r="S84" i="7"/>
  <c r="V64" i="6"/>
  <c r="S66" i="6"/>
  <c r="T66" i="6" s="1"/>
  <c r="S58" i="1"/>
  <c r="U57" i="1"/>
  <c r="T57" i="1"/>
  <c r="V56" i="1"/>
  <c r="S66" i="3" l="1"/>
  <c r="R67" i="3"/>
  <c r="T66" i="3"/>
  <c r="U65" i="3"/>
  <c r="T66" i="8"/>
  <c r="S67" i="8"/>
  <c r="U66" i="8"/>
  <c r="S68" i="5"/>
  <c r="U67" i="5"/>
  <c r="T67" i="5"/>
  <c r="V67" i="5" s="1"/>
  <c r="S85" i="7"/>
  <c r="T84" i="7"/>
  <c r="U84" i="7"/>
  <c r="V83" i="7"/>
  <c r="V65" i="6"/>
  <c r="S67" i="6"/>
  <c r="T67" i="6" s="1"/>
  <c r="V57" i="1"/>
  <c r="U58" i="1"/>
  <c r="T58" i="1"/>
  <c r="S59" i="1"/>
  <c r="R68" i="3" l="1"/>
  <c r="S67" i="3"/>
  <c r="T67" i="3"/>
  <c r="U66" i="3"/>
  <c r="U67" i="8"/>
  <c r="S68" i="8"/>
  <c r="T67" i="8"/>
  <c r="V67" i="8" s="1"/>
  <c r="V66" i="8"/>
  <c r="U68" i="5"/>
  <c r="T68" i="5"/>
  <c r="V68" i="5" s="1"/>
  <c r="S69" i="5"/>
  <c r="V84" i="7"/>
  <c r="T85" i="7"/>
  <c r="S86" i="7"/>
  <c r="U85" i="7"/>
  <c r="V66" i="6"/>
  <c r="S68" i="6"/>
  <c r="T68" i="6" s="1"/>
  <c r="S60" i="1"/>
  <c r="T59" i="1"/>
  <c r="U59" i="1"/>
  <c r="V58" i="1"/>
  <c r="U67" i="3" l="1"/>
  <c r="S68" i="3"/>
  <c r="R69" i="3"/>
  <c r="T68" i="3"/>
  <c r="T68" i="8"/>
  <c r="S69" i="8"/>
  <c r="U68" i="8"/>
  <c r="S70" i="5"/>
  <c r="U69" i="5"/>
  <c r="T69" i="5"/>
  <c r="V69" i="5" s="1"/>
  <c r="V85" i="7"/>
  <c r="S87" i="7"/>
  <c r="T86" i="7"/>
  <c r="U86" i="7"/>
  <c r="S69" i="6"/>
  <c r="T69" i="6" s="1"/>
  <c r="V67" i="6"/>
  <c r="V59" i="1"/>
  <c r="U60" i="1"/>
  <c r="T60" i="1"/>
  <c r="S61" i="1"/>
  <c r="V60" i="1" l="1"/>
  <c r="R70" i="3"/>
  <c r="S69" i="3"/>
  <c r="T69" i="3"/>
  <c r="U68" i="3"/>
  <c r="S70" i="8"/>
  <c r="U69" i="8"/>
  <c r="T69" i="8"/>
  <c r="V69" i="8" s="1"/>
  <c r="V68" i="8"/>
  <c r="U70" i="5"/>
  <c r="T70" i="5"/>
  <c r="S71" i="5"/>
  <c r="V86" i="7"/>
  <c r="T87" i="7"/>
  <c r="S88" i="7"/>
  <c r="U87" i="7"/>
  <c r="V68" i="6"/>
  <c r="S70" i="6"/>
  <c r="T70" i="6" s="1"/>
  <c r="S62" i="1"/>
  <c r="U61" i="1"/>
  <c r="T61" i="1"/>
  <c r="V61" i="1" l="1"/>
  <c r="U69" i="3"/>
  <c r="S70" i="3"/>
  <c r="T70" i="3"/>
  <c r="R71" i="3"/>
  <c r="T70" i="8"/>
  <c r="U70" i="8"/>
  <c r="S72" i="5"/>
  <c r="U71" i="5"/>
  <c r="T71" i="5"/>
  <c r="V71" i="5" s="1"/>
  <c r="V70" i="5"/>
  <c r="S89" i="7"/>
  <c r="T88" i="7"/>
  <c r="U88" i="7"/>
  <c r="V87" i="7"/>
  <c r="V69" i="6"/>
  <c r="S71" i="6"/>
  <c r="T71" i="6" s="1"/>
  <c r="U62" i="1"/>
  <c r="T62" i="1"/>
  <c r="S63" i="1"/>
  <c r="V62" i="1" l="1"/>
  <c r="U70" i="3"/>
  <c r="R72" i="3"/>
  <c r="S71" i="3"/>
  <c r="T71" i="3"/>
  <c r="V70" i="8"/>
  <c r="U72" i="5"/>
  <c r="T72" i="5"/>
  <c r="S73" i="5"/>
  <c r="V88" i="7"/>
  <c r="T89" i="7"/>
  <c r="U89" i="7"/>
  <c r="S90" i="7"/>
  <c r="S72" i="6"/>
  <c r="T72" i="6" s="1"/>
  <c r="V70" i="6"/>
  <c r="S64" i="1"/>
  <c r="T63" i="1"/>
  <c r="U63" i="1"/>
  <c r="S72" i="3" l="1"/>
  <c r="R73" i="3"/>
  <c r="T72" i="3"/>
  <c r="U71" i="3"/>
  <c r="S74" i="5"/>
  <c r="U73" i="5"/>
  <c r="T73" i="5"/>
  <c r="V73" i="5" s="1"/>
  <c r="V72" i="5"/>
  <c r="V89" i="7"/>
  <c r="S91" i="7"/>
  <c r="T90" i="7"/>
  <c r="U90" i="7"/>
  <c r="S73" i="6"/>
  <c r="T73" i="6" s="1"/>
  <c r="V71" i="6"/>
  <c r="V63" i="1"/>
  <c r="U64" i="1"/>
  <c r="T64" i="1"/>
  <c r="S65" i="1"/>
  <c r="V64" i="1" l="1"/>
  <c r="R74" i="3"/>
  <c r="S73" i="3"/>
  <c r="T73" i="3"/>
  <c r="U72" i="3"/>
  <c r="U74" i="5"/>
  <c r="T74" i="5"/>
  <c r="V74" i="5" s="1"/>
  <c r="S75" i="5"/>
  <c r="T91" i="7"/>
  <c r="S92" i="7"/>
  <c r="U91" i="7"/>
  <c r="V90" i="7"/>
  <c r="V72" i="6"/>
  <c r="S74" i="6"/>
  <c r="T74" i="6" s="1"/>
  <c r="S66" i="1"/>
  <c r="U65" i="1"/>
  <c r="T65" i="1"/>
  <c r="U73" i="3" l="1"/>
  <c r="S74" i="3"/>
  <c r="T74" i="3"/>
  <c r="R75" i="3"/>
  <c r="S76" i="5"/>
  <c r="U75" i="5"/>
  <c r="T75" i="5"/>
  <c r="V75" i="5" s="1"/>
  <c r="S93" i="7"/>
  <c r="T92" i="7"/>
  <c r="U92" i="7"/>
  <c r="V91" i="7"/>
  <c r="S75" i="6"/>
  <c r="T75" i="6" s="1"/>
  <c r="V73" i="6"/>
  <c r="U66" i="1"/>
  <c r="T66" i="1"/>
  <c r="S67" i="1"/>
  <c r="V65" i="1"/>
  <c r="V66" i="1" l="1"/>
  <c r="R76" i="3"/>
  <c r="S75" i="3"/>
  <c r="T75" i="3"/>
  <c r="U74" i="3"/>
  <c r="U76" i="5"/>
  <c r="T76" i="5"/>
  <c r="V76" i="5" s="1"/>
  <c r="S77" i="5"/>
  <c r="V92" i="7"/>
  <c r="T93" i="7"/>
  <c r="U93" i="7"/>
  <c r="S94" i="7"/>
  <c r="V74" i="6"/>
  <c r="S76" i="6"/>
  <c r="T76" i="6" s="1"/>
  <c r="S68" i="1"/>
  <c r="T67" i="1"/>
  <c r="U67" i="1"/>
  <c r="U75" i="3" l="1"/>
  <c r="S76" i="3"/>
  <c r="T76" i="3"/>
  <c r="R77" i="3"/>
  <c r="S78" i="5"/>
  <c r="U77" i="5"/>
  <c r="T77" i="5"/>
  <c r="V77" i="5" s="1"/>
  <c r="S95" i="7"/>
  <c r="T94" i="7"/>
  <c r="U94" i="7"/>
  <c r="V93" i="7"/>
  <c r="V75" i="6"/>
  <c r="S77" i="6"/>
  <c r="T77" i="6" s="1"/>
  <c r="U68" i="1"/>
  <c r="T68" i="1"/>
  <c r="S69" i="1"/>
  <c r="V67" i="1"/>
  <c r="R78" i="3" l="1"/>
  <c r="S77" i="3"/>
  <c r="T77" i="3"/>
  <c r="U76" i="3"/>
  <c r="U78" i="5"/>
  <c r="T78" i="5"/>
  <c r="V78" i="5" s="1"/>
  <c r="S79" i="5"/>
  <c r="V94" i="7"/>
  <c r="T95" i="7"/>
  <c r="S96" i="7"/>
  <c r="U95" i="7"/>
  <c r="S78" i="6"/>
  <c r="T78" i="6" s="1"/>
  <c r="V76" i="6"/>
  <c r="S70" i="1"/>
  <c r="U69" i="1"/>
  <c r="T69" i="1"/>
  <c r="V68" i="1"/>
  <c r="V69" i="1" l="1"/>
  <c r="U77" i="3"/>
  <c r="S78" i="3"/>
  <c r="R79" i="3"/>
  <c r="T78" i="3"/>
  <c r="S80" i="5"/>
  <c r="U79" i="5"/>
  <c r="T79" i="5"/>
  <c r="S97" i="7"/>
  <c r="T96" i="7"/>
  <c r="U96" i="7"/>
  <c r="V95" i="7"/>
  <c r="S79" i="6"/>
  <c r="T79" i="6" s="1"/>
  <c r="V77" i="6"/>
  <c r="U70" i="1"/>
  <c r="T70" i="1"/>
  <c r="S71" i="1"/>
  <c r="V70" i="1" l="1"/>
  <c r="R80" i="3"/>
  <c r="S79" i="3"/>
  <c r="T79" i="3"/>
  <c r="U78" i="3"/>
  <c r="V79" i="5"/>
  <c r="U80" i="5"/>
  <c r="T80" i="5"/>
  <c r="V80" i="5" s="1"/>
  <c r="S81" i="5"/>
  <c r="V96" i="7"/>
  <c r="T97" i="7"/>
  <c r="S98" i="7"/>
  <c r="U97" i="7"/>
  <c r="V78" i="6"/>
  <c r="S80" i="6"/>
  <c r="T80" i="6" s="1"/>
  <c r="S72" i="1"/>
  <c r="T71" i="1"/>
  <c r="U71" i="1"/>
  <c r="V71" i="1" l="1"/>
  <c r="U79" i="3"/>
  <c r="S80" i="3"/>
  <c r="T80" i="3"/>
  <c r="R81" i="3"/>
  <c r="S82" i="5"/>
  <c r="U81" i="5"/>
  <c r="T81" i="5"/>
  <c r="V81" i="5" s="1"/>
  <c r="S99" i="7"/>
  <c r="T98" i="7"/>
  <c r="U98" i="7"/>
  <c r="V97" i="7"/>
  <c r="V79" i="6"/>
  <c r="S81" i="6"/>
  <c r="T81" i="6" s="1"/>
  <c r="U72" i="1"/>
  <c r="T72" i="1"/>
  <c r="S73" i="1"/>
  <c r="V72" i="1" l="1"/>
  <c r="R82" i="3"/>
  <c r="S81" i="3"/>
  <c r="T81" i="3"/>
  <c r="U80" i="3"/>
  <c r="U82" i="5"/>
  <c r="T82" i="5"/>
  <c r="S83" i="5"/>
  <c r="V98" i="7"/>
  <c r="T99" i="7"/>
  <c r="U99" i="7"/>
  <c r="S100" i="7"/>
  <c r="V80" i="6"/>
  <c r="S82" i="6"/>
  <c r="T82" i="6" s="1"/>
  <c r="S74" i="1"/>
  <c r="U73" i="1"/>
  <c r="T73" i="1"/>
  <c r="V73" i="1" l="1"/>
  <c r="U81" i="3"/>
  <c r="S82" i="3"/>
  <c r="R83" i="3"/>
  <c r="T82" i="3"/>
  <c r="S84" i="5"/>
  <c r="U83" i="5"/>
  <c r="T83" i="5"/>
  <c r="V82" i="5"/>
  <c r="V99" i="7"/>
  <c r="S101" i="7"/>
  <c r="T100" i="7"/>
  <c r="U100" i="7"/>
  <c r="S83" i="6"/>
  <c r="T83" i="6" s="1"/>
  <c r="V81" i="6"/>
  <c r="U74" i="1"/>
  <c r="T74" i="1"/>
  <c r="S75" i="1"/>
  <c r="R84" i="3" l="1"/>
  <c r="S83" i="3"/>
  <c r="T83" i="3"/>
  <c r="U82" i="3"/>
  <c r="V83" i="5"/>
  <c r="U84" i="5"/>
  <c r="T84" i="5"/>
  <c r="S85" i="5"/>
  <c r="V100" i="7"/>
  <c r="T101" i="7"/>
  <c r="S102" i="7"/>
  <c r="U101" i="7"/>
  <c r="V82" i="6"/>
  <c r="S84" i="6"/>
  <c r="T84" i="6" s="1"/>
  <c r="S76" i="1"/>
  <c r="T75" i="1"/>
  <c r="U75" i="1"/>
  <c r="V74" i="1"/>
  <c r="U83" i="3" l="1"/>
  <c r="S84" i="3"/>
  <c r="R85" i="3"/>
  <c r="T84" i="3"/>
  <c r="S86" i="5"/>
  <c r="U85" i="5"/>
  <c r="T85" i="5"/>
  <c r="V85" i="5" s="1"/>
  <c r="V84" i="5"/>
  <c r="S103" i="7"/>
  <c r="T102" i="7"/>
  <c r="U102" i="7"/>
  <c r="V101" i="7"/>
  <c r="S85" i="6"/>
  <c r="T85" i="6" s="1"/>
  <c r="V83" i="6"/>
  <c r="V75" i="1"/>
  <c r="U76" i="1"/>
  <c r="T76" i="1"/>
  <c r="S77" i="1"/>
  <c r="V76" i="1" l="1"/>
  <c r="U84" i="3"/>
  <c r="R86" i="3"/>
  <c r="S85" i="3"/>
  <c r="U85" i="3" s="1"/>
  <c r="T85" i="3"/>
  <c r="U86" i="5"/>
  <c r="T86" i="5"/>
  <c r="S87" i="5"/>
  <c r="V102" i="7"/>
  <c r="T103" i="7"/>
  <c r="S104" i="7"/>
  <c r="U103" i="7"/>
  <c r="V84" i="6"/>
  <c r="S86" i="6"/>
  <c r="T86" i="6" s="1"/>
  <c r="S78" i="1"/>
  <c r="U77" i="1"/>
  <c r="T77" i="1"/>
  <c r="V77" i="1" l="1"/>
  <c r="S86" i="3"/>
  <c r="T86" i="3"/>
  <c r="R87" i="3"/>
  <c r="S88" i="5"/>
  <c r="U87" i="5"/>
  <c r="T87" i="5"/>
  <c r="V86" i="5"/>
  <c r="V103" i="7"/>
  <c r="S105" i="7"/>
  <c r="T104" i="7"/>
  <c r="U104" i="7"/>
  <c r="V85" i="6"/>
  <c r="S87" i="6"/>
  <c r="T87" i="6" s="1"/>
  <c r="U78" i="1"/>
  <c r="T78" i="1"/>
  <c r="V78" i="1" l="1"/>
  <c r="R88" i="3"/>
  <c r="S87" i="3"/>
  <c r="T87" i="3"/>
  <c r="U86" i="3"/>
  <c r="U88" i="5"/>
  <c r="T88" i="5"/>
  <c r="V88" i="5" s="1"/>
  <c r="S89" i="5"/>
  <c r="V87" i="5"/>
  <c r="V104" i="7"/>
  <c r="T105" i="7"/>
  <c r="U105" i="7"/>
  <c r="S106" i="7"/>
  <c r="V86" i="6"/>
  <c r="V87" i="6"/>
  <c r="S88" i="6"/>
  <c r="T88" i="6" s="1"/>
  <c r="U87" i="3" l="1"/>
  <c r="S88" i="3"/>
  <c r="R89" i="3"/>
  <c r="T88" i="3"/>
  <c r="S90" i="5"/>
  <c r="U89" i="5"/>
  <c r="T89" i="5"/>
  <c r="S107" i="7"/>
  <c r="T106" i="7"/>
  <c r="U106" i="7"/>
  <c r="V105" i="7"/>
  <c r="S89" i="6"/>
  <c r="T89" i="6" s="1"/>
  <c r="R90" i="3" l="1"/>
  <c r="S89" i="3"/>
  <c r="T89" i="3"/>
  <c r="U88" i="3"/>
  <c r="V89" i="5"/>
  <c r="U90" i="5"/>
  <c r="T90" i="5"/>
  <c r="V90" i="5" s="1"/>
  <c r="S91" i="5"/>
  <c r="V106" i="7"/>
  <c r="T107" i="7"/>
  <c r="S108" i="7"/>
  <c r="U107" i="7"/>
  <c r="V88" i="6"/>
  <c r="S90" i="6"/>
  <c r="T90" i="6" s="1"/>
  <c r="U89" i="3" l="1"/>
  <c r="S90" i="3"/>
  <c r="T90" i="3"/>
  <c r="R91" i="3"/>
  <c r="U91" i="5"/>
  <c r="T91" i="5"/>
  <c r="S109" i="7"/>
  <c r="T108" i="7"/>
  <c r="U108" i="7"/>
  <c r="V107" i="7"/>
  <c r="V89" i="6"/>
  <c r="S91" i="6"/>
  <c r="T91" i="6" s="1"/>
  <c r="R92" i="3" l="1"/>
  <c r="S91" i="3"/>
  <c r="T91" i="3"/>
  <c r="U90" i="3"/>
  <c r="V91" i="5"/>
  <c r="V108" i="7"/>
  <c r="T109" i="7"/>
  <c r="S110" i="7"/>
  <c r="U109" i="7"/>
  <c r="V90" i="6"/>
  <c r="S92" i="6"/>
  <c r="T92" i="6" s="1"/>
  <c r="U91" i="3" l="1"/>
  <c r="S92" i="3"/>
  <c r="T92" i="3"/>
  <c r="R93" i="3"/>
  <c r="S111" i="7"/>
  <c r="T110" i="7"/>
  <c r="V110" i="7" s="1"/>
  <c r="U110" i="7"/>
  <c r="V109" i="7"/>
  <c r="S93" i="6"/>
  <c r="T93" i="6" s="1"/>
  <c r="V91" i="6"/>
  <c r="R94" i="3" l="1"/>
  <c r="S93" i="3"/>
  <c r="T93" i="3"/>
  <c r="U92" i="3"/>
  <c r="T111" i="7"/>
  <c r="S112" i="7"/>
  <c r="U111" i="7"/>
  <c r="V92" i="6"/>
  <c r="S94" i="6"/>
  <c r="T94" i="6" s="1"/>
  <c r="U93" i="3" l="1"/>
  <c r="S94" i="3"/>
  <c r="R95" i="3"/>
  <c r="T94" i="3"/>
  <c r="S113" i="7"/>
  <c r="T112" i="7"/>
  <c r="U112" i="7"/>
  <c r="V111" i="7"/>
  <c r="S95" i="6"/>
  <c r="T95" i="6" s="1"/>
  <c r="V93" i="6"/>
  <c r="R96" i="3" l="1"/>
  <c r="S95" i="3"/>
  <c r="T95" i="3"/>
  <c r="U94" i="3"/>
  <c r="V112" i="7"/>
  <c r="T113" i="7"/>
  <c r="U113" i="7"/>
  <c r="S114" i="7"/>
  <c r="V94" i="6"/>
  <c r="S96" i="6"/>
  <c r="T96" i="6" s="1"/>
  <c r="U95" i="3" l="1"/>
  <c r="S96" i="3"/>
  <c r="T96" i="3"/>
  <c r="R97" i="3"/>
  <c r="S115" i="7"/>
  <c r="T114" i="7"/>
  <c r="U114" i="7"/>
  <c r="V113" i="7"/>
  <c r="V95" i="6"/>
  <c r="S97" i="6"/>
  <c r="T97" i="6" s="1"/>
  <c r="U96" i="3" l="1"/>
  <c r="R98" i="3"/>
  <c r="S97" i="3"/>
  <c r="T97" i="3"/>
  <c r="V114" i="7"/>
  <c r="T115" i="7"/>
  <c r="V115" i="7" s="1"/>
  <c r="U115" i="7"/>
  <c r="S116" i="7"/>
  <c r="V97" i="6"/>
  <c r="S98" i="6"/>
  <c r="T98" i="6" s="1"/>
  <c r="V96" i="6"/>
  <c r="S98" i="3" l="1"/>
  <c r="R99" i="3"/>
  <c r="T98" i="3"/>
  <c r="U97" i="3"/>
  <c r="S117" i="7"/>
  <c r="T116" i="7"/>
  <c r="U116" i="7"/>
  <c r="S99" i="6"/>
  <c r="T99" i="6" s="1"/>
  <c r="R100" i="3" l="1"/>
  <c r="S99" i="3"/>
  <c r="T99" i="3"/>
  <c r="U98" i="3"/>
  <c r="V116" i="7"/>
  <c r="T117" i="7"/>
  <c r="S118" i="7"/>
  <c r="U117" i="7"/>
  <c r="V98" i="6"/>
  <c r="S100" i="6"/>
  <c r="T100" i="6" s="1"/>
  <c r="U99" i="3" l="1"/>
  <c r="S100" i="3"/>
  <c r="R101" i="3"/>
  <c r="T100" i="3"/>
  <c r="V117" i="7"/>
  <c r="S119" i="7"/>
  <c r="T118" i="7"/>
  <c r="U118" i="7"/>
  <c r="S101" i="6"/>
  <c r="T101" i="6" s="1"/>
  <c r="V99" i="6"/>
  <c r="R102" i="3" l="1"/>
  <c r="S101" i="3"/>
  <c r="T101" i="3"/>
  <c r="U100" i="3"/>
  <c r="T119" i="7"/>
  <c r="S120" i="7"/>
  <c r="U119" i="7"/>
  <c r="V118" i="7"/>
  <c r="V100" i="6"/>
  <c r="S102" i="6"/>
  <c r="T102" i="6" s="1"/>
  <c r="U101" i="3" l="1"/>
  <c r="S102" i="3"/>
  <c r="T102" i="3"/>
  <c r="R103" i="3"/>
  <c r="S121" i="7"/>
  <c r="T120" i="7"/>
  <c r="U120" i="7"/>
  <c r="V119" i="7"/>
  <c r="S103" i="6"/>
  <c r="T103" i="6" s="1"/>
  <c r="V101" i="6"/>
  <c r="R104" i="3" l="1"/>
  <c r="S103" i="3"/>
  <c r="T103" i="3"/>
  <c r="U102" i="3"/>
  <c r="V120" i="7"/>
  <c r="T121" i="7"/>
  <c r="U121" i="7"/>
  <c r="S122" i="7"/>
  <c r="V102" i="6"/>
  <c r="S104" i="6"/>
  <c r="T104" i="6" s="1"/>
  <c r="U103" i="3" l="1"/>
  <c r="S104" i="3"/>
  <c r="U104" i="3" s="1"/>
  <c r="R105" i="3"/>
  <c r="T104" i="3"/>
  <c r="S123" i="7"/>
  <c r="T122" i="7"/>
  <c r="U122" i="7"/>
  <c r="V121" i="7"/>
  <c r="V103" i="6"/>
  <c r="S105" i="6"/>
  <c r="T105" i="6" s="1"/>
  <c r="R106" i="3" l="1"/>
  <c r="S105" i="3"/>
  <c r="T105" i="3"/>
  <c r="V122" i="7"/>
  <c r="T123" i="7"/>
  <c r="S124" i="7"/>
  <c r="U123" i="7"/>
  <c r="V104" i="6"/>
  <c r="S106" i="6"/>
  <c r="T106" i="6" s="1"/>
  <c r="U105" i="3" l="1"/>
  <c r="S106" i="3"/>
  <c r="R107" i="3"/>
  <c r="T106" i="3"/>
  <c r="S125" i="7"/>
  <c r="T124" i="7"/>
  <c r="U124" i="7"/>
  <c r="V123" i="7"/>
  <c r="S107" i="6"/>
  <c r="T107" i="6" s="1"/>
  <c r="V105" i="6"/>
  <c r="R108" i="3" l="1"/>
  <c r="S107" i="3"/>
  <c r="T107" i="3"/>
  <c r="U106" i="3"/>
  <c r="V124" i="7"/>
  <c r="T125" i="7"/>
  <c r="S126" i="7"/>
  <c r="U125" i="7"/>
  <c r="V106" i="6"/>
  <c r="S108" i="6"/>
  <c r="T108" i="6" s="1"/>
  <c r="U107" i="3" l="1"/>
  <c r="S108" i="3"/>
  <c r="T108" i="3"/>
  <c r="R109" i="3"/>
  <c r="S127" i="7"/>
  <c r="T126" i="7"/>
  <c r="U126" i="7"/>
  <c r="V125" i="7"/>
  <c r="V107" i="6"/>
  <c r="S109" i="6"/>
  <c r="T109" i="6" s="1"/>
  <c r="R110" i="3" l="1"/>
  <c r="S109" i="3"/>
  <c r="T109" i="3"/>
  <c r="U108" i="3"/>
  <c r="V126" i="7"/>
  <c r="T127" i="7"/>
  <c r="S128" i="7"/>
  <c r="U127" i="7"/>
  <c r="V108" i="6"/>
  <c r="S110" i="6"/>
  <c r="T110" i="6" s="1"/>
  <c r="U109" i="3" l="1"/>
  <c r="S110" i="3"/>
  <c r="R111" i="3"/>
  <c r="T110" i="3"/>
  <c r="V127" i="7"/>
  <c r="S129" i="7"/>
  <c r="T128" i="7"/>
  <c r="U128" i="7"/>
  <c r="V109" i="6"/>
  <c r="S111" i="6"/>
  <c r="T111" i="6" s="1"/>
  <c r="R112" i="3" l="1"/>
  <c r="S111" i="3"/>
  <c r="T111" i="3"/>
  <c r="U110" i="3"/>
  <c r="T129" i="7"/>
  <c r="U129" i="7"/>
  <c r="S130" i="7"/>
  <c r="V128" i="7"/>
  <c r="V110" i="6"/>
  <c r="S112" i="6"/>
  <c r="T112" i="6" s="1"/>
  <c r="U111" i="3" l="1"/>
  <c r="S112" i="3"/>
  <c r="T112" i="3"/>
  <c r="R113" i="3"/>
  <c r="S131" i="7"/>
  <c r="T130" i="7"/>
  <c r="U130" i="7"/>
  <c r="V129" i="7"/>
  <c r="V111" i="6"/>
  <c r="S113" i="6"/>
  <c r="T113" i="6" s="1"/>
  <c r="R114" i="3" l="1"/>
  <c r="S113" i="3"/>
  <c r="T113" i="3"/>
  <c r="U112" i="3"/>
  <c r="V130" i="7"/>
  <c r="T131" i="7"/>
  <c r="U131" i="7"/>
  <c r="S132" i="7"/>
  <c r="S114" i="6"/>
  <c r="T114" i="6" s="1"/>
  <c r="V112" i="6"/>
  <c r="U113" i="3" l="1"/>
  <c r="S114" i="3"/>
  <c r="R115" i="3"/>
  <c r="T114" i="3"/>
  <c r="S133" i="7"/>
  <c r="T132" i="7"/>
  <c r="U132" i="7"/>
  <c r="V131" i="7"/>
  <c r="S115" i="6"/>
  <c r="T115" i="6" s="1"/>
  <c r="V113" i="6"/>
  <c r="U114" i="3" l="1"/>
  <c r="R116" i="3"/>
  <c r="S115" i="3"/>
  <c r="T115" i="3"/>
  <c r="V132" i="7"/>
  <c r="T133" i="7"/>
  <c r="S134" i="7"/>
  <c r="U133" i="7"/>
  <c r="V114" i="6"/>
  <c r="S116" i="6"/>
  <c r="T116" i="6" s="1"/>
  <c r="U115" i="3" l="1"/>
  <c r="S116" i="3"/>
  <c r="R117" i="3"/>
  <c r="T116" i="3"/>
  <c r="S135" i="7"/>
  <c r="T134" i="7"/>
  <c r="U134" i="7"/>
  <c r="V133" i="7"/>
  <c r="V115" i="6"/>
  <c r="S117" i="6"/>
  <c r="T117" i="6" s="1"/>
  <c r="R118" i="3" l="1"/>
  <c r="S117" i="3"/>
  <c r="T117" i="3"/>
  <c r="U116" i="3"/>
  <c r="V134" i="7"/>
  <c r="T135" i="7"/>
  <c r="S136" i="7"/>
  <c r="U135" i="7"/>
  <c r="V116" i="6"/>
  <c r="S118" i="6"/>
  <c r="T118" i="6" s="1"/>
  <c r="U117" i="3" l="1"/>
  <c r="S118" i="3"/>
  <c r="T118" i="3"/>
  <c r="R119" i="3"/>
  <c r="S137" i="7"/>
  <c r="T136" i="7"/>
  <c r="U136" i="7"/>
  <c r="V135" i="7"/>
  <c r="S119" i="6"/>
  <c r="T119" i="6" s="1"/>
  <c r="V117" i="6"/>
  <c r="R120" i="3" l="1"/>
  <c r="S119" i="3"/>
  <c r="T119" i="3"/>
  <c r="U118" i="3"/>
  <c r="V136" i="7"/>
  <c r="T137" i="7"/>
  <c r="U137" i="7"/>
  <c r="S138" i="7"/>
  <c r="V118" i="6"/>
  <c r="S120" i="6"/>
  <c r="T120" i="6" s="1"/>
  <c r="U119" i="3" l="1"/>
  <c r="S120" i="3"/>
  <c r="R121" i="3"/>
  <c r="T120" i="3"/>
  <c r="S139" i="7"/>
  <c r="T138" i="7"/>
  <c r="U138" i="7"/>
  <c r="V137" i="7"/>
  <c r="V119" i="6"/>
  <c r="R122" i="3" l="1"/>
  <c r="S121" i="3"/>
  <c r="T121" i="3"/>
  <c r="U120" i="3"/>
  <c r="V138" i="7"/>
  <c r="T139" i="7"/>
  <c r="S140" i="7"/>
  <c r="U139" i="7"/>
  <c r="V120" i="6"/>
  <c r="U121" i="3" l="1"/>
  <c r="S122" i="3"/>
  <c r="R123" i="3"/>
  <c r="T122" i="3"/>
  <c r="S141" i="7"/>
  <c r="T140" i="7"/>
  <c r="U140" i="7"/>
  <c r="V139" i="7"/>
  <c r="R124" i="3" l="1"/>
  <c r="S123" i="3"/>
  <c r="T123" i="3"/>
  <c r="U122" i="3"/>
  <c r="V140" i="7"/>
  <c r="T141" i="7"/>
  <c r="S142" i="7"/>
  <c r="U141" i="7"/>
  <c r="U123" i="3" l="1"/>
  <c r="S124" i="3"/>
  <c r="R125" i="3"/>
  <c r="T124" i="3"/>
  <c r="S143" i="7"/>
  <c r="T142" i="7"/>
  <c r="U142" i="7"/>
  <c r="V141" i="7"/>
  <c r="U124" i="3" l="1"/>
  <c r="R126" i="3"/>
  <c r="S125" i="3"/>
  <c r="T125" i="3"/>
  <c r="V142" i="7"/>
  <c r="T143" i="7"/>
  <c r="S144" i="7"/>
  <c r="U143" i="7"/>
  <c r="S126" i="3" l="1"/>
  <c r="R127" i="3"/>
  <c r="T126" i="3"/>
  <c r="U125" i="3"/>
  <c r="V143" i="7"/>
  <c r="S145" i="7"/>
  <c r="T144" i="7"/>
  <c r="U144" i="7"/>
  <c r="R128" i="3" l="1"/>
  <c r="S127" i="3"/>
  <c r="T127" i="3"/>
  <c r="U126" i="3"/>
  <c r="V144" i="7"/>
  <c r="T145" i="7"/>
  <c r="U145" i="7"/>
  <c r="S146" i="7"/>
  <c r="U127" i="3" l="1"/>
  <c r="S128" i="3"/>
  <c r="R129" i="3"/>
  <c r="T128" i="3"/>
  <c r="S147" i="7"/>
  <c r="T146" i="7"/>
  <c r="U146" i="7"/>
  <c r="V145" i="7"/>
  <c r="R130" i="3" l="1"/>
  <c r="S129" i="3"/>
  <c r="T129" i="3"/>
  <c r="U128" i="3"/>
  <c r="V146" i="7"/>
  <c r="T147" i="7"/>
  <c r="U147" i="7"/>
  <c r="S148" i="7"/>
  <c r="U129" i="3" l="1"/>
  <c r="S130" i="3"/>
  <c r="R131" i="3"/>
  <c r="T130" i="3"/>
  <c r="S149" i="7"/>
  <c r="T148" i="7"/>
  <c r="U148" i="7"/>
  <c r="V147" i="7"/>
  <c r="R132" i="3" l="1"/>
  <c r="S131" i="3"/>
  <c r="T131" i="3"/>
  <c r="U130" i="3"/>
  <c r="V148" i="7"/>
  <c r="T149" i="7"/>
  <c r="S150" i="7"/>
  <c r="U149" i="7"/>
  <c r="U131" i="3" l="1"/>
  <c r="S132" i="3"/>
  <c r="T132" i="3"/>
  <c r="R133" i="3"/>
  <c r="S151" i="7"/>
  <c r="T150" i="7"/>
  <c r="U150" i="7"/>
  <c r="V149" i="7"/>
  <c r="R134" i="3" l="1"/>
  <c r="S133" i="3"/>
  <c r="T133" i="3"/>
  <c r="U132" i="3"/>
  <c r="V150" i="7"/>
  <c r="T151" i="7"/>
  <c r="S152" i="7"/>
  <c r="U151" i="7"/>
  <c r="U133" i="3" l="1"/>
  <c r="S134" i="3"/>
  <c r="R135" i="3"/>
  <c r="T134" i="3"/>
  <c r="S153" i="7"/>
  <c r="T152" i="7"/>
  <c r="U152" i="7"/>
  <c r="V151" i="7"/>
  <c r="U134" i="3" l="1"/>
  <c r="R136" i="3"/>
  <c r="S135" i="3"/>
  <c r="T135" i="3"/>
  <c r="V152" i="7"/>
  <c r="T153" i="7"/>
  <c r="U153" i="7"/>
  <c r="S154" i="7"/>
  <c r="U135" i="3" l="1"/>
  <c r="S136" i="3"/>
  <c r="T136" i="3"/>
  <c r="R137" i="3"/>
  <c r="S155" i="7"/>
  <c r="T154" i="7"/>
  <c r="U154" i="7"/>
  <c r="V153" i="7"/>
  <c r="R138" i="3" l="1"/>
  <c r="S137" i="3"/>
  <c r="T137" i="3"/>
  <c r="U136" i="3"/>
  <c r="V154" i="7"/>
  <c r="T155" i="7"/>
  <c r="S156" i="7"/>
  <c r="U155" i="7"/>
  <c r="U137" i="3" l="1"/>
  <c r="S138" i="3"/>
  <c r="R139" i="3"/>
  <c r="T138" i="3"/>
  <c r="S157" i="7"/>
  <c r="T156" i="7"/>
  <c r="U156" i="7"/>
  <c r="V155" i="7"/>
  <c r="R140" i="3" l="1"/>
  <c r="S139" i="3"/>
  <c r="T139" i="3"/>
  <c r="U138" i="3"/>
  <c r="V156" i="7"/>
  <c r="T157" i="7"/>
  <c r="S158" i="7"/>
  <c r="U157" i="7"/>
  <c r="U139" i="3" l="1"/>
  <c r="S140" i="3"/>
  <c r="T140" i="3"/>
  <c r="R141" i="3"/>
  <c r="V157" i="7"/>
  <c r="S159" i="7"/>
  <c r="T158" i="7"/>
  <c r="U158" i="7"/>
  <c r="R142" i="3" l="1"/>
  <c r="S141" i="3"/>
  <c r="T141" i="3"/>
  <c r="U140" i="3"/>
  <c r="V158" i="7"/>
  <c r="T159" i="7"/>
  <c r="S160" i="7"/>
  <c r="U159" i="7"/>
  <c r="U141" i="3" l="1"/>
  <c r="S142" i="3"/>
  <c r="R143" i="3"/>
  <c r="T142" i="3"/>
  <c r="V159" i="7"/>
  <c r="S161" i="7"/>
  <c r="T160" i="7"/>
  <c r="U160" i="7"/>
  <c r="R144" i="3" l="1"/>
  <c r="S143" i="3"/>
  <c r="T143" i="3"/>
  <c r="U142" i="3"/>
  <c r="V160" i="7"/>
  <c r="T161" i="7"/>
  <c r="U161" i="7"/>
  <c r="S162" i="7"/>
  <c r="U143" i="3" l="1"/>
  <c r="S144" i="3"/>
  <c r="T144" i="3"/>
  <c r="R145" i="3"/>
  <c r="S163" i="7"/>
  <c r="T162" i="7"/>
  <c r="U162" i="7"/>
  <c r="V161" i="7"/>
  <c r="R146" i="3" l="1"/>
  <c r="S145" i="3"/>
  <c r="T145" i="3"/>
  <c r="U144" i="3"/>
  <c r="V162" i="7"/>
  <c r="T163" i="7"/>
  <c r="U163" i="7"/>
  <c r="S164" i="7"/>
  <c r="U145" i="3" l="1"/>
  <c r="S146" i="3"/>
  <c r="R147" i="3"/>
  <c r="T146" i="3"/>
  <c r="S165" i="7"/>
  <c r="T164" i="7"/>
  <c r="U164" i="7"/>
  <c r="V163" i="7"/>
  <c r="R148" i="3" l="1"/>
  <c r="S147" i="3"/>
  <c r="T147" i="3"/>
  <c r="U146" i="3"/>
  <c r="V164" i="7"/>
  <c r="T165" i="7"/>
  <c r="S166" i="7"/>
  <c r="U165" i="7"/>
  <c r="U147" i="3" l="1"/>
  <c r="S148" i="3"/>
  <c r="R149" i="3"/>
  <c r="T148" i="3"/>
  <c r="S167" i="7"/>
  <c r="T166" i="7"/>
  <c r="U166" i="7"/>
  <c r="V165" i="7"/>
  <c r="R150" i="3" l="1"/>
  <c r="S149" i="3"/>
  <c r="T149" i="3"/>
  <c r="U148" i="3"/>
  <c r="V166" i="7"/>
  <c r="T167" i="7"/>
  <c r="S168" i="7"/>
  <c r="U167" i="7"/>
  <c r="U149" i="3" l="1"/>
  <c r="S150" i="3"/>
  <c r="R151" i="3"/>
  <c r="T150" i="3"/>
  <c r="S169" i="7"/>
  <c r="T168" i="7"/>
  <c r="U168" i="7"/>
  <c r="V167" i="7"/>
  <c r="U150" i="3" l="1"/>
  <c r="R152" i="3"/>
  <c r="S151" i="3"/>
  <c r="T151" i="3"/>
  <c r="V168" i="7"/>
  <c r="T169" i="7"/>
  <c r="S170" i="7"/>
  <c r="U169" i="7"/>
  <c r="U151" i="3" l="1"/>
  <c r="T152" i="3"/>
  <c r="S152" i="3"/>
  <c r="U152" i="3" s="1"/>
  <c r="R153" i="3"/>
  <c r="V169" i="7"/>
  <c r="S171" i="7"/>
  <c r="T170" i="7"/>
  <c r="U170" i="7"/>
  <c r="R154" i="3" l="1"/>
  <c r="S153" i="3"/>
  <c r="T153" i="3"/>
  <c r="V170" i="7"/>
  <c r="T171" i="7"/>
  <c r="S172" i="7"/>
  <c r="U171" i="7"/>
  <c r="U153" i="3" l="1"/>
  <c r="T154" i="3"/>
  <c r="S154" i="3"/>
  <c r="U154" i="3" s="1"/>
  <c r="R155" i="3"/>
  <c r="V171" i="7"/>
  <c r="S173" i="7"/>
  <c r="T172" i="7"/>
  <c r="U172" i="7"/>
  <c r="R156" i="3" l="1"/>
  <c r="S155" i="3"/>
  <c r="T155" i="3"/>
  <c r="T173" i="7"/>
  <c r="S174" i="7"/>
  <c r="U173" i="7"/>
  <c r="V172" i="7"/>
  <c r="U155" i="3" l="1"/>
  <c r="T156" i="3"/>
  <c r="S156" i="3"/>
  <c r="U156" i="3" s="1"/>
  <c r="R157" i="3"/>
  <c r="S175" i="7"/>
  <c r="T174" i="7"/>
  <c r="U174" i="7"/>
  <c r="V173" i="7"/>
  <c r="R158" i="3" l="1"/>
  <c r="T157" i="3"/>
  <c r="S157" i="3"/>
  <c r="U157" i="3" s="1"/>
  <c r="V174" i="7"/>
  <c r="T175" i="7"/>
  <c r="S176" i="7"/>
  <c r="U175" i="7"/>
  <c r="T158" i="3" l="1"/>
  <c r="S158" i="3"/>
  <c r="U158" i="3" s="1"/>
  <c r="R159" i="3"/>
  <c r="S177" i="7"/>
  <c r="T176" i="7"/>
  <c r="U176" i="7"/>
  <c r="V175" i="7"/>
  <c r="R160" i="3" l="1"/>
  <c r="T159" i="3"/>
  <c r="S159" i="3"/>
  <c r="U159" i="3" s="1"/>
  <c r="V176" i="7"/>
  <c r="T177" i="7"/>
  <c r="U177" i="7"/>
  <c r="S178" i="7"/>
  <c r="T160" i="3" l="1"/>
  <c r="S160" i="3"/>
  <c r="U160" i="3" s="1"/>
  <c r="R161" i="3"/>
  <c r="S179" i="7"/>
  <c r="T178" i="7"/>
  <c r="U178" i="7"/>
  <c r="V177" i="7"/>
  <c r="R162" i="3" l="1"/>
  <c r="T161" i="3"/>
  <c r="S161" i="3"/>
  <c r="U161" i="3" s="1"/>
  <c r="V178" i="7"/>
  <c r="T179" i="7"/>
  <c r="S180" i="7"/>
  <c r="U179" i="7"/>
  <c r="T162" i="3" l="1"/>
  <c r="S162" i="3"/>
  <c r="U162" i="3" s="1"/>
  <c r="R163" i="3"/>
  <c r="V179" i="7"/>
  <c r="S181" i="7"/>
  <c r="T180" i="7"/>
  <c r="U180" i="7"/>
  <c r="R164" i="3" l="1"/>
  <c r="T163" i="3"/>
  <c r="S163" i="3"/>
  <c r="V180" i="7"/>
  <c r="T181" i="7"/>
  <c r="U181" i="7"/>
  <c r="S182" i="7"/>
  <c r="U163" i="3" l="1"/>
  <c r="T164" i="3"/>
  <c r="S164" i="3"/>
  <c r="U164" i="3" s="1"/>
  <c r="R165" i="3"/>
  <c r="S183" i="7"/>
  <c r="T182" i="7"/>
  <c r="U182" i="7"/>
  <c r="V181" i="7"/>
  <c r="R166" i="3" l="1"/>
  <c r="T165" i="3"/>
  <c r="S165" i="3"/>
  <c r="U165" i="3" s="1"/>
  <c r="V182" i="7"/>
  <c r="T183" i="7"/>
  <c r="S184" i="7"/>
  <c r="U183" i="7"/>
  <c r="T166" i="3" l="1"/>
  <c r="S166" i="3"/>
  <c r="U166" i="3" s="1"/>
  <c r="R167" i="3"/>
  <c r="S185" i="7"/>
  <c r="T184" i="7"/>
  <c r="U184" i="7"/>
  <c r="V183" i="7"/>
  <c r="R168" i="3" l="1"/>
  <c r="T167" i="3"/>
  <c r="S167" i="3"/>
  <c r="U167" i="3" s="1"/>
  <c r="V184" i="7"/>
  <c r="T185" i="7"/>
  <c r="S186" i="7"/>
  <c r="U185" i="7"/>
  <c r="T168" i="3" l="1"/>
  <c r="S168" i="3"/>
  <c r="U168" i="3" s="1"/>
  <c r="R169" i="3"/>
  <c r="S187" i="7"/>
  <c r="T186" i="7"/>
  <c r="U186" i="7"/>
  <c r="V185" i="7"/>
  <c r="R170" i="3" l="1"/>
  <c r="T169" i="3"/>
  <c r="S169" i="3"/>
  <c r="U169" i="3" s="1"/>
  <c r="V186" i="7"/>
  <c r="T187" i="7"/>
  <c r="S188" i="7"/>
  <c r="U187" i="7"/>
  <c r="T170" i="3" l="1"/>
  <c r="S170" i="3"/>
  <c r="U170" i="3" s="1"/>
  <c r="R171" i="3"/>
  <c r="S189" i="7"/>
  <c r="T188" i="7"/>
  <c r="U188" i="7"/>
  <c r="V187" i="7"/>
  <c r="R172" i="3" l="1"/>
  <c r="T171" i="3"/>
  <c r="S171" i="3"/>
  <c r="U171" i="3" s="1"/>
  <c r="V188" i="7"/>
  <c r="T189" i="7"/>
  <c r="U189" i="7"/>
  <c r="S190" i="7"/>
  <c r="T172" i="3" l="1"/>
  <c r="S172" i="3"/>
  <c r="U172" i="3" s="1"/>
  <c r="R173" i="3"/>
  <c r="S191" i="7"/>
  <c r="T190" i="7"/>
  <c r="U190" i="7"/>
  <c r="V189" i="7"/>
  <c r="R174" i="3" l="1"/>
  <c r="T173" i="3"/>
  <c r="S173" i="3"/>
  <c r="U173" i="3" s="1"/>
  <c r="V190" i="7"/>
  <c r="T191" i="7"/>
  <c r="S192" i="7"/>
  <c r="U191" i="7"/>
  <c r="T174" i="3" l="1"/>
  <c r="S174" i="3"/>
  <c r="U174" i="3" s="1"/>
  <c r="R175" i="3"/>
  <c r="T192" i="7"/>
  <c r="U192" i="7"/>
  <c r="V191" i="7"/>
  <c r="R176" i="3" l="1"/>
  <c r="T175" i="3"/>
  <c r="S175" i="3"/>
  <c r="U175" i="3" s="1"/>
  <c r="V192" i="7"/>
  <c r="T176" i="3" l="1"/>
  <c r="S176" i="3"/>
  <c r="U176" i="3" s="1"/>
  <c r="R177" i="3"/>
  <c r="R178" i="3" l="1"/>
  <c r="T177" i="3"/>
  <c r="S177" i="3"/>
  <c r="U177" i="3" s="1"/>
  <c r="T178" i="3" l="1"/>
  <c r="S178" i="3"/>
  <c r="U178" i="3" s="1"/>
  <c r="R179" i="3"/>
  <c r="R180" i="3" l="1"/>
  <c r="T179" i="3"/>
  <c r="S179" i="3"/>
  <c r="U179" i="3" s="1"/>
  <c r="T180" i="3" l="1"/>
  <c r="S180" i="3"/>
  <c r="U180" i="3" s="1"/>
  <c r="R181" i="3"/>
  <c r="R182" i="3" l="1"/>
  <c r="T181" i="3"/>
  <c r="S181" i="3"/>
  <c r="U181" i="3" s="1"/>
  <c r="T182" i="3" l="1"/>
  <c r="S182" i="3"/>
  <c r="U182" i="3" s="1"/>
  <c r="R183" i="3"/>
  <c r="R184" i="3" l="1"/>
  <c r="T183" i="3"/>
  <c r="S183" i="3"/>
  <c r="U183" i="3" s="1"/>
  <c r="T184" i="3" l="1"/>
  <c r="S184" i="3"/>
  <c r="R185" i="3"/>
  <c r="R186" i="3" l="1"/>
  <c r="T185" i="3"/>
  <c r="S185" i="3"/>
  <c r="U185" i="3" s="1"/>
  <c r="U184" i="3"/>
  <c r="T186" i="3" l="1"/>
  <c r="S186" i="3"/>
  <c r="U186" i="3" s="1"/>
  <c r="R187" i="3"/>
  <c r="R188" i="3" l="1"/>
  <c r="T187" i="3"/>
  <c r="S187" i="3"/>
  <c r="U187" i="3" s="1"/>
  <c r="T188" i="3" l="1"/>
  <c r="S188" i="3"/>
  <c r="U188" i="3" s="1"/>
  <c r="R189" i="3"/>
  <c r="R190" i="3" l="1"/>
  <c r="T189" i="3"/>
  <c r="S189" i="3"/>
  <c r="U189" i="3" s="1"/>
  <c r="T190" i="3" l="1"/>
  <c r="S190" i="3"/>
  <c r="U19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2" authorId="0" shapeId="0" xr:uid="{CF084144-F2E7-4084-8C48-2B391E310C42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2" authorId="0" shapeId="0" xr:uid="{F7D97D8F-BED5-49F2-B1EB-82A3A2F4A75D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W5" authorId="0" shapeId="0" xr:uid="{D5E29A99-6E4C-41A7-B662-6FD94821D2F9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1998 is first year JD pops had consistent juvenile estimates</t>
        </r>
      </text>
    </comment>
    <comment ref="S10" authorId="0" shapeId="0" xr:uid="{7BFD2D46-3EB7-4F9A-BD9F-6F858557747F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0" authorId="0" shapeId="0" xr:uid="{B90A1D04-9BBA-4A04-B1C6-51AEA42A380B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X5" authorId="0" shapeId="0" xr:uid="{1F88509F-5DD7-4012-9DCE-442ED58F2080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1998 is first year JD pops had consistent juvenile estimates</t>
        </r>
      </text>
    </comment>
    <comment ref="T10" authorId="0" shapeId="0" xr:uid="{D2AFD680-9FF2-43C1-87CB-8EB6FA04FFD7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W10" authorId="0" shapeId="0" xr:uid="{1DFBEDC4-BB0B-45FD-8A51-A1C88B445F8B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R9" authorId="0" shapeId="0" xr:uid="{CE5E5B92-C9A3-4420-879E-40B227434EBA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U9" authorId="0" shapeId="0" xr:uid="{114C9C0E-F38E-4F77-9C9E-F65F8A2F77EF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  <comment ref="A38" authorId="0" shapeId="0" xr:uid="{C4EC21D6-9E4A-409E-87D1-307E8DA6EDC5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only spawners &amp; recruits are from wallowa-lostine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  <author>B Jonasson</author>
  </authors>
  <commentList>
    <comment ref="R9" authorId="0" shapeId="0" xr:uid="{57C649B8-A9E2-4322-B603-EB016B95147B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U9" authorId="0" shapeId="0" xr:uid="{1B44357A-826E-4D96-9227-418923F960EC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  <comment ref="D30" authorId="1" shapeId="0" xr:uid="{CAD813E1-C1F1-48ED-9139-9C8C395F0251}">
      <text>
        <r>
          <rPr>
            <b/>
            <sz val="8"/>
            <color indexed="81"/>
            <rFont val="Tahoma"/>
            <family val="2"/>
          </rPr>
          <t>B Jonasson:</t>
        </r>
        <r>
          <rPr>
            <sz val="8"/>
            <color indexed="81"/>
            <rFont val="Tahoma"/>
            <family val="2"/>
          </rPr>
          <t xml:space="preserve">
very low trap efficiency - very wide confidence interval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2" authorId="0" shapeId="0" xr:uid="{C19F9588-0680-47B4-A86C-1ACB8719F748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2" authorId="0" shapeId="0" xr:uid="{43FCD9B2-BD48-43B7-8C12-2DCDD207B212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S10" authorId="0" shapeId="0" xr:uid="{65CA1103-E6F0-4993-AFFD-6995A459250C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0" authorId="0" shapeId="0" xr:uid="{B307E1E4-A4A3-4130-A517-1D231FBF6732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3" authorId="0" shapeId="0" xr:uid="{2694F732-6FCA-41D4-A8C2-BDC16B95944B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3" authorId="0" shapeId="0" xr:uid="{EB6918DC-F069-48A5-B588-0AACE15D7138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S11" authorId="0" shapeId="0" xr:uid="{92F1D46D-0969-47A7-B9FF-1175A8F08140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1" authorId="0" shapeId="0" xr:uid="{E5D279B1-9990-4DFB-836A-702FAE0242E4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3" authorId="0" shapeId="0" xr:uid="{8A8FFB3B-10B9-4870-8913-D948AA8F52EC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3" authorId="0" shapeId="0" xr:uid="{4E7644C6-F667-4272-B9F4-837308FD683F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S11" authorId="0" shapeId="0" xr:uid="{AE2A351F-0735-4E41-AEE2-83DBF88D77D5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1" authorId="0" shapeId="0" xr:uid="{9002F594-53FC-448C-81FE-87507DF587EC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2" authorId="0" shapeId="0" xr:uid="{1B85CCF3-5E79-49AB-B7BB-B95D58C39C05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2" authorId="0" shapeId="0" xr:uid="{F62B7F55-0D75-4EB7-8377-563BA3A65CBB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S10" authorId="0" shapeId="0" xr:uid="{E57AE741-86AE-470F-B350-B9CF0BD9E9A0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0" authorId="0" shapeId="0" xr:uid="{8D9DB4DF-AFDF-4179-8163-56E052EF1AE5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 Ruzycki</author>
  </authors>
  <commentList>
    <comment ref="G2" authorId="0" shapeId="0" xr:uid="{A7FE4F96-DB80-4FCA-BFD6-00DA323BE5C6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H&amp;W</t>
        </r>
      </text>
    </comment>
    <comment ref="M2" authorId="0" shapeId="0" xr:uid="{BA88D72C-5CB2-4CC4-8750-F8611F41AA4E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 per spawner</t>
        </r>
      </text>
    </comment>
    <comment ref="S10" authorId="0" shapeId="0" xr:uid="{889C4F82-3A39-41D7-A88E-0F8668D1005A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Natural spawners</t>
        </r>
      </text>
    </comment>
    <comment ref="V10" authorId="0" shapeId="0" xr:uid="{D7CA908A-D2D2-4CE9-A1FD-50FBAF24B3B9}">
      <text>
        <r>
          <rPr>
            <b/>
            <sz val="9"/>
            <color indexed="81"/>
            <rFont val="Tahoma"/>
            <charset val="1"/>
          </rPr>
          <t>James R Ruzycki:</t>
        </r>
        <r>
          <rPr>
            <sz val="9"/>
            <color indexed="81"/>
            <rFont val="Tahoma"/>
            <charset val="1"/>
          </rPr>
          <t xml:space="preserve">
Adult recruits</t>
        </r>
      </text>
    </comment>
  </commentList>
</comments>
</file>

<file path=xl/sharedStrings.xml><?xml version="1.0" encoding="utf-8"?>
<sst xmlns="http://schemas.openxmlformats.org/spreadsheetml/2006/main" count="517" uniqueCount="76">
  <si>
    <t>Population</t>
  </si>
  <si>
    <t>Brood Year</t>
  </si>
  <si>
    <t>Eggs deposited in nature</t>
  </si>
  <si>
    <t>Smolts leaving trib</t>
  </si>
  <si>
    <t>Egg to smolt leaving trib</t>
  </si>
  <si>
    <t>Total Spawners in Nature</t>
  </si>
  <si>
    <t>Smolts / spawner</t>
  </si>
  <si>
    <t>Natural Adult Recruits</t>
  </si>
  <si>
    <t>SAR</t>
  </si>
  <si>
    <t>R/S</t>
  </si>
  <si>
    <t>LN R/S</t>
  </si>
  <si>
    <t>% Wild</t>
  </si>
  <si>
    <t>% Hatchery</t>
  </si>
  <si>
    <t>Ricker Equation</t>
  </si>
  <si>
    <r>
      <t>R = aS</t>
    </r>
    <r>
      <rPr>
        <i/>
        <sz val="10"/>
        <rFont val="Arial"/>
        <family val="2"/>
      </rPr>
      <t>e</t>
    </r>
    <r>
      <rPr>
        <i/>
        <vertAlign val="superscript"/>
        <sz val="12"/>
        <rFont val="Arial"/>
        <family val="2"/>
      </rPr>
      <t>-bS</t>
    </r>
  </si>
  <si>
    <t>P=S in Ricker nomencalture</t>
  </si>
  <si>
    <t>SUMMARY OUTPUT</t>
  </si>
  <si>
    <t>R = (-0.309)(2.718P)^-.00163P</t>
  </si>
  <si>
    <t>Using years 2000 to 2015</t>
  </si>
  <si>
    <t>intercept</t>
  </si>
  <si>
    <t>a</t>
  </si>
  <si>
    <t>α</t>
  </si>
  <si>
    <t>Regression Statistics</t>
  </si>
  <si>
    <t>slope</t>
  </si>
  <si>
    <t>b</t>
  </si>
  <si>
    <t>β</t>
  </si>
  <si>
    <t>Multiple R</t>
  </si>
  <si>
    <t>e</t>
  </si>
  <si>
    <t>R Square</t>
  </si>
  <si>
    <t>P</t>
  </si>
  <si>
    <t>aS</t>
  </si>
  <si>
    <t>e^-bs</t>
  </si>
  <si>
    <t>R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</si>
  <si>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</si>
  <si>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</si>
  <si>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</si>
  <si>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</si>
  <si>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</si>
  <si>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</si>
  <si>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</si>
  <si>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</si>
  <si>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</si>
  <si>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</si>
  <si>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</si>
  <si>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</si>
  <si>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Lower 95.0%</t>
  </si>
  <si>
    <t>Upper 95.0%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</si>
  <si>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</si>
  <si>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</si>
  <si>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</si>
  <si>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</si>
  <si>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</si>
  <si>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</si>
  <si>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</si>
  <si>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Catherine Creek</t>
  </si>
  <si>
    <t>Grande Ronde</t>
  </si>
  <si>
    <t/>
  </si>
  <si>
    <t>R = (0.527)(2.718P)^-.00116P</t>
  </si>
  <si>
    <t>Natural Adult Returns</t>
  </si>
  <si>
    <t>Wallowa Lostine</t>
  </si>
  <si>
    <t>R = (-0.343)(2.718P)^-.00029P</t>
  </si>
  <si>
    <t>Using all years 2000 to 2013</t>
  </si>
  <si>
    <t>Lostine River</t>
  </si>
  <si>
    <t>-</t>
  </si>
  <si>
    <t>R = (0.854)(2.718P)^-.00169P</t>
  </si>
  <si>
    <t>Using all years 2000 to 2014</t>
  </si>
  <si>
    <t>Minam River</t>
  </si>
  <si>
    <t>R = (1.018)(2.718P)^-.00158P</t>
  </si>
  <si>
    <t>UMJD</t>
  </si>
  <si>
    <t>R = (1.029)(2.718P)^-.00087P</t>
  </si>
  <si>
    <t>R = (1.248)(2.718P)^-.00083P</t>
  </si>
  <si>
    <t>Imnaha</t>
  </si>
  <si>
    <t>R = (0.1236)(2.718P)^-.00087P</t>
  </si>
  <si>
    <t>Using all years 2000 to 2015</t>
  </si>
  <si>
    <t>Wenaha</t>
  </si>
  <si>
    <t>R = (0.734)(2.718P)^-.00179P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</si>
</sst>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(* #,##0_);_(* \(#,##0\);_(* &quot;-&quot;??_);_(@_)"/>
    <numFmt numFmtId="166" formatCode="0.000"/>
  </numFmts>
  <fonts count="15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vertAlign val="superscript"/>
      <sz val="12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1" fillId="0" borderId="0"/>
    <xf numFmtId="0" fontId="13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2" borderId="0" xfId="0" applyNumberFormat="1" applyFill="1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0" xfId="0" applyFill="1"/>
    <xf numFmtId="2" fontId="1" fillId="0" borderId="0" xfId="0" applyNumberFormat="1" applyFont="1" applyBorder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" fontId="1" fillId="0" borderId="0" xfId="0" applyNumberFormat="1" applyFont="1" applyBorder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 applyAlignment="1">
      <alignment horizontal="center"/>
    </xf>
    <xf numFmtId="166" fontId="1" fillId="0" borderId="0" xfId="0" applyNumberFormat="1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Continuous"/>
    </xf>
    <xf numFmtId="0" fontId="0" fillId="0" borderId="0" xfId="0" applyFill="1"/>
    <xf numFmtId="3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 applyAlignment="1">
      <alignment horizontal="center"/>
    </xf>
    <xf numFmtId="164" fontId="0" fillId="0" borderId="0" xfId="0" applyNumberFormat="1" applyFill="1"/>
    <xf numFmtId="166" fontId="2" fillId="0" borderId="0" xfId="0" applyNumberFormat="1" applyFont="1" applyFill="1"/>
    <xf numFmtId="0" fontId="2" fillId="3" borderId="0" xfId="0" applyFont="1" applyFill="1"/>
    <xf numFmtId="0" fontId="0" fillId="3" borderId="0" xfId="0" applyFill="1"/>
    <xf numFmtId="1" fontId="12" fillId="0" borderId="3" xfId="1" applyNumberFormat="1" applyFont="1" applyBorder="1" applyAlignment="1">
      <alignment horizontal="right" wrapText="1"/>
    </xf>
    <xf numFmtId="0" fontId="12" fillId="0" borderId="3" xfId="1" applyFont="1" applyBorder="1" applyAlignment="1">
      <alignment horizontal="right" wrapText="1"/>
    </xf>
    <xf numFmtId="0" fontId="11" fillId="0" borderId="0" xfId="1"/>
    <xf numFmtId="2" fontId="14" fillId="0" borderId="3" xfId="2" applyNumberFormat="1" applyFont="1" applyBorder="1" applyAlignment="1">
      <alignment horizontal="right"/>
    </xf>
    <xf numFmtId="0" fontId="14" fillId="0" borderId="3" xfId="2" applyFont="1" applyBorder="1" applyAlignment="1">
      <alignment horizontal="right"/>
    </xf>
  </cellXfs>
  <cellStyles count="3">
    <cellStyle name="Normal" xfId="0" builtinId="0"/>
    <cellStyle name="Normal_Sheet1_1" xfId="1" xr:uid="{E84F1C41-ECDC-4EE9-AA4A-2A62F31DFCE2}"/>
    <cellStyle name="Normal_Sheet2" xfId="2" xr:uid="{8419235C-D03C-441A-8957-3F80E8FE4E4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149"/>
  <sheetViews>
    <sheetView tabSelected="1" workbookViewId="0">
      <pane xSplit="1" ySplit="2" topLeftCell="B3" activePane="bottomRight" state="frozen"/>
      <selection pane="bottomRight" activeCell="E19" sqref="E19"/>
      <selection pane="bottomLeft" activeCell="A3" sqref="A3"/>
      <selection pane="topRight" activeCell="B1" sqref="B1"/>
    </sheetView>
  </sheetViews>
  <sheetFormatPr defaultRowHeight="14.45"/>
  <cols>
    <col min="1" max="1" width="18.7109375" customWidth="1"/>
    <col min="3" max="3" width="10.140625" customWidth="1"/>
    <col min="5" max="5" width="11.42578125" customWidth="1"/>
    <col min="7" max="9" width="9.42578125" style="6" customWidth="1"/>
    <col min="14" max="14" width="9.140625" style="15"/>
    <col min="23" max="23" width="23.5703125" bestFit="1" customWidth="1"/>
  </cols>
  <sheetData>
    <row r="2" spans="1:30" ht="43.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2" t="s">
        <v>5</v>
      </c>
      <c r="H2" s="2"/>
      <c r="I2" s="2" t="s">
        <v>6</v>
      </c>
      <c r="J2" s="1"/>
      <c r="K2" s="1" t="s">
        <v>7</v>
      </c>
      <c r="L2" s="1" t="s">
        <v>8</v>
      </c>
      <c r="M2" s="1" t="s">
        <v>9</v>
      </c>
      <c r="N2" s="3" t="s">
        <v>10</v>
      </c>
      <c r="O2" s="1" t="s">
        <v>11</v>
      </c>
      <c r="P2" s="1" t="s">
        <v>12</v>
      </c>
    </row>
    <row r="3" spans="1:30">
      <c r="A3" s="1"/>
      <c r="B3" s="1"/>
      <c r="C3" s="1"/>
      <c r="D3" s="1"/>
      <c r="E3" s="1"/>
      <c r="F3" s="1"/>
      <c r="G3" s="2"/>
      <c r="H3" s="2"/>
      <c r="I3" s="2"/>
      <c r="J3" s="1"/>
      <c r="K3" s="1"/>
      <c r="L3" s="1"/>
      <c r="M3" s="1"/>
      <c r="N3" s="3"/>
      <c r="O3" s="1"/>
      <c r="P3" s="1"/>
    </row>
    <row r="4" spans="1:30" ht="18.600000000000001">
      <c r="A4" s="1"/>
      <c r="B4" s="1">
        <f t="shared" ref="B4:B8" si="0">B5-1</f>
        <v>1953</v>
      </c>
      <c r="C4" s="1"/>
      <c r="D4" s="1"/>
      <c r="E4" s="1"/>
      <c r="F4" s="1"/>
      <c r="G4">
        <v>4273</v>
      </c>
      <c r="H4"/>
      <c r="I4" s="2"/>
      <c r="J4" s="1"/>
      <c r="K4">
        <v>1562</v>
      </c>
      <c r="L4" s="1"/>
      <c r="M4" s="5">
        <f t="shared" ref="M4:M43" si="1">K4/G4</f>
        <v>0.36555113503393399</v>
      </c>
      <c r="N4" s="7">
        <f t="shared" ref="N4:N43" si="2">LN(M4)</f>
        <v>-1.0063491052443938</v>
      </c>
      <c r="O4" s="1"/>
      <c r="P4" s="1"/>
      <c r="S4" t="s">
        <v>13</v>
      </c>
      <c r="U4" s="10" t="s">
        <v>14</v>
      </c>
      <c r="W4" t="s">
        <v>15</v>
      </c>
      <c r="AA4" t="s">
        <v>16</v>
      </c>
    </row>
    <row r="5" spans="1:30">
      <c r="A5" s="1"/>
      <c r="B5" s="1">
        <f t="shared" si="0"/>
        <v>1954</v>
      </c>
      <c r="C5" s="1"/>
      <c r="D5" s="1"/>
      <c r="E5" s="1"/>
      <c r="F5" s="1"/>
      <c r="G5">
        <v>973</v>
      </c>
      <c r="H5"/>
      <c r="I5" s="2"/>
      <c r="J5" s="1"/>
      <c r="K5">
        <v>668</v>
      </c>
      <c r="L5" s="1"/>
      <c r="M5" s="5">
        <f t="shared" si="1"/>
        <v>0.68653648509763621</v>
      </c>
      <c r="N5" s="7">
        <f t="shared" si="2"/>
        <v>-0.37609590864935927</v>
      </c>
      <c r="O5" s="1"/>
      <c r="P5" s="1"/>
      <c r="S5" s="10" t="s">
        <v>17</v>
      </c>
      <c r="W5" t="s">
        <v>18</v>
      </c>
      <c r="Y5" t="s">
        <v>16</v>
      </c>
    </row>
    <row r="6" spans="1:30" ht="15" thickBot="1">
      <c r="A6" s="1"/>
      <c r="B6" s="1">
        <f t="shared" si="0"/>
        <v>1955</v>
      </c>
      <c r="C6" s="1"/>
      <c r="D6" s="1"/>
      <c r="E6" s="1"/>
      <c r="F6" s="1"/>
      <c r="G6">
        <v>122</v>
      </c>
      <c r="H6"/>
      <c r="I6" s="2"/>
      <c r="J6" s="1"/>
      <c r="K6">
        <v>925</v>
      </c>
      <c r="L6" s="1"/>
      <c r="M6" s="5">
        <f>K6/G6</f>
        <v>7.581967213114754</v>
      </c>
      <c r="N6" s="7">
        <f t="shared" si="2"/>
        <v>2.0257726927791686</v>
      </c>
      <c r="O6" s="1"/>
      <c r="P6" s="1"/>
    </row>
    <row r="7" spans="1:30">
      <c r="A7" s="1"/>
      <c r="B7" s="1">
        <f t="shared" si="0"/>
        <v>1956</v>
      </c>
      <c r="C7" s="1"/>
      <c r="D7" s="1"/>
      <c r="E7" s="1"/>
      <c r="F7" s="1"/>
      <c r="G7">
        <v>2606</v>
      </c>
      <c r="H7"/>
      <c r="I7" s="2"/>
      <c r="J7" s="1"/>
      <c r="K7">
        <v>2686</v>
      </c>
      <c r="L7" s="1"/>
      <c r="M7" s="5">
        <f t="shared" si="1"/>
        <v>1.0306983883346124</v>
      </c>
      <c r="N7" s="7">
        <f t="shared" si="2"/>
        <v>3.0236619398392384E-2</v>
      </c>
      <c r="O7" s="1"/>
      <c r="P7" s="1"/>
      <c r="Q7" t="s">
        <v>19</v>
      </c>
      <c r="R7" s="11" t="s">
        <v>20</v>
      </c>
      <c r="S7" t="s">
        <v>21</v>
      </c>
      <c r="T7">
        <f>Z21</f>
        <v>-0.30889646227180412</v>
      </c>
      <c r="U7" s="13">
        <f>2.718^T7</f>
        <v>0.73428030630673069</v>
      </c>
      <c r="Y7" s="22" t="s">
        <v>22</v>
      </c>
      <c r="Z7" s="22"/>
    </row>
    <row r="8" spans="1:30">
      <c r="A8" s="1"/>
      <c r="B8" s="1">
        <f t="shared" si="0"/>
        <v>1957</v>
      </c>
      <c r="C8" s="1"/>
      <c r="D8" s="1"/>
      <c r="E8" s="1"/>
      <c r="F8" s="1"/>
      <c r="G8">
        <v>1754</v>
      </c>
      <c r="H8"/>
      <c r="I8" s="2"/>
      <c r="J8" s="1"/>
      <c r="K8">
        <v>646</v>
      </c>
      <c r="L8" s="1"/>
      <c r="M8" s="5">
        <f t="shared" si="1"/>
        <v>0.36830102622576966</v>
      </c>
      <c r="N8" s="7">
        <f t="shared" si="2"/>
        <v>-0.99885466914952659</v>
      </c>
      <c r="O8" s="1"/>
      <c r="P8" s="1"/>
      <c r="Q8" t="s">
        <v>23</v>
      </c>
      <c r="R8" s="11" t="s">
        <v>24</v>
      </c>
      <c r="S8" t="s">
        <v>25</v>
      </c>
      <c r="T8" s="13">
        <f>Z22*(-1)</f>
        <v>1.6277934700308033E-3</v>
      </c>
      <c r="Y8" s="19" t="s">
        <v>26</v>
      </c>
      <c r="Z8" s="19">
        <v>0.50720535760254137</v>
      </c>
    </row>
    <row r="9" spans="1:30">
      <c r="A9" s="1"/>
      <c r="B9" s="1">
        <f t="shared" ref="B9:B26" si="3">B10-1</f>
        <v>1958</v>
      </c>
      <c r="C9" s="1"/>
      <c r="D9" s="1"/>
      <c r="E9" s="1"/>
      <c r="F9" s="1"/>
      <c r="G9">
        <v>486</v>
      </c>
      <c r="H9"/>
      <c r="I9" s="2"/>
      <c r="J9" s="1"/>
      <c r="K9">
        <v>1054</v>
      </c>
      <c r="L9" s="1"/>
      <c r="M9" s="5">
        <f t="shared" si="1"/>
        <v>2.168724279835391</v>
      </c>
      <c r="N9" s="7">
        <f t="shared" si="2"/>
        <v>0.77413910520081386</v>
      </c>
      <c r="O9" s="1"/>
      <c r="P9" s="1"/>
      <c r="S9" t="s">
        <v>27</v>
      </c>
      <c r="T9" s="13">
        <v>2.718</v>
      </c>
      <c r="Y9" s="19" t="s">
        <v>28</v>
      </c>
      <c r="Z9" s="19">
        <v>0.25725727478072186</v>
      </c>
    </row>
    <row r="10" spans="1:30">
      <c r="A10" s="1"/>
      <c r="B10" s="1">
        <f t="shared" si="3"/>
        <v>1959</v>
      </c>
      <c r="C10" s="1"/>
      <c r="D10" s="1"/>
      <c r="E10" s="1"/>
      <c r="F10" s="1"/>
      <c r="G10">
        <v>712</v>
      </c>
      <c r="H10"/>
      <c r="I10" s="2"/>
      <c r="J10" s="1"/>
      <c r="K10">
        <v>251</v>
      </c>
      <c r="L10" s="1"/>
      <c r="M10" s="5">
        <f t="shared" si="1"/>
        <v>0.35252808988764045</v>
      </c>
      <c r="N10" s="7">
        <f t="shared" si="2"/>
        <v>-1.0426249722801919</v>
      </c>
      <c r="O10" s="1"/>
      <c r="P10" s="1"/>
      <c r="S10" s="11" t="s">
        <v>29</v>
      </c>
      <c r="T10" t="s">
        <v>30</v>
      </c>
      <c r="U10" s="14" t="s">
        <v>31</v>
      </c>
      <c r="V10" s="11" t="s">
        <v>32</v>
      </c>
      <c r="Y10" s="19" t="s">
        <v>33</v>
      </c>
      <c r="Z10" s="19">
        <v>0.20420422297934485</v>
      </c>
    </row>
    <row r="11" spans="1:30">
      <c r="A11" s="1"/>
      <c r="B11" s="1">
        <f t="shared" si="3"/>
        <v>1960</v>
      </c>
      <c r="C11" s="1"/>
      <c r="D11" s="1"/>
      <c r="E11" s="1"/>
      <c r="F11" s="1"/>
      <c r="G11">
        <v>3161</v>
      </c>
      <c r="H11"/>
      <c r="I11" s="2"/>
      <c r="J11" s="1"/>
      <c r="K11">
        <v>240</v>
      </c>
      <c r="L11" s="1"/>
      <c r="M11" s="5">
        <f t="shared" si="1"/>
        <v>7.5925340082252449E-2</v>
      </c>
      <c r="N11" s="7">
        <f t="shared" si="2"/>
        <v>-2.5780047888736264</v>
      </c>
      <c r="O11" s="1"/>
      <c r="P11" s="1"/>
      <c r="S11">
        <v>0</v>
      </c>
      <c r="T11">
        <f>U7*S11</f>
        <v>0</v>
      </c>
      <c r="U11">
        <f>T$9^((T$8*S11)*(-1))</f>
        <v>1</v>
      </c>
      <c r="V11" s="6">
        <f>T11*U11</f>
        <v>0</v>
      </c>
      <c r="Y11" s="19" t="s">
        <v>34</v>
      </c>
      <c r="Z11" s="19">
        <v>1.194790198580326</v>
      </c>
    </row>
    <row r="12" spans="1:30" ht="15" thickBot="1">
      <c r="A12" s="1"/>
      <c r="B12" s="1">
        <f t="shared" si="3"/>
        <v>1961</v>
      </c>
      <c r="C12" s="1"/>
      <c r="D12" s="1"/>
      <c r="E12" s="1"/>
      <c r="F12" s="1"/>
      <c r="G12">
        <v>347</v>
      </c>
      <c r="H12"/>
      <c r="I12" s="2"/>
      <c r="J12" s="1"/>
      <c r="K12">
        <v>784</v>
      </c>
      <c r="L12" s="1"/>
      <c r="M12" s="5">
        <f t="shared" si="1"/>
        <v>2.2593659942363113</v>
      </c>
      <c r="N12" s="7">
        <f t="shared" si="2"/>
        <v>0.81508424040354865</v>
      </c>
      <c r="O12" s="1"/>
      <c r="P12" s="1"/>
      <c r="S12">
        <f>S11+25</f>
        <v>25</v>
      </c>
      <c r="T12">
        <f>U$7*S12</f>
        <v>18.357007657668266</v>
      </c>
      <c r="U12">
        <f>T$9^((T$8*S12)*(-1))</f>
        <v>0.96012613038175598</v>
      </c>
      <c r="V12" s="6">
        <f>T12*U12</f>
        <v>17.625042727745296</v>
      </c>
      <c r="Y12" s="20" t="s">
        <v>35</v>
      </c>
      <c r="Z12" s="20">
        <v>16</v>
      </c>
    </row>
    <row r="13" spans="1:30">
      <c r="A13" s="1"/>
      <c r="B13" s="1">
        <f t="shared" si="3"/>
        <v>1962</v>
      </c>
      <c r="C13" s="1"/>
      <c r="D13" s="1"/>
      <c r="E13" s="1"/>
      <c r="F13" s="1"/>
      <c r="G13">
        <v>1146</v>
      </c>
      <c r="H13"/>
      <c r="I13" s="2"/>
      <c r="J13" s="1"/>
      <c r="K13">
        <v>1018</v>
      </c>
      <c r="L13" s="1"/>
      <c r="M13" s="5">
        <f t="shared" si="1"/>
        <v>0.88830715532286209</v>
      </c>
      <c r="N13" s="7">
        <f t="shared" si="2"/>
        <v>-0.11843770016421687</v>
      </c>
      <c r="O13" s="1"/>
      <c r="P13" s="1"/>
      <c r="S13">
        <f t="shared" ref="S13:S76" si="4">S12+25</f>
        <v>50</v>
      </c>
      <c r="T13">
        <f t="shared" ref="T13:T76" si="5">U$7*S13</f>
        <v>36.714015315336532</v>
      </c>
      <c r="U13">
        <f t="shared" ref="U13:U76" si="6">T$9^((T$8*S13)*(-1))</f>
        <v>0.92184218624184466</v>
      </c>
      <c r="V13" s="6">
        <f t="shared" ref="V13:V76" si="7">T13*U13</f>
        <v>33.844528144006397</v>
      </c>
    </row>
    <row r="14" spans="1:30" ht="15" thickBot="1">
      <c r="A14" s="1"/>
      <c r="B14" s="1">
        <f t="shared" si="3"/>
        <v>1963</v>
      </c>
      <c r="C14" s="1"/>
      <c r="D14" s="1"/>
      <c r="E14" s="1"/>
      <c r="F14" s="1"/>
      <c r="G14">
        <v>313</v>
      </c>
      <c r="H14"/>
      <c r="I14" s="2"/>
      <c r="J14" s="1"/>
      <c r="K14">
        <v>1085</v>
      </c>
      <c r="L14" s="1"/>
      <c r="M14" s="5">
        <f t="shared" si="1"/>
        <v>3.4664536741214058</v>
      </c>
      <c r="N14" s="7">
        <f t="shared" si="2"/>
        <v>1.2431320754344066</v>
      </c>
      <c r="O14" s="1"/>
      <c r="P14" s="1"/>
      <c r="S14">
        <f t="shared" si="4"/>
        <v>75</v>
      </c>
      <c r="T14">
        <f t="shared" si="5"/>
        <v>55.071022973004801</v>
      </c>
      <c r="U14">
        <f t="shared" si="6"/>
        <v>0.88508477109904038</v>
      </c>
      <c r="V14" s="6">
        <f t="shared" si="7"/>
        <v>48.742523762251949</v>
      </c>
      <c r="Y14" t="s">
        <v>36</v>
      </c>
    </row>
    <row r="15" spans="1:30">
      <c r="A15" s="1"/>
      <c r="B15" s="1">
        <f t="shared" si="3"/>
        <v>1964</v>
      </c>
      <c r="C15" s="1"/>
      <c r="D15" s="1"/>
      <c r="E15" s="1"/>
      <c r="F15" s="1"/>
      <c r="G15">
        <v>208</v>
      </c>
      <c r="H15"/>
      <c r="I15" s="2"/>
      <c r="J15" s="1"/>
      <c r="K15">
        <v>852</v>
      </c>
      <c r="L15" s="1"/>
      <c r="M15" s="5">
        <f t="shared" si="1"/>
        <v>4.0961538461538458</v>
      </c>
      <c r="N15" s="7">
        <f t="shared" si="2"/>
        <v>1.4100484471279977</v>
      </c>
      <c r="O15" s="1"/>
      <c r="P15" s="1"/>
      <c r="S15">
        <f t="shared" si="4"/>
        <v>100</v>
      </c>
      <c r="T15">
        <f t="shared" si="5"/>
        <v>73.428030630673064</v>
      </c>
      <c r="U15">
        <f t="shared" si="6"/>
        <v>0.84979301633514392</v>
      </c>
      <c r="V15" s="6">
        <f t="shared" si="7"/>
        <v>62.398627633189001</v>
      </c>
      <c r="Y15" s="21"/>
      <c r="Z15" s="21" t="s">
        <v>37</v>
      </c>
      <c r="AA15" s="21" t="s">
        <v>38</v>
      </c>
      <c r="AB15" s="21" t="s">
        <v>39</v>
      </c>
      <c r="AC15" s="21" t="s">
        <v>40</v>
      </c>
      <c r="AD15" s="21" t="s">
        <v>41</v>
      </c>
    </row>
    <row r="16" spans="1:30">
      <c r="A16" s="1"/>
      <c r="B16" s="1">
        <f t="shared" si="3"/>
        <v>1965</v>
      </c>
      <c r="C16" s="1"/>
      <c r="D16" s="1"/>
      <c r="E16" s="1"/>
      <c r="F16" s="1"/>
      <c r="G16">
        <v>770</v>
      </c>
      <c r="H16"/>
      <c r="I16" s="2"/>
      <c r="J16" s="1"/>
      <c r="K16">
        <v>1977</v>
      </c>
      <c r="L16" s="1"/>
      <c r="M16" s="5">
        <f t="shared" si="1"/>
        <v>2.5675324675324673</v>
      </c>
      <c r="N16" s="7">
        <f t="shared" si="2"/>
        <v>0.94294530832288725</v>
      </c>
      <c r="O16" s="1"/>
      <c r="P16" s="1"/>
      <c r="S16">
        <f t="shared" si="4"/>
        <v>125</v>
      </c>
      <c r="T16">
        <f t="shared" si="5"/>
        <v>91.78503828834134</v>
      </c>
      <c r="U16">
        <f t="shared" si="6"/>
        <v>0.81590848039930208</v>
      </c>
      <c r="V16" s="6">
        <f t="shared" si="7"/>
        <v>74.888191113232338</v>
      </c>
      <c r="Y16" s="19" t="s">
        <v>42</v>
      </c>
      <c r="Z16" s="19">
        <v>1</v>
      </c>
      <c r="AA16" s="19">
        <v>6.9221434647552869</v>
      </c>
      <c r="AB16" s="19">
        <v>6.9221434647552869</v>
      </c>
      <c r="AC16" s="19">
        <v>4.8490570484777393</v>
      </c>
      <c r="AD16" s="19">
        <v>4.4926678345863356E-2</v>
      </c>
    </row>
    <row r="17" spans="1:35">
      <c r="A17" s="1"/>
      <c r="B17" s="1">
        <f t="shared" si="3"/>
        <v>1966</v>
      </c>
      <c r="C17" s="1"/>
      <c r="D17" s="1"/>
      <c r="E17" s="1"/>
      <c r="F17" s="1"/>
      <c r="G17">
        <v>626</v>
      </c>
      <c r="H17"/>
      <c r="I17" s="2"/>
      <c r="J17" s="1"/>
      <c r="K17">
        <v>1053</v>
      </c>
      <c r="L17" s="1"/>
      <c r="M17" s="5">
        <f t="shared" si="1"/>
        <v>1.6821086261980831</v>
      </c>
      <c r="N17" s="7">
        <f t="shared" si="2"/>
        <v>0.52004814103387698</v>
      </c>
      <c r="O17" s="1"/>
      <c r="P17" s="1"/>
      <c r="S17">
        <f t="shared" si="4"/>
        <v>150</v>
      </c>
      <c r="T17">
        <f t="shared" si="5"/>
        <v>110.1420459460096</v>
      </c>
      <c r="U17">
        <f t="shared" si="6"/>
        <v>0.78337505203144064</v>
      </c>
      <c r="V17" s="6">
        <f t="shared" si="7"/>
        <v>86.282530973804597</v>
      </c>
      <c r="Y17" s="19" t="s">
        <v>43</v>
      </c>
      <c r="Z17" s="19">
        <v>14</v>
      </c>
      <c r="AA17" s="19">
        <v>19.985330660730604</v>
      </c>
      <c r="AB17" s="19">
        <v>1.4275236186236147</v>
      </c>
      <c r="AC17" s="19"/>
      <c r="AD17" s="19"/>
    </row>
    <row r="18" spans="1:35" ht="15" thickBot="1">
      <c r="A18" s="1"/>
      <c r="B18" s="1">
        <f t="shared" si="3"/>
        <v>1967</v>
      </c>
      <c r="C18" s="1"/>
      <c r="D18" s="1"/>
      <c r="E18" s="1"/>
      <c r="F18" s="1"/>
      <c r="G18">
        <v>1625</v>
      </c>
      <c r="H18"/>
      <c r="I18" s="2"/>
      <c r="J18" s="1"/>
      <c r="K18">
        <v>2393</v>
      </c>
      <c r="L18" s="1"/>
      <c r="M18" s="5">
        <f t="shared" si="1"/>
        <v>1.4726153846153847</v>
      </c>
      <c r="N18" s="7">
        <f t="shared" si="2"/>
        <v>0.38703999314453547</v>
      </c>
      <c r="O18" s="1"/>
      <c r="P18" s="1"/>
      <c r="S18">
        <f t="shared" si="4"/>
        <v>175</v>
      </c>
      <c r="T18">
        <f t="shared" si="5"/>
        <v>128.49905360367788</v>
      </c>
      <c r="U18">
        <f t="shared" si="6"/>
        <v>0.75213885734455388</v>
      </c>
      <c r="V18" s="6">
        <f t="shared" si="7"/>
        <v>96.649131347326858</v>
      </c>
      <c r="Y18" s="20" t="s">
        <v>44</v>
      </c>
      <c r="Z18" s="20">
        <v>15</v>
      </c>
      <c r="AA18" s="20">
        <v>26.907474125485891</v>
      </c>
      <c r="AB18" s="20"/>
      <c r="AC18" s="20"/>
      <c r="AD18" s="20"/>
    </row>
    <row r="19" spans="1:35" ht="15" thickBot="1">
      <c r="A19" s="1"/>
      <c r="B19" s="1">
        <f t="shared" si="3"/>
        <v>1968</v>
      </c>
      <c r="C19" s="1"/>
      <c r="D19" s="1"/>
      <c r="E19" s="1"/>
      <c r="F19" s="1"/>
      <c r="G19">
        <v>822</v>
      </c>
      <c r="H19"/>
      <c r="I19" s="2"/>
      <c r="J19" s="1"/>
      <c r="K19">
        <v>1259</v>
      </c>
      <c r="L19" s="1"/>
      <c r="M19" s="5">
        <f t="shared" si="1"/>
        <v>1.5316301703163018</v>
      </c>
      <c r="N19" s="7">
        <f t="shared" si="2"/>
        <v>0.42633263898816731</v>
      </c>
      <c r="O19" s="1"/>
      <c r="P19" s="1"/>
      <c r="S19">
        <f t="shared" si="4"/>
        <v>200</v>
      </c>
      <c r="T19">
        <f t="shared" si="5"/>
        <v>146.85606126134613</v>
      </c>
      <c r="U19">
        <f t="shared" si="6"/>
        <v>0.72214817061198211</v>
      </c>
      <c r="V19" s="6">
        <f t="shared" si="7"/>
        <v>106.05183598316228</v>
      </c>
      <c r="AH19" s="21" t="s">
        <v>45</v>
      </c>
      <c r="AI19" s="21" t="s">
        <v>46</v>
      </c>
    </row>
    <row r="20" spans="1:35">
      <c r="A20" s="1"/>
      <c r="B20" s="1">
        <f t="shared" si="3"/>
        <v>1969</v>
      </c>
      <c r="C20" s="1"/>
      <c r="D20" s="1"/>
      <c r="E20" s="1"/>
      <c r="F20" s="1"/>
      <c r="G20">
        <v>1882</v>
      </c>
      <c r="H20"/>
      <c r="I20" s="2"/>
      <c r="J20" s="1"/>
      <c r="K20">
        <v>1704</v>
      </c>
      <c r="L20" s="1"/>
      <c r="M20" s="5">
        <f t="shared" si="1"/>
        <v>0.9054197662061636</v>
      </c>
      <c r="N20" s="7">
        <f t="shared" si="2"/>
        <v>-9.9356612756063958E-2</v>
      </c>
      <c r="O20" s="1"/>
      <c r="P20" s="1"/>
      <c r="S20">
        <f t="shared" si="4"/>
        <v>225</v>
      </c>
      <c r="T20">
        <f t="shared" si="5"/>
        <v>165.2130689190144</v>
      </c>
      <c r="U20">
        <f t="shared" si="6"/>
        <v>0.69335332861194643</v>
      </c>
      <c r="V20" s="6">
        <f t="shared" si="7"/>
        <v>114.55103126519354</v>
      </c>
      <c r="Y20" s="21"/>
      <c r="Z20" s="21" t="s">
        <v>47</v>
      </c>
      <c r="AA20" s="21" t="s">
        <v>34</v>
      </c>
      <c r="AB20" s="21" t="s">
        <v>48</v>
      </c>
      <c r="AC20" s="21" t="s">
        <v>49</v>
      </c>
      <c r="AD20" s="21" t="s">
        <v>50</v>
      </c>
      <c r="AE20" s="21" t="s">
        <v>51</v>
      </c>
      <c r="AF20" s="21" t="s">
        <v>45</v>
      </c>
      <c r="AG20" s="21" t="s">
        <v>46</v>
      </c>
      <c r="AH20" s="19">
        <v>-0.93856422186978739</v>
      </c>
      <c r="AI20" s="19">
        <v>0.87988349480615091</v>
      </c>
    </row>
    <row r="21" spans="1:35" ht="15" thickBot="1">
      <c r="A21" s="1"/>
      <c r="B21" s="1">
        <f t="shared" si="3"/>
        <v>1970</v>
      </c>
      <c r="C21" s="1"/>
      <c r="D21" s="1"/>
      <c r="E21" s="1"/>
      <c r="F21" s="1"/>
      <c r="G21">
        <v>992</v>
      </c>
      <c r="H21"/>
      <c r="I21" s="2"/>
      <c r="J21" s="1"/>
      <c r="K21">
        <v>824</v>
      </c>
      <c r="L21" s="1"/>
      <c r="M21" s="5">
        <f t="shared" si="1"/>
        <v>0.83064516129032262</v>
      </c>
      <c r="N21" s="7">
        <f t="shared" si="2"/>
        <v>-0.18555257737540104</v>
      </c>
      <c r="O21" s="1"/>
      <c r="P21" s="1"/>
      <c r="S21">
        <f t="shared" si="4"/>
        <v>250</v>
      </c>
      <c r="T21">
        <f t="shared" si="5"/>
        <v>183.57007657668268</v>
      </c>
      <c r="U21">
        <f t="shared" si="6"/>
        <v>0.66570664838749816</v>
      </c>
      <c r="V21" s="6">
        <f t="shared" si="7"/>
        <v>122.20382042209981</v>
      </c>
      <c r="Y21" s="19" t="s">
        <v>52</v>
      </c>
      <c r="Z21" s="19">
        <v>-0.30889646227180412</v>
      </c>
      <c r="AA21" s="19">
        <v>0.477771324489559</v>
      </c>
      <c r="AB21" s="19">
        <v>-0.64653621186207166</v>
      </c>
      <c r="AC21" s="19">
        <v>0.52838975255632958</v>
      </c>
      <c r="AD21" s="19">
        <v>-1.3336140389058682</v>
      </c>
      <c r="AE21" s="19">
        <v>0.71582111436225981</v>
      </c>
      <c r="AF21" s="19">
        <v>-1.3336140389058682</v>
      </c>
      <c r="AG21" s="19">
        <v>0.71582111436225981</v>
      </c>
      <c r="AH21" s="20">
        <v>-3.324460976007677E-3</v>
      </c>
      <c r="AI21" s="20">
        <v>-3.6868104922803467E-4</v>
      </c>
    </row>
    <row r="22" spans="1:35" ht="15" thickBot="1">
      <c r="A22" s="1"/>
      <c r="B22" s="1">
        <f t="shared" si="3"/>
        <v>1971</v>
      </c>
      <c r="C22" s="1"/>
      <c r="D22" s="1"/>
      <c r="E22" s="1"/>
      <c r="F22" s="1"/>
      <c r="G22">
        <v>2319</v>
      </c>
      <c r="H22"/>
      <c r="I22" s="2"/>
      <c r="J22" s="1"/>
      <c r="K22">
        <v>331</v>
      </c>
      <c r="L22" s="1"/>
      <c r="M22" s="5">
        <f t="shared" si="1"/>
        <v>0.14273393704182838</v>
      </c>
      <c r="N22" s="7">
        <f t="shared" si="2"/>
        <v>-1.9467729618784688</v>
      </c>
      <c r="O22" s="1"/>
      <c r="P22" s="1"/>
      <c r="S22">
        <f t="shared" si="4"/>
        <v>275</v>
      </c>
      <c r="T22">
        <f t="shared" si="5"/>
        <v>201.92708423435093</v>
      </c>
      <c r="U22">
        <f t="shared" si="6"/>
        <v>0.63916234828569685</v>
      </c>
      <c r="V22" s="6">
        <f t="shared" si="7"/>
        <v>129.06418934171145</v>
      </c>
      <c r="Y22" s="20" t="s">
        <v>53</v>
      </c>
      <c r="Z22" s="20">
        <v>-1.6277934700308033E-3</v>
      </c>
      <c r="AA22" s="20">
        <v>7.3921480299837816E-4</v>
      </c>
      <c r="AB22" s="20">
        <v>-2.2020574580327699</v>
      </c>
      <c r="AC22" s="20">
        <v>4.4926678345863336E-2</v>
      </c>
      <c r="AD22" s="20">
        <v>-3.2132515390135069E-3</v>
      </c>
      <c r="AE22" s="20">
        <v>-4.2335401048099576E-5</v>
      </c>
      <c r="AF22" s="20">
        <v>-3.2132515390135069E-3</v>
      </c>
      <c r="AG22" s="20">
        <v>-4.2335401048099576E-5</v>
      </c>
    </row>
    <row r="23" spans="1:35">
      <c r="A23" s="1"/>
      <c r="B23" s="1">
        <f t="shared" si="3"/>
        <v>1972</v>
      </c>
      <c r="C23" s="1"/>
      <c r="D23" s="1"/>
      <c r="E23" s="1"/>
      <c r="F23" s="1"/>
      <c r="G23">
        <v>1106</v>
      </c>
      <c r="H23"/>
      <c r="I23" s="2"/>
      <c r="J23" s="1"/>
      <c r="K23">
        <v>860</v>
      </c>
      <c r="L23" s="1"/>
      <c r="M23" s="5">
        <f t="shared" si="1"/>
        <v>0.77757685352622063</v>
      </c>
      <c r="N23" s="7">
        <f t="shared" si="2"/>
        <v>-0.25157279283472667</v>
      </c>
      <c r="O23" s="1"/>
      <c r="P23" s="1"/>
      <c r="S23">
        <f t="shared" si="4"/>
        <v>300</v>
      </c>
      <c r="T23">
        <f t="shared" si="5"/>
        <v>220.28409189201921</v>
      </c>
      <c r="U23">
        <f t="shared" si="6"/>
        <v>0.61367647214526233</v>
      </c>
      <c r="V23" s="6">
        <f t="shared" si="7"/>
        <v>135.18316438201714</v>
      </c>
    </row>
    <row r="24" spans="1:35">
      <c r="A24" s="1"/>
      <c r="B24" s="1">
        <f t="shared" si="3"/>
        <v>1973</v>
      </c>
      <c r="C24" s="1"/>
      <c r="D24" s="1"/>
      <c r="E24" s="1"/>
      <c r="F24" s="1"/>
      <c r="G24">
        <v>1855</v>
      </c>
      <c r="H24"/>
      <c r="I24" s="2"/>
      <c r="J24" s="1"/>
      <c r="K24">
        <v>890</v>
      </c>
      <c r="L24" s="1"/>
      <c r="M24" s="5">
        <f t="shared" si="1"/>
        <v>0.47978436657681939</v>
      </c>
      <c r="N24" s="7">
        <f t="shared" si="2"/>
        <v>-0.73441851231535005</v>
      </c>
      <c r="O24" s="1"/>
      <c r="P24" s="1"/>
      <c r="S24">
        <f t="shared" si="4"/>
        <v>325</v>
      </c>
      <c r="T24">
        <f t="shared" si="5"/>
        <v>238.64109954968748</v>
      </c>
      <c r="U24">
        <f t="shared" si="6"/>
        <v>0.58920681650715812</v>
      </c>
      <c r="V24" s="6">
        <f t="shared" si="7"/>
        <v>140.60896255343917</v>
      </c>
    </row>
    <row r="25" spans="1:35">
      <c r="A25" s="1"/>
      <c r="B25" s="1">
        <f t="shared" si="3"/>
        <v>1974</v>
      </c>
      <c r="C25" s="1"/>
      <c r="D25" s="1"/>
      <c r="E25" s="1"/>
      <c r="F25" s="1"/>
      <c r="G25">
        <v>753</v>
      </c>
      <c r="H25"/>
      <c r="I25" s="2"/>
      <c r="J25" s="1"/>
      <c r="K25">
        <v>278</v>
      </c>
      <c r="L25" s="1"/>
      <c r="M25" s="5">
        <f t="shared" si="1"/>
        <v>0.36918990703851262</v>
      </c>
      <c r="N25" s="7">
        <f t="shared" si="2"/>
        <v>-0.99644411410925648</v>
      </c>
      <c r="O25" s="1"/>
      <c r="P25" s="1"/>
      <c r="S25">
        <f t="shared" si="4"/>
        <v>350</v>
      </c>
      <c r="T25">
        <f t="shared" si="5"/>
        <v>256.99810720735576</v>
      </c>
      <c r="U25">
        <f t="shared" si="6"/>
        <v>0.5657128607275711</v>
      </c>
      <c r="V25" s="6">
        <f t="shared" si="7"/>
        <v>145.38713442984422</v>
      </c>
    </row>
    <row r="26" spans="1:35">
      <c r="A26" s="1"/>
      <c r="B26" s="1">
        <f t="shared" si="3"/>
        <v>1975</v>
      </c>
      <c r="C26" s="1"/>
      <c r="D26" s="1"/>
      <c r="E26" s="1"/>
      <c r="F26" s="1"/>
      <c r="G26">
        <v>399</v>
      </c>
      <c r="H26"/>
      <c r="I26" s="2"/>
      <c r="J26" s="1"/>
      <c r="K26">
        <v>681</v>
      </c>
      <c r="L26" s="1"/>
      <c r="M26" s="5">
        <f t="shared" si="1"/>
        <v>1.7067669172932332</v>
      </c>
      <c r="N26" s="7">
        <f t="shared" si="2"/>
        <v>0.53460088925964899</v>
      </c>
      <c r="O26" s="1"/>
      <c r="P26" s="1"/>
      <c r="S26">
        <f t="shared" si="4"/>
        <v>375</v>
      </c>
      <c r="T26">
        <f t="shared" si="5"/>
        <v>275.35511486502401</v>
      </c>
      <c r="U26">
        <f t="shared" si="6"/>
        <v>0.54315569987755608</v>
      </c>
      <c r="V26" s="6">
        <f t="shared" si="7"/>
        <v>149.56070012937695</v>
      </c>
    </row>
    <row r="27" spans="1:35">
      <c r="A27" s="1"/>
      <c r="B27" s="1">
        <f t="shared" ref="B27:B42" si="8">B28-1</f>
        <v>1976</v>
      </c>
      <c r="C27" s="1"/>
      <c r="D27" s="1"/>
      <c r="E27" s="1"/>
      <c r="F27" s="1"/>
      <c r="G27">
        <v>1028</v>
      </c>
      <c r="H27"/>
      <c r="I27" s="2"/>
      <c r="J27" s="1"/>
      <c r="K27">
        <v>809</v>
      </c>
      <c r="L27" s="1"/>
      <c r="M27" s="5">
        <f t="shared" si="1"/>
        <v>0.78696498054474706</v>
      </c>
      <c r="N27" s="7">
        <f t="shared" si="2"/>
        <v>-0.23957152895661876</v>
      </c>
      <c r="O27" s="1"/>
      <c r="P27" s="1"/>
      <c r="S27">
        <f t="shared" si="4"/>
        <v>400</v>
      </c>
      <c r="T27">
        <f t="shared" si="5"/>
        <v>293.71212252269225</v>
      </c>
      <c r="U27">
        <f t="shared" si="6"/>
        <v>0.52149798031823225</v>
      </c>
      <c r="V27" s="6">
        <f t="shared" si="7"/>
        <v>153.1702786905652</v>
      </c>
    </row>
    <row r="28" spans="1:35">
      <c r="A28" s="1"/>
      <c r="B28" s="1">
        <f t="shared" si="8"/>
        <v>1977</v>
      </c>
      <c r="C28" s="1"/>
      <c r="D28" s="1"/>
      <c r="E28" s="1"/>
      <c r="F28" s="1"/>
      <c r="G28">
        <v>104</v>
      </c>
      <c r="H28"/>
      <c r="I28" s="2"/>
      <c r="J28" s="1"/>
      <c r="K28">
        <v>432</v>
      </c>
      <c r="L28" s="1"/>
      <c r="M28" s="5">
        <f t="shared" si="1"/>
        <v>4.1538461538461542</v>
      </c>
      <c r="N28" s="7">
        <f t="shared" si="2"/>
        <v>1.4240346891027378</v>
      </c>
      <c r="O28" s="1"/>
      <c r="P28" s="1"/>
      <c r="S28">
        <f t="shared" si="4"/>
        <v>425</v>
      </c>
      <c r="T28">
        <f t="shared" si="5"/>
        <v>312.06913018036056</v>
      </c>
      <c r="U28">
        <f t="shared" si="6"/>
        <v>0.50070383784484551</v>
      </c>
      <c r="V28" s="6">
        <f t="shared" si="7"/>
        <v>156.25421115420923</v>
      </c>
    </row>
    <row r="29" spans="1:35">
      <c r="A29" s="1"/>
      <c r="B29" s="1">
        <f t="shared" si="8"/>
        <v>1978</v>
      </c>
      <c r="C29" s="1"/>
      <c r="D29" s="1"/>
      <c r="E29" s="1"/>
      <c r="F29" s="1"/>
      <c r="G29">
        <v>878</v>
      </c>
      <c r="H29"/>
      <c r="I29" s="2"/>
      <c r="J29" s="1"/>
      <c r="K29">
        <v>1169</v>
      </c>
      <c r="L29" s="1"/>
      <c r="M29" s="5">
        <f t="shared" si="1"/>
        <v>1.3314350797266514</v>
      </c>
      <c r="N29" s="7">
        <f t="shared" si="2"/>
        <v>0.28625736783695171</v>
      </c>
      <c r="O29" s="1"/>
      <c r="P29" s="1"/>
      <c r="S29">
        <f t="shared" si="4"/>
        <v>450</v>
      </c>
      <c r="T29">
        <f t="shared" si="5"/>
        <v>330.42613783802881</v>
      </c>
      <c r="U29">
        <f t="shared" si="6"/>
        <v>0.48073883829726577</v>
      </c>
      <c r="V29" s="6">
        <f t="shared" si="7"/>
        <v>158.84867764730618</v>
      </c>
    </row>
    <row r="30" spans="1:35">
      <c r="A30" s="1"/>
      <c r="B30" s="1">
        <f t="shared" si="8"/>
        <v>1979</v>
      </c>
      <c r="C30" s="1"/>
      <c r="D30" s="1"/>
      <c r="E30" s="1"/>
      <c r="F30" s="1"/>
      <c r="G30">
        <v>579</v>
      </c>
      <c r="H30"/>
      <c r="I30" s="2"/>
      <c r="J30" s="1"/>
      <c r="K30">
        <v>233</v>
      </c>
      <c r="L30" s="1"/>
      <c r="M30" s="5">
        <f t="shared" si="1"/>
        <v>0.40241796200345425</v>
      </c>
      <c r="N30" s="7">
        <f t="shared" si="2"/>
        <v>-0.91026402400729467</v>
      </c>
      <c r="O30" s="1"/>
      <c r="P30" s="1"/>
      <c r="S30">
        <f t="shared" si="4"/>
        <v>475</v>
      </c>
      <c r="T30">
        <f t="shared" si="5"/>
        <v>348.78314549569706</v>
      </c>
      <c r="U30">
        <f t="shared" si="6"/>
        <v>0.46156992053857454</v>
      </c>
      <c r="V30" s="6">
        <f t="shared" si="7"/>
        <v>160.98780875164297</v>
      </c>
    </row>
    <row r="31" spans="1:35">
      <c r="A31" s="1"/>
      <c r="B31" s="1">
        <f t="shared" si="8"/>
        <v>1980</v>
      </c>
      <c r="C31" s="1"/>
      <c r="D31" s="1"/>
      <c r="E31" s="1"/>
      <c r="F31" s="1"/>
      <c r="G31">
        <v>1034</v>
      </c>
      <c r="H31"/>
      <c r="I31" s="2"/>
      <c r="J31" s="1"/>
      <c r="K31">
        <v>351</v>
      </c>
      <c r="L31" s="1"/>
      <c r="M31" s="5">
        <f t="shared" si="1"/>
        <v>0.33945841392649906</v>
      </c>
      <c r="N31" s="7">
        <f t="shared" si="2"/>
        <v>-1.0804038316025086</v>
      </c>
      <c r="O31" s="1"/>
      <c r="P31" s="1"/>
      <c r="S31">
        <f t="shared" si="4"/>
        <v>500</v>
      </c>
      <c r="T31">
        <f t="shared" si="5"/>
        <v>367.14015315336536</v>
      </c>
      <c r="U31">
        <f t="shared" si="6"/>
        <v>0.44316534170731608</v>
      </c>
      <c r="V31" s="6">
        <f t="shared" si="7"/>
        <v>162.70379142668753</v>
      </c>
    </row>
    <row r="32" spans="1:35">
      <c r="A32" s="1"/>
      <c r="B32" s="1">
        <f t="shared" si="8"/>
        <v>1981</v>
      </c>
      <c r="C32" s="1"/>
      <c r="D32" s="1"/>
      <c r="E32" s="1"/>
      <c r="F32" s="1"/>
      <c r="G32">
        <v>275</v>
      </c>
      <c r="H32"/>
      <c r="I32" s="2"/>
      <c r="J32" s="1"/>
      <c r="K32">
        <v>387</v>
      </c>
      <c r="L32" s="1"/>
      <c r="M32" s="5">
        <f t="shared" si="1"/>
        <v>1.4072727272727272</v>
      </c>
      <c r="N32" s="7">
        <f t="shared" si="2"/>
        <v>0.34165359536321049</v>
      </c>
      <c r="O32" s="1"/>
      <c r="P32" s="1"/>
      <c r="S32">
        <f t="shared" si="4"/>
        <v>525</v>
      </c>
      <c r="T32">
        <f t="shared" si="5"/>
        <v>385.49716081103361</v>
      </c>
      <c r="U32">
        <f t="shared" si="6"/>
        <v>0.42549462465275401</v>
      </c>
      <c r="V32" s="6">
        <f t="shared" si="7"/>
        <v>164.02696974399311</v>
      </c>
    </row>
    <row r="33" spans="1:22">
      <c r="A33" s="1"/>
      <c r="B33" s="1">
        <f t="shared" si="8"/>
        <v>1982</v>
      </c>
      <c r="C33" s="1"/>
      <c r="D33" s="1"/>
      <c r="E33" s="1"/>
      <c r="F33" s="1"/>
      <c r="G33">
        <v>745</v>
      </c>
      <c r="H33"/>
      <c r="I33" s="2"/>
      <c r="J33" s="1"/>
      <c r="K33">
        <v>226</v>
      </c>
      <c r="L33" s="1"/>
      <c r="M33" s="5">
        <f t="shared" si="1"/>
        <v>0.30335570469798656</v>
      </c>
      <c r="N33" s="7">
        <f t="shared" si="2"/>
        <v>-1.1928492191072737</v>
      </c>
      <c r="O33" s="1"/>
      <c r="P33" s="1"/>
      <c r="S33">
        <f t="shared" si="4"/>
        <v>550</v>
      </c>
      <c r="T33">
        <f t="shared" si="5"/>
        <v>403.85416846870186</v>
      </c>
      <c r="U33">
        <f t="shared" si="6"/>
        <v>0.40852850746608643</v>
      </c>
      <c r="V33" s="6">
        <f t="shared" si="7"/>
        <v>164.9859406784762</v>
      </c>
    </row>
    <row r="34" spans="1:22">
      <c r="A34" s="1"/>
      <c r="B34" s="1">
        <f t="shared" si="8"/>
        <v>1983</v>
      </c>
      <c r="C34" s="1"/>
      <c r="D34" s="1"/>
      <c r="E34" s="1"/>
      <c r="F34" s="1"/>
      <c r="G34">
        <v>733</v>
      </c>
      <c r="H34"/>
      <c r="I34" s="2"/>
      <c r="J34" s="1"/>
      <c r="K34">
        <v>216</v>
      </c>
      <c r="L34" s="1"/>
      <c r="M34" s="5">
        <f t="shared" si="1"/>
        <v>0.29467939972714868</v>
      </c>
      <c r="N34" s="7">
        <f t="shared" si="2"/>
        <v>-1.2218672942024866</v>
      </c>
      <c r="O34" s="1"/>
      <c r="P34" s="1"/>
      <c r="S34">
        <f t="shared" si="4"/>
        <v>575</v>
      </c>
      <c r="T34">
        <f t="shared" si="5"/>
        <v>422.21117612637016</v>
      </c>
      <c r="U34">
        <f t="shared" si="6"/>
        <v>0.39223889502404791</v>
      </c>
      <c r="V34" s="6">
        <f t="shared" si="7"/>
        <v>165.60764519061109</v>
      </c>
    </row>
    <row r="35" spans="1:22">
      <c r="A35" s="1"/>
      <c r="B35" s="1">
        <f t="shared" si="8"/>
        <v>1984</v>
      </c>
      <c r="C35" s="1"/>
      <c r="D35" s="1"/>
      <c r="E35" s="1"/>
      <c r="F35" s="1"/>
      <c r="G35">
        <v>378</v>
      </c>
      <c r="H35"/>
      <c r="I35" s="2"/>
      <c r="J35" s="1"/>
      <c r="K35">
        <v>119</v>
      </c>
      <c r="L35" s="1"/>
      <c r="M35" s="5">
        <f t="shared" si="1"/>
        <v>0.31481481481481483</v>
      </c>
      <c r="N35" s="7">
        <f t="shared" si="2"/>
        <v>-1.1557707025080584</v>
      </c>
      <c r="O35" s="1"/>
      <c r="P35" s="1"/>
      <c r="S35">
        <f t="shared" si="4"/>
        <v>600</v>
      </c>
      <c r="T35">
        <f t="shared" si="5"/>
        <v>440.56818378403841</v>
      </c>
      <c r="U35">
        <f t="shared" si="6"/>
        <v>0.37659881246465488</v>
      </c>
      <c r="V35" s="6">
        <f t="shared" si="7"/>
        <v>165.91745482277869</v>
      </c>
    </row>
    <row r="36" spans="1:22">
      <c r="A36" s="1"/>
      <c r="B36" s="1">
        <f t="shared" si="8"/>
        <v>1985</v>
      </c>
      <c r="C36" s="1"/>
      <c r="D36" s="1"/>
      <c r="E36" s="1"/>
      <c r="F36" s="1"/>
      <c r="G36">
        <v>386</v>
      </c>
      <c r="H36"/>
      <c r="I36" s="2"/>
      <c r="J36" s="1"/>
      <c r="K36">
        <v>55</v>
      </c>
      <c r="L36" s="1"/>
      <c r="M36" s="5">
        <f t="shared" si="1"/>
        <v>0.14248704663212436</v>
      </c>
      <c r="N36" s="7">
        <f t="shared" si="2"/>
        <v>-1.9485041842323598</v>
      </c>
      <c r="O36" s="1"/>
      <c r="P36" s="1"/>
      <c r="S36">
        <f t="shared" si="4"/>
        <v>625</v>
      </c>
      <c r="T36">
        <f t="shared" si="5"/>
        <v>458.92519144170666</v>
      </c>
      <c r="U36">
        <f t="shared" si="6"/>
        <v>0.36158236051805376</v>
      </c>
      <c r="V36" s="6">
        <f t="shared" si="7"/>
        <v>165.93925402269201</v>
      </c>
    </row>
    <row r="37" spans="1:22">
      <c r="A37" s="1"/>
      <c r="B37" s="1">
        <f t="shared" si="8"/>
        <v>1986</v>
      </c>
      <c r="C37" s="1"/>
      <c r="D37" s="1"/>
      <c r="E37" s="1"/>
      <c r="F37" s="1"/>
      <c r="G37">
        <v>399</v>
      </c>
      <c r="H37"/>
      <c r="I37" s="2"/>
      <c r="J37" s="1"/>
      <c r="K37">
        <v>4</v>
      </c>
      <c r="L37" s="1"/>
      <c r="M37" s="5">
        <f t="shared" si="1"/>
        <v>1.0025062656641603E-2</v>
      </c>
      <c r="N37" s="7">
        <f t="shared" si="2"/>
        <v>-4.6026670557699729</v>
      </c>
      <c r="O37" s="1"/>
      <c r="P37" s="1"/>
      <c r="S37">
        <f t="shared" si="4"/>
        <v>650</v>
      </c>
      <c r="T37">
        <f t="shared" si="5"/>
        <v>477.28219909937496</v>
      </c>
      <c r="U37">
        <f t="shared" si="6"/>
        <v>0.34716467261849993</v>
      </c>
      <c r="V37" s="6">
        <f t="shared" si="7"/>
        <v>165.6955183969722</v>
      </c>
    </row>
    <row r="38" spans="1:22">
      <c r="A38" s="1"/>
      <c r="B38" s="1">
        <f t="shared" si="8"/>
        <v>1987</v>
      </c>
      <c r="C38" s="1"/>
      <c r="D38" s="1"/>
      <c r="E38" s="1"/>
      <c r="F38" s="1"/>
      <c r="G38">
        <v>685</v>
      </c>
      <c r="H38"/>
      <c r="I38" s="2"/>
      <c r="J38" s="1"/>
      <c r="K38">
        <v>10</v>
      </c>
      <c r="L38" s="1"/>
      <c r="M38" s="5">
        <f t="shared" si="1"/>
        <v>1.4598540145985401E-2</v>
      </c>
      <c r="N38" s="7">
        <f t="shared" si="2"/>
        <v>-4.2268337452681797</v>
      </c>
      <c r="O38" s="1"/>
      <c r="P38" s="1"/>
      <c r="S38">
        <f t="shared" si="4"/>
        <v>675</v>
      </c>
      <c r="T38">
        <f t="shared" si="5"/>
        <v>495.63920675704321</v>
      </c>
      <c r="U38">
        <f t="shared" si="6"/>
        <v>0.33332187372644956</v>
      </c>
      <c r="V38" s="6">
        <f t="shared" si="7"/>
        <v>165.20738908854878</v>
      </c>
    </row>
    <row r="39" spans="1:22">
      <c r="A39" s="1"/>
      <c r="B39" s="1">
        <f t="shared" si="8"/>
        <v>1988</v>
      </c>
      <c r="C39" s="1"/>
      <c r="D39" s="1"/>
      <c r="E39" s="1"/>
      <c r="F39" s="1"/>
      <c r="G39">
        <v>690</v>
      </c>
      <c r="H39"/>
      <c r="I39" s="2"/>
      <c r="J39" s="1"/>
      <c r="K39">
        <v>126</v>
      </c>
      <c r="L39" s="1"/>
      <c r="M39" s="5">
        <f t="shared" si="1"/>
        <v>0.18260869565217391</v>
      </c>
      <c r="N39" s="7">
        <f t="shared" si="2"/>
        <v>-1.7004096906398272</v>
      </c>
      <c r="O39" s="1"/>
      <c r="P39" s="1"/>
      <c r="S39">
        <f t="shared" si="4"/>
        <v>700</v>
      </c>
      <c r="T39">
        <f t="shared" si="5"/>
        <v>513.99621441471152</v>
      </c>
      <c r="U39">
        <f t="shared" si="6"/>
        <v>0.32003104079257222</v>
      </c>
      <c r="V39" s="6">
        <f t="shared" si="7"/>
        <v>164.49474346258225</v>
      </c>
    </row>
    <row r="40" spans="1:22">
      <c r="A40" s="1"/>
      <c r="B40" s="1">
        <f t="shared" si="8"/>
        <v>1989</v>
      </c>
      <c r="C40" s="1"/>
      <c r="D40" s="1"/>
      <c r="E40" s="1"/>
      <c r="F40" s="1"/>
      <c r="G40">
        <v>191</v>
      </c>
      <c r="H40"/>
      <c r="I40" s="2"/>
      <c r="J40" s="1"/>
      <c r="K40">
        <v>17</v>
      </c>
      <c r="L40" s="1"/>
      <c r="M40" s="5">
        <f t="shared" si="1"/>
        <v>8.9005235602094238E-2</v>
      </c>
      <c r="N40" s="7">
        <f t="shared" si="2"/>
        <v>-2.4190600839904137</v>
      </c>
      <c r="O40" s="1"/>
      <c r="P40" s="1"/>
      <c r="S40">
        <f t="shared" si="4"/>
        <v>725</v>
      </c>
      <c r="T40">
        <f t="shared" si="5"/>
        <v>532.35322207237971</v>
      </c>
      <c r="U40">
        <f t="shared" si="6"/>
        <v>0.30727016479821834</v>
      </c>
      <c r="V40" s="6">
        <f t="shared" si="7"/>
        <v>163.57626227704264</v>
      </c>
    </row>
    <row r="41" spans="1:22">
      <c r="A41" s="1"/>
      <c r="B41" s="1">
        <f t="shared" si="8"/>
        <v>1990</v>
      </c>
      <c r="C41" s="1"/>
      <c r="D41" s="1"/>
      <c r="E41" s="1"/>
      <c r="F41" s="1"/>
      <c r="G41">
        <v>145</v>
      </c>
      <c r="H41"/>
      <c r="I41" s="2"/>
      <c r="J41" s="1"/>
      <c r="K41">
        <v>13</v>
      </c>
      <c r="L41" s="1"/>
      <c r="M41" s="5"/>
      <c r="N41" s="7"/>
      <c r="O41" s="1"/>
      <c r="P41" s="1"/>
      <c r="S41">
        <f t="shared" si="4"/>
        <v>750</v>
      </c>
      <c r="T41">
        <f t="shared" si="5"/>
        <v>550.71022973004801</v>
      </c>
      <c r="U41">
        <f t="shared" si="6"/>
        <v>0.29501811430947777</v>
      </c>
      <c r="V41" s="6">
        <f t="shared" si="7"/>
        <v>162.46949350589807</v>
      </c>
    </row>
    <row r="42" spans="1:22">
      <c r="A42" s="1"/>
      <c r="B42" s="1">
        <f t="shared" si="8"/>
        <v>1991</v>
      </c>
      <c r="C42" s="1"/>
      <c r="D42" s="1"/>
      <c r="E42" s="1"/>
      <c r="F42" s="1"/>
      <c r="G42">
        <v>64</v>
      </c>
      <c r="H42"/>
      <c r="I42" s="2"/>
      <c r="J42" s="1"/>
      <c r="K42">
        <v>35</v>
      </c>
      <c r="L42" s="1"/>
      <c r="M42" s="5">
        <f t="shared" si="1"/>
        <v>0.546875</v>
      </c>
      <c r="N42" s="7">
        <f t="shared" si="2"/>
        <v>-0.6035350218702582</v>
      </c>
      <c r="O42" s="1"/>
      <c r="P42" s="1"/>
      <c r="S42">
        <f t="shared" si="4"/>
        <v>775</v>
      </c>
      <c r="T42">
        <f t="shared" si="5"/>
        <v>569.06723738771632</v>
      </c>
      <c r="U42">
        <f t="shared" si="6"/>
        <v>0.28325460048448142</v>
      </c>
      <c r="V42" s="6">
        <f t="shared" si="7"/>
        <v>161.19091297506515</v>
      </c>
    </row>
    <row r="43" spans="1:22">
      <c r="A43" s="1"/>
      <c r="B43" s="1">
        <f>B44-1</f>
        <v>1992</v>
      </c>
      <c r="C43" s="1"/>
      <c r="D43" s="1"/>
      <c r="E43" s="1"/>
      <c r="F43" s="1"/>
      <c r="G43">
        <v>162</v>
      </c>
      <c r="H43"/>
      <c r="I43" s="2"/>
      <c r="J43" s="1"/>
      <c r="K43">
        <v>37</v>
      </c>
      <c r="L43" s="1"/>
      <c r="M43" s="5">
        <f t="shared" si="1"/>
        <v>0.22839506172839505</v>
      </c>
      <c r="N43" s="7">
        <f t="shared" si="2"/>
        <v>-1.4766784225881597</v>
      </c>
      <c r="O43" s="1"/>
      <c r="P43" s="1"/>
      <c r="S43">
        <f t="shared" si="4"/>
        <v>800</v>
      </c>
      <c r="T43">
        <f t="shared" si="5"/>
        <v>587.42424504538451</v>
      </c>
      <c r="U43">
        <f t="shared" si="6"/>
        <v>0.27196014347599545</v>
      </c>
      <c r="V43" s="6">
        <f t="shared" si="7"/>
        <v>159.75598196382109</v>
      </c>
    </row>
    <row r="44" spans="1:22">
      <c r="A44" t="s">
        <v>54</v>
      </c>
      <c r="B44">
        <v>1993</v>
      </c>
      <c r="C44" s="4">
        <v>520509</v>
      </c>
      <c r="D44" s="4">
        <v>12884</v>
      </c>
      <c r="E44" s="5">
        <f>D44/C44</f>
        <v>2.4752693997606188E-2</v>
      </c>
      <c r="G44">
        <v>268</v>
      </c>
      <c r="H44"/>
      <c r="I44" s="6">
        <f>D44/G44</f>
        <v>48.07462686567164</v>
      </c>
      <c r="J44" s="7">
        <f>LN(I44)</f>
        <v>3.8727545299402326</v>
      </c>
      <c r="K44">
        <v>145</v>
      </c>
      <c r="L44" s="5">
        <f>K44/D44*100</f>
        <v>1.1254268860602297</v>
      </c>
      <c r="M44" s="5">
        <f>K44/G44</f>
        <v>0.54104477611940294</v>
      </c>
      <c r="N44" s="7">
        <f>LN(M44)</f>
        <v>-0.61425323809028232</v>
      </c>
      <c r="O44" s="8">
        <v>0.4</v>
      </c>
      <c r="P44" s="9">
        <f>1-O44</f>
        <v>0.6</v>
      </c>
      <c r="S44">
        <f t="shared" si="4"/>
        <v>825</v>
      </c>
      <c r="T44">
        <f t="shared" si="5"/>
        <v>605.78125270305281</v>
      </c>
      <c r="U44">
        <f t="shared" si="6"/>
        <v>0.26111604017367468</v>
      </c>
      <c r="V44" s="6">
        <f t="shared" si="7"/>
        <v>158.17920191726932</v>
      </c>
    </row>
    <row r="45" spans="1:22">
      <c r="B45">
        <v>1994</v>
      </c>
      <c r="C45" s="4">
        <v>47196</v>
      </c>
      <c r="D45" s="4">
        <v>4892</v>
      </c>
      <c r="E45" s="5">
        <f t="shared" ref="E45:E59" si="9">D45/C45</f>
        <v>0.1036528519366048</v>
      </c>
      <c r="G45">
        <v>28</v>
      </c>
      <c r="H45"/>
      <c r="I45" s="6">
        <f t="shared" ref="I45:I59" si="10">D45/G45</f>
        <v>174.71428571428572</v>
      </c>
      <c r="J45" s="7">
        <f t="shared" ref="J45:J59" si="11">LN(I45)</f>
        <v>5.1631519866318589</v>
      </c>
      <c r="K45">
        <v>19</v>
      </c>
      <c r="L45" s="5">
        <f t="shared" ref="L45:L55" si="12">K45/D45*100</f>
        <v>0.38838920686835648</v>
      </c>
      <c r="M45" s="5">
        <f t="shared" ref="M45:M55" si="13">K45/G45</f>
        <v>0.6785714285714286</v>
      </c>
      <c r="N45" s="7">
        <f t="shared" ref="N45:N55" si="14">LN(K45/G45)</f>
        <v>-0.38776553100876343</v>
      </c>
      <c r="O45" s="8">
        <v>0.5</v>
      </c>
      <c r="P45" s="9">
        <f t="shared" ref="P45:P59" si="15">1-O45</f>
        <v>0.5</v>
      </c>
      <c r="S45">
        <f t="shared" si="4"/>
        <v>850</v>
      </c>
      <c r="T45">
        <f t="shared" si="5"/>
        <v>624.13826036072112</v>
      </c>
      <c r="U45">
        <f t="shared" si="6"/>
        <v>0.25070433323255736</v>
      </c>
      <c r="V45" s="6">
        <f t="shared" si="7"/>
        <v>156.47416640866288</v>
      </c>
    </row>
    <row r="46" spans="1:22">
      <c r="B46">
        <v>1995</v>
      </c>
      <c r="C46" s="4">
        <v>58837</v>
      </c>
      <c r="D46" s="4">
        <v>3974</v>
      </c>
      <c r="E46" s="5">
        <f t="shared" si="9"/>
        <v>6.7542532759997956E-2</v>
      </c>
      <c r="G46">
        <v>38</v>
      </c>
      <c r="H46"/>
      <c r="I46" s="6">
        <f t="shared" si="10"/>
        <v>104.57894736842105</v>
      </c>
      <c r="J46" s="7">
        <f t="shared" si="11"/>
        <v>4.649942263385376</v>
      </c>
      <c r="K46">
        <v>87</v>
      </c>
      <c r="L46" s="5">
        <f t="shared" si="12"/>
        <v>2.1892299949672873</v>
      </c>
      <c r="M46" s="5">
        <f t="shared" si="13"/>
        <v>2.2894736842105261</v>
      </c>
      <c r="N46" s="7">
        <f t="shared" si="14"/>
        <v>0.82832195892819782</v>
      </c>
      <c r="O46" s="12">
        <v>1</v>
      </c>
      <c r="P46" s="9">
        <f t="shared" si="15"/>
        <v>0</v>
      </c>
      <c r="S46">
        <f t="shared" si="4"/>
        <v>875</v>
      </c>
      <c r="T46">
        <f t="shared" si="5"/>
        <v>642.49526801838931</v>
      </c>
      <c r="U46">
        <f t="shared" si="6"/>
        <v>0.24070778133651358</v>
      </c>
      <c r="V46" s="6">
        <f t="shared" si="7"/>
        <v>154.65361048391514</v>
      </c>
    </row>
    <row r="47" spans="1:22">
      <c r="B47">
        <v>1996</v>
      </c>
      <c r="C47" s="4">
        <v>51915</v>
      </c>
      <c r="D47" s="4">
        <v>6072</v>
      </c>
      <c r="E47" s="5">
        <f t="shared" si="9"/>
        <v>0.11696041606472118</v>
      </c>
      <c r="G47">
        <v>35</v>
      </c>
      <c r="H47"/>
      <c r="I47" s="6">
        <f t="shared" si="10"/>
        <v>173.48571428571429</v>
      </c>
      <c r="J47" s="7">
        <f t="shared" si="11"/>
        <v>5.1560952575860526</v>
      </c>
      <c r="K47">
        <v>73</v>
      </c>
      <c r="L47" s="5">
        <f t="shared" si="12"/>
        <v>1.202239789196311</v>
      </c>
      <c r="M47" s="5">
        <f t="shared" si="13"/>
        <v>2.0857142857142859</v>
      </c>
      <c r="N47" s="7">
        <f t="shared" si="14"/>
        <v>0.73511137965897755</v>
      </c>
      <c r="O47" s="12">
        <v>1</v>
      </c>
      <c r="P47" s="9">
        <f t="shared" si="15"/>
        <v>0</v>
      </c>
      <c r="S47">
        <f t="shared" si="4"/>
        <v>900</v>
      </c>
      <c r="T47">
        <f t="shared" si="5"/>
        <v>660.85227567605762</v>
      </c>
      <c r="U47">
        <f t="shared" si="6"/>
        <v>0.23110983064740465</v>
      </c>
      <c r="V47" s="6">
        <f t="shared" si="7"/>
        <v>152.72945751444564</v>
      </c>
    </row>
    <row r="48" spans="1:22">
      <c r="B48">
        <v>1997</v>
      </c>
      <c r="C48" s="4">
        <v>159206</v>
      </c>
      <c r="D48" s="4">
        <v>13685.511111111111</v>
      </c>
      <c r="E48" s="5">
        <f t="shared" si="9"/>
        <v>8.596102603614883E-2</v>
      </c>
      <c r="G48">
        <v>72</v>
      </c>
      <c r="H48"/>
      <c r="I48" s="6">
        <f t="shared" si="10"/>
        <v>190.07654320987655</v>
      </c>
      <c r="J48" s="7">
        <f t="shared" si="11"/>
        <v>5.2474268500339374</v>
      </c>
      <c r="K48">
        <v>381</v>
      </c>
      <c r="L48" s="5">
        <f t="shared" si="12"/>
        <v>2.7839661734713759</v>
      </c>
      <c r="M48" s="5">
        <f t="shared" si="13"/>
        <v>5.291666666666667</v>
      </c>
      <c r="N48" s="7">
        <f t="shared" si="14"/>
        <v>1.6661332561106457</v>
      </c>
      <c r="O48" s="12">
        <v>1</v>
      </c>
      <c r="P48" s="9">
        <f t="shared" si="15"/>
        <v>0</v>
      </c>
      <c r="S48">
        <f t="shared" si="4"/>
        <v>925</v>
      </c>
      <c r="T48">
        <f t="shared" si="5"/>
        <v>679.20928333372592</v>
      </c>
      <c r="U48">
        <f t="shared" si="6"/>
        <v>0.22189458739267556</v>
      </c>
      <c r="V48" s="6">
        <f t="shared" si="7"/>
        <v>150.712863678612</v>
      </c>
    </row>
    <row r="49" spans="2:22">
      <c r="B49">
        <v>1998</v>
      </c>
      <c r="C49" s="4">
        <v>144990</v>
      </c>
      <c r="D49" s="4">
        <v>13494</v>
      </c>
      <c r="E49" s="5">
        <f t="shared" si="9"/>
        <v>9.3068487481895307E-2</v>
      </c>
      <c r="G49">
        <v>91</v>
      </c>
      <c r="H49"/>
      <c r="I49" s="6">
        <f t="shared" si="10"/>
        <v>148.28571428571428</v>
      </c>
      <c r="J49" s="7">
        <f t="shared" si="11"/>
        <v>4.9991409146705204</v>
      </c>
      <c r="K49">
        <v>325</v>
      </c>
      <c r="L49" s="5">
        <f t="shared" si="12"/>
        <v>2.4084778420038537</v>
      </c>
      <c r="M49" s="5">
        <f t="shared" si="13"/>
        <v>3.5714285714285716</v>
      </c>
      <c r="N49" s="7">
        <f t="shared" si="14"/>
        <v>1.2729656758128876</v>
      </c>
      <c r="O49" s="12">
        <v>1</v>
      </c>
      <c r="P49" s="9">
        <f t="shared" si="15"/>
        <v>0</v>
      </c>
      <c r="S49">
        <f t="shared" si="4"/>
        <v>950</v>
      </c>
      <c r="T49">
        <f t="shared" si="5"/>
        <v>697.56629099139411</v>
      </c>
      <c r="U49">
        <f t="shared" si="6"/>
        <v>0.21304679154598599</v>
      </c>
      <c r="V49" s="6">
        <f t="shared" si="7"/>
        <v>148.61426018635015</v>
      </c>
    </row>
    <row r="50" spans="2:22">
      <c r="B50">
        <v>1999</v>
      </c>
      <c r="C50" s="4">
        <v>138440</v>
      </c>
      <c r="D50" s="4">
        <v>10008.42105263158</v>
      </c>
      <c r="E50" s="5">
        <f t="shared" si="9"/>
        <v>7.2294286713605757E-2</v>
      </c>
      <c r="G50">
        <v>81</v>
      </c>
      <c r="H50"/>
      <c r="I50" s="6">
        <f t="shared" si="10"/>
        <v>123.56075373619235</v>
      </c>
      <c r="J50" s="7">
        <f t="shared" si="11"/>
        <v>4.8167329681951969</v>
      </c>
      <c r="K50">
        <v>64</v>
      </c>
      <c r="L50" s="5">
        <f t="shared" si="12"/>
        <v>0.6394615061001262</v>
      </c>
      <c r="M50" s="5">
        <f t="shared" si="13"/>
        <v>0.79012345679012341</v>
      </c>
      <c r="N50" s="7">
        <f t="shared" si="14"/>
        <v>-0.23556607131276697</v>
      </c>
      <c r="O50" s="12">
        <v>1</v>
      </c>
      <c r="P50" s="9">
        <f t="shared" si="15"/>
        <v>0</v>
      </c>
      <c r="S50">
        <f t="shared" si="4"/>
        <v>975</v>
      </c>
      <c r="T50">
        <f t="shared" si="5"/>
        <v>715.92329864906242</v>
      </c>
      <c r="U50">
        <f t="shared" si="6"/>
        <v>0.20455179155729616</v>
      </c>
      <c r="V50" s="6">
        <f t="shared" si="7"/>
        <v>146.4433933562749</v>
      </c>
    </row>
    <row r="51" spans="2:22">
      <c r="B51">
        <v>2000</v>
      </c>
      <c r="C51" s="4">
        <v>117674</v>
      </c>
      <c r="D51" s="4">
        <v>10944.076923076924</v>
      </c>
      <c r="E51" s="5">
        <f t="shared" si="9"/>
        <v>9.3003356077612079E-2</v>
      </c>
      <c r="G51">
        <v>54</v>
      </c>
      <c r="H51"/>
      <c r="I51" s="6">
        <f t="shared" si="10"/>
        <v>202.66809116809119</v>
      </c>
      <c r="J51" s="7">
        <f t="shared" si="11"/>
        <v>5.3115696220632795</v>
      </c>
      <c r="K51">
        <v>35</v>
      </c>
      <c r="L51" s="5">
        <f t="shared" si="12"/>
        <v>0.31980769365937317</v>
      </c>
      <c r="M51" s="5">
        <f t="shared" si="13"/>
        <v>0.64814814814814814</v>
      </c>
      <c r="N51" s="7">
        <f t="shared" si="14"/>
        <v>-0.43363598507486073</v>
      </c>
      <c r="O51" s="12">
        <v>1</v>
      </c>
      <c r="P51" s="9">
        <f t="shared" si="15"/>
        <v>0</v>
      </c>
      <c r="S51">
        <f t="shared" si="4"/>
        <v>1000</v>
      </c>
      <c r="T51">
        <f t="shared" si="5"/>
        <v>734.28030630673072</v>
      </c>
      <c r="U51">
        <f t="shared" si="6"/>
        <v>0.19639552009056221</v>
      </c>
      <c r="V51" s="6">
        <f t="shared" si="7"/>
        <v>144.2093626493677</v>
      </c>
    </row>
    <row r="52" spans="2:22">
      <c r="B52">
        <v>2001</v>
      </c>
      <c r="C52" s="4">
        <v>519865</v>
      </c>
      <c r="D52" s="4">
        <v>14868.587786259543</v>
      </c>
      <c r="E52" s="5">
        <f t="shared" si="9"/>
        <v>2.8600863274618492E-2</v>
      </c>
      <c r="G52">
        <v>513</v>
      </c>
      <c r="H52"/>
      <c r="I52" s="6">
        <f t="shared" si="10"/>
        <v>28.983601922533222</v>
      </c>
      <c r="J52" s="7">
        <f t="shared" si="11"/>
        <v>3.3667302191116666</v>
      </c>
      <c r="K52">
        <v>32</v>
      </c>
      <c r="L52" s="5">
        <f t="shared" si="12"/>
        <v>0.2152188254863858</v>
      </c>
      <c r="M52" s="5">
        <f t="shared" si="13"/>
        <v>6.2378167641325533E-2</v>
      </c>
      <c r="N52" s="7">
        <f t="shared" si="14"/>
        <v>-2.7745399423710428</v>
      </c>
      <c r="O52" s="8">
        <v>0.77378815080789942</v>
      </c>
      <c r="P52" s="9">
        <f t="shared" si="15"/>
        <v>0.22621184919210058</v>
      </c>
      <c r="S52">
        <f t="shared" si="4"/>
        <v>1025</v>
      </c>
      <c r="T52">
        <f t="shared" si="5"/>
        <v>752.63731396439891</v>
      </c>
      <c r="U52">
        <f t="shared" si="6"/>
        <v>0.18856447072886395</v>
      </c>
      <c r="V52" s="6">
        <f t="shared" si="7"/>
        <v>141.92065675849068</v>
      </c>
    </row>
    <row r="53" spans="2:22">
      <c r="B53">
        <v>2002</v>
      </c>
      <c r="C53" s="4">
        <v>628976</v>
      </c>
      <c r="D53" s="4">
        <v>27029.141025641024</v>
      </c>
      <c r="E53" s="5">
        <f t="shared" si="9"/>
        <v>4.2973247032702395E-2</v>
      </c>
      <c r="G53">
        <v>432</v>
      </c>
      <c r="H53"/>
      <c r="I53" s="6">
        <f t="shared" si="10"/>
        <v>62.567456077872741</v>
      </c>
      <c r="J53" s="7">
        <f t="shared" si="11"/>
        <v>4.1362452719657927</v>
      </c>
      <c r="K53">
        <v>103</v>
      </c>
      <c r="L53" s="5">
        <f t="shared" si="12"/>
        <v>0.38107019347114912</v>
      </c>
      <c r="M53" s="5">
        <f t="shared" si="13"/>
        <v>0.23842592592592593</v>
      </c>
      <c r="N53" s="7">
        <f t="shared" si="14"/>
        <v>-1.4336966000144746</v>
      </c>
      <c r="O53" s="8">
        <v>0.50328227571115969</v>
      </c>
      <c r="P53" s="9">
        <f t="shared" si="15"/>
        <v>0.49671772428884031</v>
      </c>
      <c r="S53">
        <f t="shared" si="4"/>
        <v>1050</v>
      </c>
      <c r="T53">
        <f t="shared" si="5"/>
        <v>770.99432162206722</v>
      </c>
      <c r="U53">
        <f t="shared" si="6"/>
        <v>0.18104567560838805</v>
      </c>
      <c r="V53" s="6">
        <f t="shared" si="7"/>
        <v>139.58518784829798</v>
      </c>
    </row>
    <row r="54" spans="2:22">
      <c r="B54">
        <v>2003</v>
      </c>
      <c r="C54" s="4">
        <v>631180</v>
      </c>
      <c r="D54" s="4">
        <v>19582.521212121213</v>
      </c>
      <c r="E54" s="5">
        <f t="shared" si="9"/>
        <v>3.102525620602873E-2</v>
      </c>
      <c r="G54">
        <v>424</v>
      </c>
      <c r="H54"/>
      <c r="I54" s="6">
        <f t="shared" si="10"/>
        <v>46.185191538021726</v>
      </c>
      <c r="J54" s="7">
        <f t="shared" si="11"/>
        <v>3.8326592172270906</v>
      </c>
      <c r="K54">
        <v>45</v>
      </c>
      <c r="L54" s="5">
        <f t="shared" si="12"/>
        <v>0.22979676371878943</v>
      </c>
      <c r="M54" s="5">
        <f t="shared" si="13"/>
        <v>0.10613207547169812</v>
      </c>
      <c r="N54" s="7">
        <f t="shared" si="14"/>
        <v>-2.2430709654616381</v>
      </c>
      <c r="O54" s="8">
        <v>0.41273100616016423</v>
      </c>
      <c r="P54" s="9">
        <f t="shared" si="15"/>
        <v>0.58726899383983577</v>
      </c>
      <c r="S54">
        <f t="shared" si="4"/>
        <v>1075</v>
      </c>
      <c r="T54">
        <f t="shared" si="5"/>
        <v>789.35132927973552</v>
      </c>
      <c r="U54">
        <f t="shared" si="6"/>
        <v>0.17382668394423231</v>
      </c>
      <c r="V54" s="6">
        <f t="shared" si="7"/>
        <v>137.21032403566824</v>
      </c>
    </row>
    <row r="55" spans="2:22">
      <c r="B55">
        <v>2004</v>
      </c>
      <c r="C55" s="4">
        <v>355472</v>
      </c>
      <c r="D55" s="4">
        <v>9188.4255319148942</v>
      </c>
      <c r="E55" s="5">
        <f t="shared" si="9"/>
        <v>2.5848521210995224E-2</v>
      </c>
      <c r="G55">
        <v>216</v>
      </c>
      <c r="H55"/>
      <c r="I55" s="6">
        <f t="shared" si="10"/>
        <v>42.539007092198581</v>
      </c>
      <c r="J55" s="7">
        <f t="shared" si="11"/>
        <v>3.750421468930786</v>
      </c>
      <c r="K55">
        <v>91</v>
      </c>
      <c r="L55" s="5">
        <f t="shared" si="12"/>
        <v>0.99037642177021967</v>
      </c>
      <c r="M55" s="5">
        <f t="shared" si="13"/>
        <v>0.42129629629629628</v>
      </c>
      <c r="N55" s="7">
        <f t="shared" si="14"/>
        <v>-0.86441890116731501</v>
      </c>
      <c r="O55" s="8">
        <v>0.17209302325581399</v>
      </c>
      <c r="P55" s="9">
        <f t="shared" si="15"/>
        <v>0.82790697674418601</v>
      </c>
      <c r="S55">
        <f t="shared" si="4"/>
        <v>1100</v>
      </c>
      <c r="T55">
        <f t="shared" si="5"/>
        <v>807.70833693740371</v>
      </c>
      <c r="U55">
        <f t="shared" si="6"/>
        <v>0.16689554141246823</v>
      </c>
      <c r="V55" s="6">
        <f t="shared" si="7"/>
        <v>134.80292019653231</v>
      </c>
    </row>
    <row r="56" spans="2:22">
      <c r="B56">
        <v>2005</v>
      </c>
      <c r="C56" s="4">
        <v>250203</v>
      </c>
      <c r="D56" s="4">
        <v>10335.333333333332</v>
      </c>
      <c r="E56" s="5">
        <f t="shared" si="9"/>
        <v>4.1307791406711078E-2</v>
      </c>
      <c r="G56">
        <v>146</v>
      </c>
      <c r="H56"/>
      <c r="I56" s="6">
        <f t="shared" si="10"/>
        <v>70.78995433789953</v>
      </c>
      <c r="J56" s="7">
        <f t="shared" si="11"/>
        <v>4.2597171027498613</v>
      </c>
      <c r="K56">
        <v>86</v>
      </c>
      <c r="L56" s="5">
        <f t="shared" ref="L56" si="16">K56/D56*100</f>
        <v>0.83209701348126186</v>
      </c>
      <c r="M56" s="5">
        <f t="shared" ref="M56" si="17">K56/G56</f>
        <v>0.58904109589041098</v>
      </c>
      <c r="N56" s="7">
        <f t="shared" ref="N56" si="18">LN(K56/G56)</f>
        <v>-0.52925932545482868</v>
      </c>
      <c r="O56" s="8">
        <v>0.25657894736842102</v>
      </c>
      <c r="P56" s="9">
        <f t="shared" si="15"/>
        <v>0.74342105263157898</v>
      </c>
      <c r="S56">
        <f t="shared" si="4"/>
        <v>1125</v>
      </c>
      <c r="T56">
        <f t="shared" si="5"/>
        <v>826.06534459507202</v>
      </c>
      <c r="U56">
        <f t="shared" si="6"/>
        <v>0.16024077035432127</v>
      </c>
      <c r="V56" s="6">
        <f t="shared" si="7"/>
        <v>132.3693471809222</v>
      </c>
    </row>
    <row r="57" spans="2:22">
      <c r="B57">
        <v>2006</v>
      </c>
      <c r="C57" s="4">
        <v>408170</v>
      </c>
      <c r="D57" s="4">
        <v>14145.808695652175</v>
      </c>
      <c r="E57" s="5">
        <f t="shared" si="9"/>
        <v>3.4656659469466583E-2</v>
      </c>
      <c r="G57">
        <v>253</v>
      </c>
      <c r="H57"/>
      <c r="I57" s="6">
        <f t="shared" si="10"/>
        <v>55.912287334593579</v>
      </c>
      <c r="J57" s="7">
        <f t="shared" si="11"/>
        <v>4.0237841652121595</v>
      </c>
      <c r="K57">
        <v>577</v>
      </c>
      <c r="M57" s="5">
        <f t="shared" ref="M57:M66" si="19">K57/G57</f>
        <v>2.2806324110671938</v>
      </c>
      <c r="N57" s="7">
        <f t="shared" ref="N57:N66" si="20">LN(K57/G57)</f>
        <v>0.82445277778057935</v>
      </c>
      <c r="O57" s="8">
        <v>0.36879432624113473</v>
      </c>
      <c r="P57" s="9">
        <f t="shared" si="15"/>
        <v>0.63120567375886527</v>
      </c>
      <c r="S57">
        <f t="shared" si="4"/>
        <v>1150</v>
      </c>
      <c r="T57">
        <f t="shared" si="5"/>
        <v>844.42235225274032</v>
      </c>
      <c r="U57">
        <f t="shared" si="6"/>
        <v>0.15385135076968606</v>
      </c>
      <c r="V57" s="6">
        <f t="shared" si="7"/>
        <v>129.91551951419976</v>
      </c>
    </row>
    <row r="58" spans="2:22">
      <c r="B58">
        <v>2007</v>
      </c>
      <c r="C58" s="4">
        <v>221937</v>
      </c>
      <c r="D58" s="4">
        <v>14402.21052631579</v>
      </c>
      <c r="E58" s="5">
        <f t="shared" si="9"/>
        <v>6.4893237839187656E-2</v>
      </c>
      <c r="G58">
        <v>174</v>
      </c>
      <c r="H58"/>
      <c r="I58" s="6">
        <f t="shared" si="10"/>
        <v>82.771324863883848</v>
      </c>
      <c r="J58" s="7">
        <f t="shared" si="11"/>
        <v>4.4160816833402272</v>
      </c>
      <c r="K58">
        <v>489</v>
      </c>
      <c r="M58" s="5">
        <f t="shared" si="19"/>
        <v>2.8103448275862069</v>
      </c>
      <c r="N58" s="7">
        <f t="shared" si="20"/>
        <v>1.033307190260343</v>
      </c>
      <c r="O58" s="8">
        <v>0.28654970760233922</v>
      </c>
      <c r="P58" s="9">
        <f t="shared" si="15"/>
        <v>0.71345029239766078</v>
      </c>
      <c r="S58">
        <f t="shared" si="4"/>
        <v>1175</v>
      </c>
      <c r="T58">
        <f t="shared" si="5"/>
        <v>862.77935991040852</v>
      </c>
      <c r="U58">
        <f t="shared" si="6"/>
        <v>0.14771670206850485</v>
      </c>
      <c r="V58" s="6">
        <f t="shared" si="7"/>
        <v>127.44692165874113</v>
      </c>
    </row>
    <row r="59" spans="2:22">
      <c r="B59">
        <v>2008</v>
      </c>
      <c r="C59" s="4">
        <v>387755</v>
      </c>
      <c r="D59" s="4">
        <v>24068.3</v>
      </c>
      <c r="E59" s="5">
        <f t="shared" si="9"/>
        <v>6.2070895281814545E-2</v>
      </c>
      <c r="G59">
        <v>219</v>
      </c>
      <c r="H59"/>
      <c r="I59" s="6">
        <f t="shared" si="10"/>
        <v>109.90091324200912</v>
      </c>
      <c r="J59" s="7">
        <f t="shared" si="11"/>
        <v>4.6995791711294546</v>
      </c>
      <c r="K59">
        <v>388</v>
      </c>
      <c r="M59" s="5">
        <f t="shared" si="19"/>
        <v>1.7716894977168949</v>
      </c>
      <c r="N59" s="7">
        <f t="shared" si="20"/>
        <v>0.57193360980677255</v>
      </c>
      <c r="O59" s="8">
        <v>0.35185185185185186</v>
      </c>
      <c r="P59" s="9">
        <f t="shared" si="15"/>
        <v>0.64814814814814814</v>
      </c>
      <c r="S59">
        <f t="shared" si="4"/>
        <v>1200</v>
      </c>
      <c r="T59">
        <f t="shared" si="5"/>
        <v>881.13636756807682</v>
      </c>
      <c r="U59">
        <f t="shared" si="6"/>
        <v>0.14182666554978832</v>
      </c>
      <c r="V59" s="6">
        <f t="shared" si="7"/>
        <v>124.96863290683298</v>
      </c>
    </row>
    <row r="60" spans="2:22">
      <c r="B60">
        <f>B59+1</f>
        <v>2009</v>
      </c>
      <c r="G60">
        <v>281</v>
      </c>
      <c r="H60"/>
      <c r="K60">
        <v>209</v>
      </c>
      <c r="M60" s="5">
        <f t="shared" si="19"/>
        <v>0.74377224199288261</v>
      </c>
      <c r="N60" s="7">
        <f t="shared" si="20"/>
        <v>-0.2960204173689347</v>
      </c>
      <c r="S60">
        <f t="shared" si="4"/>
        <v>1225</v>
      </c>
      <c r="T60">
        <f t="shared" si="5"/>
        <v>899.49337522574513</v>
      </c>
      <c r="U60">
        <f t="shared" si="6"/>
        <v>0.13617148757926575</v>
      </c>
      <c r="V60" s="6">
        <f t="shared" si="7"/>
        <v>122.48535097218438</v>
      </c>
    </row>
    <row r="61" spans="2:22">
      <c r="B61">
        <f t="shared" ref="B61:B70" si="21">B60+1</f>
        <v>2010</v>
      </c>
      <c r="G61">
        <v>973</v>
      </c>
      <c r="H61"/>
      <c r="K61">
        <v>632</v>
      </c>
      <c r="M61" s="5">
        <f t="shared" si="19"/>
        <v>0.64953751284686534</v>
      </c>
      <c r="N61" s="7">
        <f t="shared" si="20"/>
        <v>-0.4314946880391477</v>
      </c>
      <c r="S61">
        <f t="shared" si="4"/>
        <v>1250</v>
      </c>
      <c r="T61">
        <f t="shared" si="5"/>
        <v>917.85038288341332</v>
      </c>
      <c r="U61">
        <f t="shared" si="6"/>
        <v>0.13074180343780778</v>
      </c>
      <c r="V61" s="6">
        <f t="shared" si="7"/>
        <v>120.00141434425983</v>
      </c>
    </row>
    <row r="62" spans="2:22">
      <c r="B62">
        <f t="shared" si="21"/>
        <v>2011</v>
      </c>
      <c r="G62">
        <v>1657</v>
      </c>
      <c r="H62"/>
      <c r="K62">
        <v>246</v>
      </c>
      <c r="M62" s="5">
        <f t="shared" si="19"/>
        <v>0.14846107423053712</v>
      </c>
      <c r="N62" s="7">
        <f t="shared" si="20"/>
        <v>-1.9074324814942001</v>
      </c>
      <c r="S62">
        <f t="shared" si="4"/>
        <v>1275</v>
      </c>
      <c r="T62">
        <f t="shared" si="5"/>
        <v>936.20739054108162</v>
      </c>
      <c r="U62">
        <f t="shared" si="6"/>
        <v>0.12552862181387459</v>
      </c>
      <c r="V62" s="6">
        <f t="shared" si="7"/>
        <v>117.52082346658582</v>
      </c>
    </row>
    <row r="63" spans="2:22">
      <c r="B63">
        <f t="shared" si="21"/>
        <v>2012</v>
      </c>
      <c r="G63">
        <v>667</v>
      </c>
      <c r="H63"/>
      <c r="K63">
        <v>181</v>
      </c>
      <c r="M63" s="5">
        <f t="shared" si="19"/>
        <v>0.27136431784107945</v>
      </c>
      <c r="N63" s="7">
        <f t="shared" si="20"/>
        <v>-1.304293014649798</v>
      </c>
      <c r="S63">
        <f t="shared" si="4"/>
        <v>1300</v>
      </c>
      <c r="T63">
        <f t="shared" si="5"/>
        <v>954.56439819874993</v>
      </c>
      <c r="U63">
        <f t="shared" si="6"/>
        <v>0.12052330991431023</v>
      </c>
      <c r="V63" s="6">
        <f t="shared" si="7"/>
        <v>115.04726079727497</v>
      </c>
    </row>
    <row r="64" spans="2:22">
      <c r="B64">
        <f t="shared" si="21"/>
        <v>2013</v>
      </c>
      <c r="G64">
        <v>489</v>
      </c>
      <c r="H64"/>
      <c r="K64">
        <v>37</v>
      </c>
      <c r="M64" s="5">
        <f t="shared" si="19"/>
        <v>7.5664621676891614E-2</v>
      </c>
      <c r="N64" s="7">
        <f t="shared" si="20"/>
        <v>-2.5814445768306475</v>
      </c>
      <c r="S64">
        <f t="shared" si="4"/>
        <v>1325</v>
      </c>
      <c r="T64">
        <f t="shared" si="5"/>
        <v>972.92140585641812</v>
      </c>
      <c r="U64">
        <f t="shared" si="6"/>
        <v>0.11571757916882781</v>
      </c>
      <c r="V64" s="6">
        <f t="shared" si="7"/>
        <v>112.58410980723733</v>
      </c>
    </row>
    <row r="65" spans="2:22">
      <c r="B65">
        <f t="shared" si="21"/>
        <v>2014</v>
      </c>
      <c r="G65">
        <v>1059</v>
      </c>
      <c r="H65"/>
      <c r="K65">
        <v>34</v>
      </c>
      <c r="M65" s="5">
        <f t="shared" si="19"/>
        <v>3.2105760151085933E-2</v>
      </c>
      <c r="N65" s="7">
        <f t="shared" si="20"/>
        <v>-3.438719820985245</v>
      </c>
      <c r="S65">
        <f t="shared" si="4"/>
        <v>1350</v>
      </c>
      <c r="T65">
        <f t="shared" si="5"/>
        <v>991.27841351408642</v>
      </c>
      <c r="U65">
        <f t="shared" si="6"/>
        <v>0.11110347150451118</v>
      </c>
      <c r="V65" s="6">
        <f t="shared" si="7"/>
        <v>110.13447296889935</v>
      </c>
    </row>
    <row r="66" spans="2:22">
      <c r="B66">
        <f t="shared" si="21"/>
        <v>2015</v>
      </c>
      <c r="G66">
        <v>514</v>
      </c>
      <c r="H66"/>
      <c r="K66">
        <v>53</v>
      </c>
      <c r="M66" s="5">
        <f t="shared" si="19"/>
        <v>0.10311284046692606</v>
      </c>
      <c r="N66" s="15">
        <f t="shared" si="20"/>
        <v>-2.2719313519030435</v>
      </c>
      <c r="S66">
        <f t="shared" si="4"/>
        <v>1375</v>
      </c>
      <c r="T66">
        <f t="shared" si="5"/>
        <v>1009.6354211717547</v>
      </c>
      <c r="U66">
        <f t="shared" si="6"/>
        <v>0.106673346167606</v>
      </c>
      <c r="V66" s="6">
        <f t="shared" si="7"/>
        <v>107.70118878573128</v>
      </c>
    </row>
    <row r="67" spans="2:22">
      <c r="B67">
        <f t="shared" si="21"/>
        <v>2016</v>
      </c>
      <c r="H67"/>
      <c r="S67">
        <f t="shared" si="4"/>
        <v>1400</v>
      </c>
      <c r="T67">
        <f t="shared" si="5"/>
        <v>1027.992428829423</v>
      </c>
      <c r="U67">
        <f t="shared" si="6"/>
        <v>0.10241986707077703</v>
      </c>
      <c r="V67" s="6">
        <f t="shared" si="7"/>
        <v>105.28684791047473</v>
      </c>
    </row>
    <row r="68" spans="2:22">
      <c r="B68">
        <f t="shared" si="21"/>
        <v>2017</v>
      </c>
      <c r="H68"/>
      <c r="S68">
        <f t="shared" si="4"/>
        <v>1425</v>
      </c>
      <c r="T68">
        <f t="shared" si="5"/>
        <v>1046.3494364870912</v>
      </c>
      <c r="U68">
        <f t="shared" si="6"/>
        <v>9.8335990644879023E-2</v>
      </c>
      <c r="V68" s="6">
        <f t="shared" si="7"/>
        <v>102.89380839766903</v>
      </c>
    </row>
    <row r="69" spans="2:22">
      <c r="B69">
        <f t="shared" si="21"/>
        <v>2018</v>
      </c>
      <c r="H69"/>
      <c r="S69">
        <f t="shared" si="4"/>
        <v>1450</v>
      </c>
      <c r="T69">
        <f t="shared" si="5"/>
        <v>1064.7064441447594</v>
      </c>
      <c r="U69">
        <f t="shared" si="6"/>
        <v>9.4414954175124244E-2</v>
      </c>
      <c r="V69" s="6">
        <f t="shared" si="7"/>
        <v>100.52421013388694</v>
      </c>
    </row>
    <row r="70" spans="2:22">
      <c r="B70">
        <f t="shared" si="21"/>
        <v>2019</v>
      </c>
      <c r="H70"/>
      <c r="S70">
        <f t="shared" si="4"/>
        <v>1475</v>
      </c>
      <c r="T70">
        <f t="shared" si="5"/>
        <v>1083.0634518024278</v>
      </c>
      <c r="U70">
        <f t="shared" si="6"/>
        <v>9.0650264602332845E-2</v>
      </c>
      <c r="V70" s="6">
        <f t="shared" si="7"/>
        <v>98.179988487006042</v>
      </c>
    </row>
    <row r="71" spans="2:22">
      <c r="B71">
        <f>B70+1</f>
        <v>2020</v>
      </c>
      <c r="H71"/>
      <c r="S71">
        <f t="shared" si="4"/>
        <v>1500</v>
      </c>
      <c r="T71">
        <f t="shared" si="5"/>
        <v>1101.420459460096</v>
      </c>
      <c r="U71">
        <f t="shared" si="6"/>
        <v>8.7035687770720099E-2</v>
      </c>
      <c r="V71" s="6">
        <f t="shared" si="7"/>
        <v>95.862887213851991</v>
      </c>
    </row>
    <row r="72" spans="2:22">
      <c r="H72"/>
      <c r="S72">
        <f t="shared" si="4"/>
        <v>1525</v>
      </c>
      <c r="T72">
        <f t="shared" si="5"/>
        <v>1119.7774671177642</v>
      </c>
      <c r="U72">
        <f t="shared" si="6"/>
        <v>8.3565238104416212E-2</v>
      </c>
      <c r="V72" s="6">
        <f t="shared" si="7"/>
        <v>93.574470663656058</v>
      </c>
    </row>
    <row r="73" spans="2:22">
      <c r="H73"/>
      <c r="S73">
        <f t="shared" si="4"/>
        <v>1550</v>
      </c>
      <c r="T73">
        <f t="shared" si="5"/>
        <v>1138.1344747754326</v>
      </c>
      <c r="U73">
        <f t="shared" si="6"/>
        <v>8.0233168695623192E-2</v>
      </c>
      <c r="V73" s="6">
        <f t="shared" si="7"/>
        <v>91.316135312961791</v>
      </c>
    </row>
    <row r="74" spans="2:22">
      <c r="H74"/>
      <c r="S74">
        <f t="shared" si="4"/>
        <v>1575</v>
      </c>
      <c r="T74">
        <f t="shared" si="5"/>
        <v>1156.4914824331008</v>
      </c>
      <c r="U74">
        <f t="shared" si="6"/>
        <v>7.7033961787995375E-2</v>
      </c>
      <c r="V74" s="6">
        <f t="shared" si="7"/>
        <v>89.089120665893617</v>
      </c>
    </row>
    <row r="75" spans="2:22">
      <c r="H75"/>
      <c r="S75">
        <f t="shared" si="4"/>
        <v>1600</v>
      </c>
      <c r="T75">
        <f t="shared" si="5"/>
        <v>1174.848490090769</v>
      </c>
      <c r="U75">
        <f t="shared" si="6"/>
        <v>7.396231963948402E-2</v>
      </c>
      <c r="V75" s="6">
        <f t="shared" si="7"/>
        <v>86.894519552058625</v>
      </c>
    </row>
    <row r="76" spans="2:22">
      <c r="H76"/>
      <c r="S76">
        <f t="shared" si="4"/>
        <v>1625</v>
      </c>
      <c r="T76">
        <f t="shared" si="5"/>
        <v>1193.2054977484374</v>
      </c>
      <c r="U76">
        <f t="shared" si="6"/>
        <v>7.1013155749516346E-2</v>
      </c>
      <c r="V76" s="6">
        <f t="shared" si="7"/>
        <v>84.733287852788962</v>
      </c>
    </row>
    <row r="77" spans="2:22">
      <c r="H77"/>
      <c r="S77">
        <f t="shared" ref="S77:S79" si="22">S76+25</f>
        <v>1650</v>
      </c>
      <c r="T77">
        <f t="shared" ref="T77:T78" si="23">U$7*S77</f>
        <v>1211.5625054061056</v>
      </c>
      <c r="U77">
        <f t="shared" ref="U77:U78" si="24">T$9^((T$8*S77)*(-1))</f>
        <v>6.8181586435980102E-2</v>
      </c>
      <c r="V77" s="6">
        <f t="shared" ref="V77:V78" si="25">T77*U77</f>
        <v>82.606253684939006</v>
      </c>
    </row>
    <row r="78" spans="2:22">
      <c r="H78"/>
      <c r="S78">
        <f t="shared" si="22"/>
        <v>1675</v>
      </c>
      <c r="T78">
        <f t="shared" si="23"/>
        <v>1229.9195130637738</v>
      </c>
      <c r="U78">
        <f t="shared" si="24"/>
        <v>6.5462922748066782E-2</v>
      </c>
      <c r="V78" s="6">
        <f t="shared" si="25"/>
        <v>80.51412607003374</v>
      </c>
    </row>
    <row r="79" spans="2:22">
      <c r="H79"/>
      <c r="S79">
        <f t="shared" si="22"/>
        <v>1700</v>
      </c>
      <c r="T79">
        <f t="shared" ref="T79" si="26">U$7*S79</f>
        <v>1248.2765207214422</v>
      </c>
      <c r="U79">
        <f t="shared" ref="U79" si="27">T$9^((T$8*S79)*(-1))</f>
        <v>6.2852662701581158E-2</v>
      </c>
      <c r="V79" s="6">
        <f t="shared" ref="V79" si="28">T79*U79</f>
        <v>78.457503115208098</v>
      </c>
    </row>
    <row r="80" spans="2:22">
      <c r="H80"/>
      <c r="V80" s="6"/>
    </row>
    <row r="81" spans="8:22">
      <c r="H81"/>
      <c r="V81" s="6"/>
    </row>
    <row r="82" spans="8:22">
      <c r="H82"/>
      <c r="V82" s="6"/>
    </row>
    <row r="83" spans="8:22">
      <c r="H83"/>
      <c r="V83" s="6"/>
    </row>
    <row r="84" spans="8:22">
      <c r="H84"/>
      <c r="V84" s="6"/>
    </row>
    <row r="85" spans="8:22">
      <c r="H85"/>
      <c r="V85" s="6"/>
    </row>
    <row r="86" spans="8:22">
      <c r="H86"/>
      <c r="V86" s="6"/>
    </row>
    <row r="87" spans="8:22">
      <c r="H87"/>
      <c r="V87" s="6"/>
    </row>
    <row r="88" spans="8:22">
      <c r="H88"/>
      <c r="V88" s="6"/>
    </row>
    <row r="89" spans="8:22">
      <c r="H89"/>
      <c r="V89" s="6"/>
    </row>
    <row r="90" spans="8:22">
      <c r="H90"/>
      <c r="V90" s="6"/>
    </row>
    <row r="91" spans="8:22">
      <c r="H91"/>
      <c r="V91" s="6"/>
    </row>
    <row r="92" spans="8:22">
      <c r="H92"/>
      <c r="V92" s="6"/>
    </row>
    <row r="93" spans="8:22">
      <c r="H93"/>
      <c r="V93" s="6"/>
    </row>
    <row r="94" spans="8:22">
      <c r="H94"/>
      <c r="V94" s="6"/>
    </row>
    <row r="95" spans="8:22">
      <c r="H95"/>
      <c r="V95" s="6"/>
    </row>
    <row r="96" spans="8:22">
      <c r="H96"/>
      <c r="V96" s="6"/>
    </row>
    <row r="97" spans="8:22">
      <c r="H97"/>
      <c r="V97" s="6"/>
    </row>
    <row r="98" spans="8:22">
      <c r="H98"/>
      <c r="V98" s="6"/>
    </row>
    <row r="99" spans="8:22">
      <c r="H99"/>
      <c r="V99" s="6"/>
    </row>
    <row r="100" spans="8:22">
      <c r="H100"/>
      <c r="V100" s="6"/>
    </row>
    <row r="101" spans="8:22">
      <c r="H101"/>
      <c r="V101" s="6"/>
    </row>
    <row r="102" spans="8:22">
      <c r="H102"/>
      <c r="V102" s="6"/>
    </row>
    <row r="103" spans="8:22">
      <c r="H103"/>
      <c r="V103" s="6"/>
    </row>
    <row r="104" spans="8:22">
      <c r="H104"/>
      <c r="V104" s="6"/>
    </row>
    <row r="105" spans="8:22">
      <c r="H105"/>
      <c r="V105" s="6"/>
    </row>
    <row r="106" spans="8:22">
      <c r="H106"/>
      <c r="V106" s="6"/>
    </row>
    <row r="107" spans="8:22">
      <c r="H107"/>
      <c r="V107" s="6"/>
    </row>
    <row r="108" spans="8:22">
      <c r="H108"/>
      <c r="V108" s="6"/>
    </row>
    <row r="109" spans="8:22">
      <c r="H109"/>
    </row>
    <row r="110" spans="8:22">
      <c r="H110"/>
    </row>
    <row r="111" spans="8:22">
      <c r="H111"/>
    </row>
    <row r="112" spans="8:22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1"/>
  <sheetViews>
    <sheetView topLeftCell="M28" workbookViewId="0">
      <selection activeCell="X6" sqref="X6"/>
    </sheetView>
  </sheetViews>
  <sheetFormatPr defaultRowHeight="14.45"/>
  <cols>
    <col min="1" max="1" width="13.140625" bestFit="1" customWidth="1"/>
  </cols>
  <sheetData>
    <row r="1" spans="1:33" ht="57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2"/>
      <c r="I1" s="2" t="s">
        <v>6</v>
      </c>
      <c r="J1" s="1"/>
      <c r="K1" s="1" t="s">
        <v>7</v>
      </c>
      <c r="L1" s="1" t="s">
        <v>8</v>
      </c>
      <c r="M1" s="1" t="s">
        <v>9</v>
      </c>
      <c r="N1" s="3" t="s">
        <v>10</v>
      </c>
      <c r="O1" s="1" t="s">
        <v>11</v>
      </c>
      <c r="P1" s="1" t="s">
        <v>12</v>
      </c>
    </row>
    <row r="2" spans="1:33">
      <c r="G2" s="6"/>
      <c r="H2" s="6"/>
      <c r="I2" s="6"/>
      <c r="N2" s="15"/>
    </row>
    <row r="3" spans="1:33">
      <c r="A3" t="s">
        <v>55</v>
      </c>
      <c r="B3">
        <v>1953</v>
      </c>
      <c r="C3" s="24"/>
      <c r="D3" s="25"/>
      <c r="E3" s="26"/>
      <c r="F3" s="23"/>
      <c r="G3" t="s">
        <v>56</v>
      </c>
      <c r="I3" s="27"/>
      <c r="J3" s="23"/>
      <c r="K3" t="s">
        <v>56</v>
      </c>
      <c r="L3" s="26"/>
      <c r="M3" s="26"/>
      <c r="N3" s="23"/>
      <c r="O3" s="26"/>
      <c r="P3" s="28"/>
    </row>
    <row r="4" spans="1:33" ht="18.600000000000001">
      <c r="B4">
        <v>1954</v>
      </c>
      <c r="C4" s="24"/>
      <c r="D4" s="25"/>
      <c r="E4" s="26"/>
      <c r="F4" s="23"/>
      <c r="G4" t="s">
        <v>56</v>
      </c>
      <c r="I4" s="27"/>
      <c r="J4" s="23"/>
      <c r="K4" t="s">
        <v>56</v>
      </c>
      <c r="L4" s="26"/>
      <c r="M4" s="26"/>
      <c r="N4" s="23"/>
      <c r="O4" s="26"/>
      <c r="P4" s="28"/>
      <c r="T4" t="s">
        <v>13</v>
      </c>
      <c r="V4" s="10" t="s">
        <v>14</v>
      </c>
      <c r="X4" t="s">
        <v>15</v>
      </c>
      <c r="AB4" t="s">
        <v>16</v>
      </c>
    </row>
    <row r="5" spans="1:33" ht="15" thickBot="1">
      <c r="B5">
        <v>1955</v>
      </c>
      <c r="C5" s="24"/>
      <c r="D5" s="29"/>
      <c r="E5" s="26"/>
      <c r="F5" s="23"/>
      <c r="G5" t="s">
        <v>56</v>
      </c>
      <c r="I5" s="27"/>
      <c r="J5" s="23"/>
      <c r="K5" t="s">
        <v>56</v>
      </c>
      <c r="L5" s="26"/>
      <c r="M5" s="26"/>
      <c r="N5" s="30"/>
      <c r="O5" s="26"/>
      <c r="P5" s="28"/>
      <c r="T5" s="32" t="s">
        <v>57</v>
      </c>
      <c r="U5" s="33"/>
      <c r="V5" s="33"/>
      <c r="X5" t="s">
        <v>18</v>
      </c>
    </row>
    <row r="6" spans="1:33">
      <c r="B6">
        <v>1956</v>
      </c>
      <c r="C6" s="24"/>
      <c r="D6" s="29"/>
      <c r="E6" s="26"/>
      <c r="F6" s="23"/>
      <c r="G6">
        <v>40</v>
      </c>
      <c r="I6" s="27"/>
      <c r="J6" s="23"/>
      <c r="K6">
        <v>356</v>
      </c>
      <c r="L6" s="26"/>
      <c r="M6" s="5">
        <f t="shared" ref="M6" si="0">K6/G6</f>
        <v>8.9</v>
      </c>
      <c r="N6" s="7">
        <f t="shared" ref="N6" si="1">LN(M6)</f>
        <v>2.1860512767380942</v>
      </c>
      <c r="O6" s="26"/>
      <c r="P6" s="28"/>
      <c r="AB6" s="22" t="s">
        <v>22</v>
      </c>
      <c r="AC6" s="22"/>
    </row>
    <row r="7" spans="1:33">
      <c r="B7">
        <v>1957</v>
      </c>
      <c r="C7" s="24"/>
      <c r="D7" s="25"/>
      <c r="E7" s="26"/>
      <c r="F7" s="23"/>
      <c r="G7">
        <v>532</v>
      </c>
      <c r="I7" s="27"/>
      <c r="J7" s="23"/>
      <c r="K7">
        <v>618</v>
      </c>
      <c r="L7" s="26"/>
      <c r="M7" s="5">
        <f t="shared" ref="M7" si="2">K7/G7</f>
        <v>1.1616541353383458</v>
      </c>
      <c r="N7" s="7">
        <f t="shared" ref="N7" si="3">LN(M7)</f>
        <v>0.14984496811604636</v>
      </c>
      <c r="O7" s="26"/>
      <c r="P7" s="28"/>
      <c r="R7" t="s">
        <v>19</v>
      </c>
      <c r="S7" s="11" t="s">
        <v>20</v>
      </c>
      <c r="T7" t="s">
        <v>21</v>
      </c>
      <c r="U7">
        <f>AC20</f>
        <v>-0.84629310804877367</v>
      </c>
      <c r="V7" s="13">
        <f>2.718^U7</f>
        <v>0.42903989855036967</v>
      </c>
      <c r="AB7" s="19" t="s">
        <v>26</v>
      </c>
      <c r="AC7" s="19">
        <v>0.50486246025705239</v>
      </c>
    </row>
    <row r="8" spans="1:33">
      <c r="B8">
        <v>1958</v>
      </c>
      <c r="C8" s="24"/>
      <c r="D8" s="25"/>
      <c r="E8" s="26"/>
      <c r="F8" s="23"/>
      <c r="G8" t="s">
        <v>56</v>
      </c>
      <c r="I8" s="27"/>
      <c r="J8" s="23"/>
      <c r="K8" t="s">
        <v>56</v>
      </c>
      <c r="L8" s="26"/>
      <c r="M8" s="26"/>
      <c r="N8" s="23"/>
      <c r="O8" s="31"/>
      <c r="P8" s="28"/>
      <c r="R8" t="s">
        <v>23</v>
      </c>
      <c r="S8" s="11" t="s">
        <v>24</v>
      </c>
      <c r="T8" t="s">
        <v>25</v>
      </c>
      <c r="U8" s="13">
        <f>AC21*(-1)</f>
        <v>1.3209926565820179E-3</v>
      </c>
      <c r="AB8" s="19" t="s">
        <v>28</v>
      </c>
      <c r="AC8" s="19">
        <v>0.25488610377680382</v>
      </c>
    </row>
    <row r="9" spans="1:33">
      <c r="B9">
        <v>1959</v>
      </c>
      <c r="C9" s="24"/>
      <c r="D9" s="25"/>
      <c r="E9" s="26"/>
      <c r="F9" s="23"/>
      <c r="G9">
        <v>179</v>
      </c>
      <c r="I9" s="27"/>
      <c r="J9" s="23"/>
      <c r="K9">
        <v>237</v>
      </c>
      <c r="L9" s="26"/>
      <c r="M9" s="5">
        <f t="shared" ref="M9:M65" si="4">K9/G9</f>
        <v>1.3240223463687151</v>
      </c>
      <c r="N9" s="7">
        <f t="shared" ref="N9:N65" si="5">LN(M9)</f>
        <v>0.28067433529437619</v>
      </c>
      <c r="O9" s="26"/>
      <c r="P9" s="28"/>
      <c r="T9" t="s">
        <v>27</v>
      </c>
      <c r="U9" s="13">
        <v>2.718</v>
      </c>
      <c r="AB9" s="19" t="s">
        <v>33</v>
      </c>
      <c r="AC9" s="19">
        <v>0.20166368261800408</v>
      </c>
    </row>
    <row r="10" spans="1:33">
      <c r="B10">
        <v>1960</v>
      </c>
      <c r="C10" s="24"/>
      <c r="D10" s="29"/>
      <c r="E10" s="26"/>
      <c r="F10" s="23"/>
      <c r="G10">
        <v>346</v>
      </c>
      <c r="I10" s="27"/>
      <c r="J10" s="23"/>
      <c r="K10">
        <v>471</v>
      </c>
      <c r="L10" s="26"/>
      <c r="M10" s="5">
        <f t="shared" si="4"/>
        <v>1.3612716763005781</v>
      </c>
      <c r="N10" s="7">
        <f t="shared" si="5"/>
        <v>0.30841931895869357</v>
      </c>
      <c r="O10" s="26"/>
      <c r="P10" s="28"/>
      <c r="T10" s="11" t="s">
        <v>29</v>
      </c>
      <c r="U10" t="s">
        <v>30</v>
      </c>
      <c r="V10" s="14" t="s">
        <v>31</v>
      </c>
      <c r="W10" s="11" t="s">
        <v>32</v>
      </c>
      <c r="AB10" s="19" t="s">
        <v>34</v>
      </c>
      <c r="AC10" s="19">
        <v>1.4577696243481928</v>
      </c>
    </row>
    <row r="11" spans="1:33" ht="15" thickBot="1">
      <c r="B11">
        <v>1961</v>
      </c>
      <c r="C11" s="24"/>
      <c r="D11" s="25"/>
      <c r="E11" s="26"/>
      <c r="F11" s="23"/>
      <c r="G11">
        <v>579</v>
      </c>
      <c r="I11" s="27"/>
      <c r="J11" s="23"/>
      <c r="K11">
        <v>610</v>
      </c>
      <c r="L11" s="26"/>
      <c r="M11" s="5">
        <f t="shared" si="4"/>
        <v>1.0535405872193437</v>
      </c>
      <c r="N11" s="7">
        <f t="shared" si="5"/>
        <v>5.2156479594361732E-2</v>
      </c>
      <c r="O11" s="26"/>
      <c r="P11" s="28"/>
      <c r="T11">
        <v>0</v>
      </c>
      <c r="U11">
        <f>V7*T11</f>
        <v>0</v>
      </c>
      <c r="V11">
        <f>U$9^((U$8*T11)*(-1))</f>
        <v>1</v>
      </c>
      <c r="W11" s="6">
        <f>U11*V11</f>
        <v>0</v>
      </c>
      <c r="AB11" s="20" t="s">
        <v>35</v>
      </c>
      <c r="AC11" s="20">
        <v>16</v>
      </c>
    </row>
    <row r="12" spans="1:33">
      <c r="B12">
        <v>1962</v>
      </c>
      <c r="C12" s="24"/>
      <c r="D12" s="25"/>
      <c r="E12" s="26"/>
      <c r="F12" s="23"/>
      <c r="G12">
        <v>973</v>
      </c>
      <c r="I12" s="27"/>
      <c r="J12" s="23"/>
      <c r="K12">
        <v>767</v>
      </c>
      <c r="L12" s="26"/>
      <c r="M12" s="5">
        <f t="shared" si="4"/>
        <v>0.78828365878725593</v>
      </c>
      <c r="N12" s="7">
        <f t="shared" si="5"/>
        <v>-0.23789728081874886</v>
      </c>
      <c r="O12" s="26"/>
      <c r="P12" s="28"/>
      <c r="T12">
        <f>T11+25</f>
        <v>25</v>
      </c>
      <c r="U12">
        <f>V$7*T12</f>
        <v>10.725997463759242</v>
      </c>
      <c r="V12">
        <f>U$9^((U$8*T12)*(-1))</f>
        <v>0.96751786197347378</v>
      </c>
      <c r="W12" s="6">
        <f>U12*V12</f>
        <v>10.377594133669245</v>
      </c>
    </row>
    <row r="13" spans="1:33" ht="15" thickBot="1">
      <c r="B13">
        <v>1963</v>
      </c>
      <c r="C13" s="24"/>
      <c r="D13" s="25"/>
      <c r="E13" s="26"/>
      <c r="F13" s="23"/>
      <c r="G13">
        <v>115</v>
      </c>
      <c r="I13" s="27"/>
      <c r="J13" s="23"/>
      <c r="K13">
        <v>559</v>
      </c>
      <c r="L13" s="26"/>
      <c r="M13" s="5">
        <f t="shared" si="4"/>
        <v>4.8608695652173912</v>
      </c>
      <c r="N13" s="7">
        <f t="shared" si="5"/>
        <v>1.5812173447918492</v>
      </c>
      <c r="O13" s="26"/>
      <c r="P13" s="28"/>
      <c r="T13">
        <f t="shared" ref="T13:T76" si="6">T12+25</f>
        <v>50</v>
      </c>
      <c r="U13">
        <f t="shared" ref="U13:U16" si="7">V$7*T13</f>
        <v>21.451994927518484</v>
      </c>
      <c r="V13">
        <f t="shared" ref="V13:V16" si="8">U$9^((U$8*T13)*(-1))</f>
        <v>0.93609081323772181</v>
      </c>
      <c r="W13" s="6">
        <f t="shared" ref="W13:W16" si="9">U13*V13</f>
        <v>20.081015377272262</v>
      </c>
      <c r="AB13" t="s">
        <v>36</v>
      </c>
    </row>
    <row r="14" spans="1:33">
      <c r="B14">
        <v>1964</v>
      </c>
      <c r="C14" s="24"/>
      <c r="D14" s="25"/>
      <c r="E14" s="26"/>
      <c r="F14" s="23"/>
      <c r="G14">
        <v>550</v>
      </c>
      <c r="I14" s="27"/>
      <c r="J14" s="23"/>
      <c r="K14">
        <v>764</v>
      </c>
      <c r="L14" s="26"/>
      <c r="M14" s="5">
        <f t="shared" si="4"/>
        <v>1.3890909090909092</v>
      </c>
      <c r="N14" s="7">
        <f t="shared" si="5"/>
        <v>0.32864951094000394</v>
      </c>
      <c r="O14" s="26"/>
      <c r="P14" s="28"/>
      <c r="T14">
        <f t="shared" si="6"/>
        <v>75</v>
      </c>
      <c r="U14">
        <f t="shared" si="7"/>
        <v>32.177992391277726</v>
      </c>
      <c r="V14">
        <f t="shared" si="8"/>
        <v>0.90568458223677095</v>
      </c>
      <c r="W14" s="6">
        <f t="shared" si="9"/>
        <v>29.143111596112362</v>
      </c>
      <c r="AB14" s="21"/>
      <c r="AC14" s="21" t="s">
        <v>37</v>
      </c>
      <c r="AD14" s="21" t="s">
        <v>38</v>
      </c>
      <c r="AE14" s="21" t="s">
        <v>39</v>
      </c>
      <c r="AF14" s="21" t="s">
        <v>40</v>
      </c>
      <c r="AG14" s="21" t="s">
        <v>41</v>
      </c>
    </row>
    <row r="15" spans="1:33">
      <c r="B15">
        <v>1965</v>
      </c>
      <c r="C15" s="24"/>
      <c r="D15" s="25"/>
      <c r="E15" s="26"/>
      <c r="F15" s="23"/>
      <c r="G15">
        <v>620</v>
      </c>
      <c r="I15" s="27"/>
      <c r="J15" s="23"/>
      <c r="K15">
        <v>1131</v>
      </c>
      <c r="L15" s="26"/>
      <c r="M15" s="5">
        <f t="shared" si="4"/>
        <v>1.8241935483870968</v>
      </c>
      <c r="N15" s="7">
        <f t="shared" si="5"/>
        <v>0.6011379980769832</v>
      </c>
      <c r="O15" s="26"/>
      <c r="P15" s="28"/>
      <c r="T15">
        <f t="shared" si="6"/>
        <v>100</v>
      </c>
      <c r="U15">
        <f t="shared" si="7"/>
        <v>42.903989855036968</v>
      </c>
      <c r="V15">
        <f t="shared" si="8"/>
        <v>0.87626601062805953</v>
      </c>
      <c r="W15" s="6">
        <f t="shared" si="9"/>
        <v>37.595308030299982</v>
      </c>
      <c r="AB15" s="19" t="s">
        <v>42</v>
      </c>
      <c r="AC15" s="19">
        <v>1</v>
      </c>
      <c r="AD15" s="19">
        <v>10.177223790813997</v>
      </c>
      <c r="AE15" s="19">
        <v>10.177223790813997</v>
      </c>
      <c r="AF15" s="19">
        <v>4.7890738194021694</v>
      </c>
      <c r="AG15" s="19">
        <v>4.6091350987470872E-2</v>
      </c>
    </row>
    <row r="16" spans="1:33">
      <c r="B16">
        <v>1966</v>
      </c>
      <c r="C16" s="24"/>
      <c r="D16" s="25"/>
      <c r="E16" s="26"/>
      <c r="F16" s="23"/>
      <c r="G16">
        <v>508</v>
      </c>
      <c r="I16" s="27"/>
      <c r="J16" s="23"/>
      <c r="K16">
        <v>569</v>
      </c>
      <c r="L16" s="23"/>
      <c r="M16" s="5">
        <f t="shared" si="4"/>
        <v>1.1200787401574803</v>
      </c>
      <c r="N16" s="7">
        <f t="shared" si="5"/>
        <v>0.11339898654784904</v>
      </c>
      <c r="O16" s="26"/>
      <c r="P16" s="28"/>
      <c r="T16">
        <f t="shared" si="6"/>
        <v>125</v>
      </c>
      <c r="U16">
        <f t="shared" si="7"/>
        <v>53.629987318796211</v>
      </c>
      <c r="V16">
        <f t="shared" si="8"/>
        <v>0.84780301712288519</v>
      </c>
      <c r="W16" s="6">
        <f t="shared" si="9"/>
        <v>45.467665057137502</v>
      </c>
      <c r="AB16" s="19" t="s">
        <v>43</v>
      </c>
      <c r="AC16" s="19">
        <v>14</v>
      </c>
      <c r="AD16" s="19">
        <v>29.751291887411796</v>
      </c>
      <c r="AE16" s="19">
        <v>2.1250922776722709</v>
      </c>
      <c r="AF16" s="19"/>
      <c r="AG16" s="19"/>
    </row>
    <row r="17" spans="2:36" ht="15" thickBot="1">
      <c r="B17">
        <v>1967</v>
      </c>
      <c r="C17" s="24"/>
      <c r="D17" s="25"/>
      <c r="E17" s="26"/>
      <c r="F17" s="23"/>
      <c r="G17">
        <v>768</v>
      </c>
      <c r="I17" s="27"/>
      <c r="J17" s="23"/>
      <c r="K17">
        <v>799</v>
      </c>
      <c r="L17" s="23"/>
      <c r="M17" s="5">
        <f t="shared" si="4"/>
        <v>1.0403645833333333</v>
      </c>
      <c r="N17" s="7">
        <f t="shared" si="5"/>
        <v>3.9571212618602428E-2</v>
      </c>
      <c r="O17" s="26"/>
      <c r="P17" s="28"/>
      <c r="T17">
        <f t="shared" si="6"/>
        <v>150</v>
      </c>
      <c r="U17">
        <f t="shared" ref="U17:U80" si="10">V$7*T17</f>
        <v>64.355984782555453</v>
      </c>
      <c r="V17">
        <f t="shared" ref="V17:V80" si="11">U$9^((U$8*T17)*(-1))</f>
        <v>0.82026456250139435</v>
      </c>
      <c r="W17" s="6">
        <f t="shared" ref="W17:W80" si="12">U17*V17</f>
        <v>52.788933702009238</v>
      </c>
      <c r="AB17" s="20" t="s">
        <v>44</v>
      </c>
      <c r="AC17" s="20">
        <v>15</v>
      </c>
      <c r="AD17" s="20">
        <v>39.928515678225793</v>
      </c>
      <c r="AE17" s="20"/>
      <c r="AF17" s="20"/>
      <c r="AG17" s="20"/>
    </row>
    <row r="18" spans="2:36" ht="15" thickBot="1">
      <c r="B18">
        <v>1968</v>
      </c>
      <c r="C18" s="24"/>
      <c r="D18" s="29"/>
      <c r="E18" s="26"/>
      <c r="F18" s="23"/>
      <c r="G18">
        <v>1014</v>
      </c>
      <c r="I18" s="27"/>
      <c r="J18" s="23"/>
      <c r="K18">
        <v>465</v>
      </c>
      <c r="L18" s="23"/>
      <c r="M18" s="5">
        <f t="shared" si="4"/>
        <v>0.45857988165680474</v>
      </c>
      <c r="N18" s="7">
        <f t="shared" si="5"/>
        <v>-0.7796207785637721</v>
      </c>
      <c r="O18" s="26"/>
      <c r="P18" s="28"/>
      <c r="T18">
        <f t="shared" si="6"/>
        <v>175</v>
      </c>
      <c r="U18">
        <f t="shared" si="10"/>
        <v>75.081982246314695</v>
      </c>
      <c r="V18">
        <f t="shared" si="11"/>
        <v>0.79362061576395593</v>
      </c>
      <c r="W18" s="6">
        <f t="shared" si="12"/>
        <v>59.586608983098678</v>
      </c>
    </row>
    <row r="19" spans="2:36">
      <c r="B19">
        <v>1969</v>
      </c>
      <c r="C19" s="24"/>
      <c r="D19" s="25"/>
      <c r="E19" s="26"/>
      <c r="F19" s="23"/>
      <c r="G19">
        <v>1029</v>
      </c>
      <c r="I19" s="27"/>
      <c r="J19" s="23"/>
      <c r="K19">
        <v>298</v>
      </c>
      <c r="L19" s="23"/>
      <c r="M19" s="5">
        <f t="shared" si="4"/>
        <v>0.28960155490767736</v>
      </c>
      <c r="N19" s="7">
        <f t="shared" si="5"/>
        <v>-1.2392492493286451</v>
      </c>
      <c r="O19" s="26"/>
      <c r="P19" s="28"/>
      <c r="T19">
        <f t="shared" si="6"/>
        <v>200</v>
      </c>
      <c r="U19">
        <f t="shared" si="10"/>
        <v>85.807979710073937</v>
      </c>
      <c r="V19">
        <f t="shared" si="11"/>
        <v>0.76784212138201435</v>
      </c>
      <c r="W19" s="6">
        <f t="shared" si="12"/>
        <v>65.886981172088014</v>
      </c>
      <c r="AB19" s="21"/>
      <c r="AC19" s="21" t="s">
        <v>47</v>
      </c>
      <c r="AD19" s="21" t="s">
        <v>34</v>
      </c>
      <c r="AE19" s="21" t="s">
        <v>48</v>
      </c>
      <c r="AF19" s="21" t="s">
        <v>49</v>
      </c>
      <c r="AG19" s="21" t="s">
        <v>50</v>
      </c>
      <c r="AH19" s="21" t="s">
        <v>51</v>
      </c>
      <c r="AI19" s="21" t="s">
        <v>45</v>
      </c>
      <c r="AJ19" s="21" t="s">
        <v>46</v>
      </c>
    </row>
    <row r="20" spans="2:36">
      <c r="B20">
        <v>1970</v>
      </c>
      <c r="C20" s="23"/>
      <c r="D20" s="23"/>
      <c r="E20" s="28"/>
      <c r="F20" s="23"/>
      <c r="G20">
        <v>418</v>
      </c>
      <c r="I20" s="27"/>
      <c r="J20" s="23"/>
      <c r="K20">
        <v>347</v>
      </c>
      <c r="L20" s="23"/>
      <c r="M20" s="5">
        <f t="shared" si="4"/>
        <v>0.83014354066985641</v>
      </c>
      <c r="N20" s="7">
        <f t="shared" si="5"/>
        <v>-0.18615665257789718</v>
      </c>
      <c r="O20" s="26"/>
      <c r="P20" s="28"/>
      <c r="T20">
        <f t="shared" si="6"/>
        <v>225</v>
      </c>
      <c r="U20">
        <f t="shared" si="10"/>
        <v>96.533977173833179</v>
      </c>
      <c r="V20">
        <f t="shared" si="11"/>
        <v>0.74290096761270297</v>
      </c>
      <c r="W20" s="6">
        <f t="shared" si="12"/>
        <v>71.715185049943244</v>
      </c>
      <c r="AB20" s="19" t="s">
        <v>52</v>
      </c>
      <c r="AC20" s="19">
        <v>-0.84629310804877367</v>
      </c>
      <c r="AD20" s="19">
        <v>0.48689109775711942</v>
      </c>
      <c r="AE20" s="19">
        <v>-1.7381568731637362</v>
      </c>
      <c r="AF20" s="19">
        <v>0.10411755469052179</v>
      </c>
      <c r="AG20" s="19">
        <v>-1.8905706529839297</v>
      </c>
      <c r="AH20" s="19">
        <v>0.19798443688638234</v>
      </c>
      <c r="AI20" s="19">
        <v>-1.8905706529839297</v>
      </c>
      <c r="AJ20" s="19">
        <v>0.19798443688638234</v>
      </c>
    </row>
    <row r="21" spans="2:36" ht="15" thickBot="1">
      <c r="B21">
        <v>1971</v>
      </c>
      <c r="G21">
        <v>644</v>
      </c>
      <c r="K21">
        <v>152</v>
      </c>
      <c r="M21" s="5">
        <f t="shared" si="4"/>
        <v>0.2360248447204969</v>
      </c>
      <c r="N21" s="7">
        <f t="shared" si="5"/>
        <v>-1.4438182052580772</v>
      </c>
      <c r="T21">
        <f t="shared" si="6"/>
        <v>250</v>
      </c>
      <c r="U21">
        <f t="shared" si="10"/>
        <v>107.25997463759242</v>
      </c>
      <c r="V21">
        <f t="shared" si="11"/>
        <v>0.71876995584266723</v>
      </c>
      <c r="W21" s="6">
        <f t="shared" si="12"/>
        <v>77.095247233947916</v>
      </c>
      <c r="AB21" s="20" t="s">
        <v>53</v>
      </c>
      <c r="AC21" s="20">
        <v>-1.3209926565820179E-3</v>
      </c>
      <c r="AD21" s="20">
        <v>6.0363531213079445E-4</v>
      </c>
      <c r="AE21" s="20">
        <v>-2.1883952612364532</v>
      </c>
      <c r="AF21" s="20">
        <v>4.6091350987471053E-2</v>
      </c>
      <c r="AG21" s="20">
        <v>-2.6156616383972544E-3</v>
      </c>
      <c r="AH21" s="20">
        <v>-2.6323674766781267E-5</v>
      </c>
      <c r="AI21" s="20">
        <v>-2.6156616383972544E-3</v>
      </c>
      <c r="AJ21" s="20">
        <v>-2.6323674766781267E-5</v>
      </c>
    </row>
    <row r="22" spans="2:36">
      <c r="B22">
        <v>1972</v>
      </c>
      <c r="G22">
        <v>612</v>
      </c>
      <c r="K22">
        <v>403</v>
      </c>
      <c r="M22" s="5">
        <f t="shared" si="4"/>
        <v>0.65849673202614378</v>
      </c>
      <c r="N22" s="7">
        <f t="shared" si="5"/>
        <v>-0.41779572056564312</v>
      </c>
      <c r="T22">
        <f t="shared" si="6"/>
        <v>275</v>
      </c>
      <c r="U22">
        <f t="shared" si="10"/>
        <v>117.98597210135166</v>
      </c>
      <c r="V22">
        <f t="shared" si="11"/>
        <v>0.69542277092766558</v>
      </c>
      <c r="W22" s="6">
        <f t="shared" si="12"/>
        <v>82.050131649316214</v>
      </c>
    </row>
    <row r="23" spans="2:36">
      <c r="B23">
        <v>1973</v>
      </c>
      <c r="G23">
        <v>252</v>
      </c>
      <c r="K23">
        <v>604</v>
      </c>
      <c r="M23" s="5">
        <f t="shared" si="4"/>
        <v>2.3968253968253967</v>
      </c>
      <c r="N23" s="7">
        <f t="shared" si="5"/>
        <v>0.8741451104233916</v>
      </c>
      <c r="T23">
        <f t="shared" si="6"/>
        <v>300</v>
      </c>
      <c r="U23">
        <f t="shared" si="10"/>
        <v>128.71196956511091</v>
      </c>
      <c r="V23">
        <f t="shared" si="11"/>
        <v>0.67283395249560385</v>
      </c>
      <c r="W23" s="6">
        <f t="shared" si="12"/>
        <v>86.601783215987439</v>
      </c>
    </row>
    <row r="24" spans="2:36">
      <c r="B24">
        <v>1974</v>
      </c>
      <c r="G24">
        <v>278</v>
      </c>
      <c r="K24">
        <v>78</v>
      </c>
      <c r="M24" s="5">
        <f t="shared" si="4"/>
        <v>0.2805755395683453</v>
      </c>
      <c r="N24" s="7">
        <f t="shared" si="5"/>
        <v>-1.2709122870010454</v>
      </c>
      <c r="T24">
        <f t="shared" si="6"/>
        <v>325</v>
      </c>
      <c r="U24">
        <f t="shared" si="10"/>
        <v>139.43796702887013</v>
      </c>
      <c r="V24">
        <f t="shared" si="11"/>
        <v>0.65097886718170839</v>
      </c>
      <c r="W24" s="6">
        <f t="shared" si="12"/>
        <v>90.771169818574279</v>
      </c>
    </row>
    <row r="25" spans="2:36">
      <c r="B25">
        <v>1975</v>
      </c>
      <c r="G25">
        <v>220</v>
      </c>
      <c r="K25">
        <v>60</v>
      </c>
      <c r="M25" s="5">
        <f t="shared" si="4"/>
        <v>0.27272727272727271</v>
      </c>
      <c r="N25" s="7">
        <f t="shared" si="5"/>
        <v>-1.2992829841302609</v>
      </c>
      <c r="T25">
        <f t="shared" si="6"/>
        <v>350</v>
      </c>
      <c r="U25">
        <f t="shared" si="10"/>
        <v>150.16396449262939</v>
      </c>
      <c r="V25">
        <f t="shared" si="11"/>
        <v>0.62983368176556054</v>
      </c>
      <c r="W25" s="6">
        <f t="shared" si="12"/>
        <v>94.578322624905667</v>
      </c>
    </row>
    <row r="26" spans="2:36">
      <c r="B26">
        <v>1976</v>
      </c>
      <c r="G26">
        <v>324</v>
      </c>
      <c r="K26">
        <v>171</v>
      </c>
      <c r="M26" s="5">
        <f t="shared" si="4"/>
        <v>0.52777777777777779</v>
      </c>
      <c r="N26" s="7">
        <f t="shared" si="5"/>
        <v>-0.63907995928966954</v>
      </c>
      <c r="T26">
        <f t="shared" si="6"/>
        <v>375</v>
      </c>
      <c r="U26">
        <f t="shared" si="10"/>
        <v>160.88996195638862</v>
      </c>
      <c r="V26">
        <f t="shared" si="11"/>
        <v>0.60937533718069636</v>
      </c>
      <c r="W26" s="6">
        <f t="shared" si="12"/>
        <v>98.042374816163729</v>
      </c>
    </row>
    <row r="27" spans="2:36">
      <c r="B27">
        <v>1977</v>
      </c>
      <c r="G27">
        <v>593</v>
      </c>
      <c r="K27">
        <v>203</v>
      </c>
      <c r="M27" s="5">
        <f t="shared" si="4"/>
        <v>0.34232715008431702</v>
      </c>
      <c r="N27" s="7">
        <f t="shared" si="5"/>
        <v>-1.0719884199559382</v>
      </c>
      <c r="T27">
        <f t="shared" si="6"/>
        <v>400</v>
      </c>
      <c r="U27">
        <f t="shared" si="10"/>
        <v>171.61595942014787</v>
      </c>
      <c r="V27">
        <f t="shared" si="11"/>
        <v>0.58958152336843195</v>
      </c>
      <c r="W27" s="6">
        <f t="shared" si="12"/>
        <v>101.18159878926578</v>
      </c>
    </row>
    <row r="28" spans="2:36">
      <c r="B28">
        <v>1978</v>
      </c>
      <c r="G28">
        <v>217</v>
      </c>
      <c r="K28">
        <v>291</v>
      </c>
      <c r="M28" s="5">
        <f t="shared" si="4"/>
        <v>1.3410138248847927</v>
      </c>
      <c r="N28" s="7">
        <f t="shared" si="5"/>
        <v>0.29342591363103304</v>
      </c>
      <c r="T28">
        <f t="shared" si="6"/>
        <v>425</v>
      </c>
      <c r="U28">
        <f t="shared" si="10"/>
        <v>182.3419568839071</v>
      </c>
      <c r="V28">
        <f t="shared" si="11"/>
        <v>0.57043065494848888</v>
      </c>
      <c r="W28" s="6">
        <f t="shared" si="12"/>
        <v>104.01344188987625</v>
      </c>
    </row>
    <row r="29" spans="2:36">
      <c r="B29">
        <v>1979</v>
      </c>
      <c r="G29">
        <v>25</v>
      </c>
      <c r="K29">
        <v>81</v>
      </c>
      <c r="M29" s="5">
        <f t="shared" si="4"/>
        <v>3.24</v>
      </c>
      <c r="N29" s="7">
        <f t="shared" si="5"/>
        <v>1.1755733298042381</v>
      </c>
      <c r="T29">
        <f t="shared" si="6"/>
        <v>450</v>
      </c>
      <c r="U29">
        <f t="shared" si="10"/>
        <v>193.06795434766636</v>
      </c>
      <c r="V29">
        <f t="shared" si="11"/>
        <v>0.55190184767989037</v>
      </c>
      <c r="W29" s="6">
        <f t="shared" si="12"/>
        <v>106.55456073225379</v>
      </c>
    </row>
    <row r="30" spans="2:36">
      <c r="B30">
        <v>1980</v>
      </c>
      <c r="G30">
        <v>165</v>
      </c>
      <c r="K30">
        <v>184</v>
      </c>
      <c r="M30" s="5">
        <f t="shared" si="4"/>
        <v>1.1151515151515152</v>
      </c>
      <c r="N30" s="7">
        <f t="shared" si="5"/>
        <v>0.10899028370840508</v>
      </c>
      <c r="T30">
        <f t="shared" si="6"/>
        <v>475</v>
      </c>
      <c r="U30">
        <f t="shared" si="10"/>
        <v>203.79395181142559</v>
      </c>
      <c r="V30">
        <f t="shared" si="11"/>
        <v>0.53397489568645728</v>
      </c>
      <c r="W30" s="6">
        <f t="shared" si="12"/>
        <v>108.82085416003687</v>
      </c>
    </row>
    <row r="31" spans="2:36">
      <c r="B31">
        <v>1981</v>
      </c>
      <c r="G31">
        <v>224</v>
      </c>
      <c r="K31">
        <v>317</v>
      </c>
      <c r="M31" s="5">
        <f t="shared" si="4"/>
        <v>1.4151785714285714</v>
      </c>
      <c r="N31" s="7">
        <f t="shared" si="5"/>
        <v>0.34725572202224075</v>
      </c>
      <c r="T31">
        <f t="shared" si="6"/>
        <v>500</v>
      </c>
      <c r="U31">
        <f t="shared" si="10"/>
        <v>214.51994927518484</v>
      </c>
      <c r="V31">
        <f t="shared" si="11"/>
        <v>0.51663024942206981</v>
      </c>
      <c r="W31" s="6">
        <f t="shared" si="12"/>
        <v>110.82749490004851</v>
      </c>
    </row>
    <row r="32" spans="2:36">
      <c r="B32">
        <v>1982</v>
      </c>
      <c r="G32">
        <v>161</v>
      </c>
      <c r="K32">
        <v>132</v>
      </c>
      <c r="M32" s="5">
        <f t="shared" si="4"/>
        <v>0.81987577639751552</v>
      </c>
      <c r="N32" s="7">
        <f t="shared" si="5"/>
        <v>-0.19860244239809216</v>
      </c>
      <c r="T32">
        <f t="shared" si="6"/>
        <v>525</v>
      </c>
      <c r="U32">
        <f t="shared" si="10"/>
        <v>225.24594673894407</v>
      </c>
      <c r="V32">
        <f t="shared" si="11"/>
        <v>0.49984899435166347</v>
      </c>
      <c r="W32" s="6">
        <f t="shared" si="12"/>
        <v>112.58895995924955</v>
      </c>
    </row>
    <row r="33" spans="2:23">
      <c r="B33">
        <v>1983</v>
      </c>
      <c r="G33">
        <v>190</v>
      </c>
      <c r="K33">
        <v>148</v>
      </c>
      <c r="M33" s="5">
        <f t="shared" si="4"/>
        <v>0.77894736842105261</v>
      </c>
      <c r="N33" s="7">
        <f t="shared" si="5"/>
        <v>-0.2498117983963711</v>
      </c>
      <c r="T33">
        <f t="shared" si="6"/>
        <v>550</v>
      </c>
      <c r="U33">
        <f t="shared" si="10"/>
        <v>235.97194420270333</v>
      </c>
      <c r="V33">
        <f t="shared" si="11"/>
        <v>0.48361283032471247</v>
      </c>
      <c r="W33" s="6">
        <f t="shared" si="12"/>
        <v>114.11905981309448</v>
      </c>
    </row>
    <row r="34" spans="2:23">
      <c r="B34">
        <v>1984</v>
      </c>
      <c r="G34">
        <v>150</v>
      </c>
      <c r="K34">
        <v>18</v>
      </c>
      <c r="M34" s="5">
        <f t="shared" si="4"/>
        <v>0.12</v>
      </c>
      <c r="N34" s="7">
        <f t="shared" si="5"/>
        <v>-2.120263536200091</v>
      </c>
      <c r="T34">
        <f t="shared" si="6"/>
        <v>575</v>
      </c>
      <c r="U34">
        <f t="shared" si="10"/>
        <v>246.69794166646255</v>
      </c>
      <c r="V34">
        <f t="shared" si="11"/>
        <v>0.46790405161870613</v>
      </c>
      <c r="W34" s="6">
        <f t="shared" si="12"/>
        <v>115.43096643173305</v>
      </c>
    </row>
    <row r="35" spans="2:23">
      <c r="B35">
        <v>1985</v>
      </c>
      <c r="G35">
        <v>345</v>
      </c>
      <c r="K35">
        <v>15</v>
      </c>
      <c r="M35" s="5">
        <f t="shared" si="4"/>
        <v>4.3478260869565216E-2</v>
      </c>
      <c r="N35" s="7">
        <f t="shared" si="5"/>
        <v>-3.1354942159291497</v>
      </c>
      <c r="T35">
        <f t="shared" si="6"/>
        <v>600</v>
      </c>
      <c r="U35">
        <f t="shared" si="10"/>
        <v>257.42393913022181</v>
      </c>
      <c r="V35">
        <f t="shared" si="11"/>
        <v>0.45270552763085647</v>
      </c>
      <c r="W35" s="6">
        <f t="shared" si="12"/>
        <v>116.53724018876055</v>
      </c>
    </row>
    <row r="36" spans="2:23">
      <c r="B36">
        <v>1986</v>
      </c>
      <c r="G36">
        <v>214</v>
      </c>
      <c r="K36">
        <v>53</v>
      </c>
      <c r="M36" s="5">
        <f t="shared" si="4"/>
        <v>0.24766355140186916</v>
      </c>
      <c r="N36" s="7">
        <f t="shared" si="5"/>
        <v>-1.3956841014697297</v>
      </c>
      <c r="T36">
        <f t="shared" si="6"/>
        <v>625</v>
      </c>
      <c r="U36">
        <f t="shared" si="10"/>
        <v>268.14993659398107</v>
      </c>
      <c r="V36">
        <f t="shared" si="11"/>
        <v>0.43800068419697957</v>
      </c>
      <c r="W36" s="6">
        <f t="shared" si="12"/>
        <v>117.44985569554039</v>
      </c>
    </row>
    <row r="37" spans="2:23">
      <c r="B37">
        <v>1987</v>
      </c>
      <c r="G37">
        <v>707</v>
      </c>
      <c r="K37">
        <v>20</v>
      </c>
      <c r="M37" s="5">
        <f t="shared" si="4"/>
        <v>2.8288543140028287E-2</v>
      </c>
      <c r="N37" s="7">
        <f t="shared" si="5"/>
        <v>-3.5652983923425818</v>
      </c>
      <c r="T37">
        <f t="shared" si="6"/>
        <v>650</v>
      </c>
      <c r="U37">
        <f t="shared" si="10"/>
        <v>278.87593405774027</v>
      </c>
      <c r="V37">
        <f t="shared" si="11"/>
        <v>0.42377348551718036</v>
      </c>
      <c r="W37" s="6">
        <f t="shared" si="12"/>
        <v>118.18022660250794</v>
      </c>
    </row>
    <row r="38" spans="2:23">
      <c r="B38">
        <v>1988</v>
      </c>
      <c r="G38">
        <v>554</v>
      </c>
      <c r="K38">
        <v>145</v>
      </c>
      <c r="M38" s="5">
        <f t="shared" si="4"/>
        <v>0.26173285198555957</v>
      </c>
      <c r="N38" s="7">
        <f t="shared" si="5"/>
        <v>-1.3404309443267095</v>
      </c>
      <c r="T38">
        <f t="shared" si="6"/>
        <v>675</v>
      </c>
      <c r="U38">
        <f t="shared" si="10"/>
        <v>289.60193152149952</v>
      </c>
      <c r="V38">
        <f t="shared" si="11"/>
        <v>0.41000841666862919</v>
      </c>
      <c r="W38" s="6">
        <f t="shared" si="12"/>
        <v>118.73922940730679</v>
      </c>
    </row>
    <row r="39" spans="2:23">
      <c r="B39">
        <v>1989</v>
      </c>
      <c r="G39">
        <v>3</v>
      </c>
      <c r="K39">
        <v>8</v>
      </c>
      <c r="M39" s="5">
        <f t="shared" si="4"/>
        <v>2.6666666666666665</v>
      </c>
      <c r="N39" s="7">
        <f t="shared" si="5"/>
        <v>0.98082925301172619</v>
      </c>
      <c r="T39">
        <f t="shared" si="6"/>
        <v>700</v>
      </c>
      <c r="U39">
        <f t="shared" si="10"/>
        <v>300.32792898525878</v>
      </c>
      <c r="V39">
        <f t="shared" si="11"/>
        <v>0.39669046668636138</v>
      </c>
      <c r="W39" s="6">
        <f t="shared" si="12"/>
        <v>119.1372263081107</v>
      </c>
    </row>
    <row r="40" spans="2:23">
      <c r="B40">
        <v>1990</v>
      </c>
      <c r="G40">
        <v>106</v>
      </c>
      <c r="K40">
        <v>2</v>
      </c>
      <c r="M40" s="5">
        <f t="shared" si="4"/>
        <v>1.8867924528301886E-2</v>
      </c>
      <c r="N40" s="7">
        <f t="shared" si="5"/>
        <v>-3.970291913552122</v>
      </c>
      <c r="T40">
        <f t="shared" si="6"/>
        <v>725</v>
      </c>
      <c r="U40">
        <f t="shared" si="10"/>
        <v>311.05392644901804</v>
      </c>
      <c r="V40">
        <f t="shared" si="11"/>
        <v>0.38380511219364782</v>
      </c>
      <c r="W40" s="6">
        <f t="shared" si="12"/>
        <v>119.38408713904005</v>
      </c>
    </row>
    <row r="41" spans="2:23">
      <c r="B41">
        <v>1991</v>
      </c>
      <c r="G41">
        <v>45</v>
      </c>
      <c r="K41">
        <v>21</v>
      </c>
      <c r="M41" s="5">
        <f t="shared" si="4"/>
        <v>0.46666666666666667</v>
      </c>
      <c r="N41" s="7">
        <f t="shared" si="5"/>
        <v>-0.76214005204689672</v>
      </c>
      <c r="T41">
        <f t="shared" si="6"/>
        <v>750</v>
      </c>
      <c r="U41">
        <f t="shared" si="10"/>
        <v>321.77992391277724</v>
      </c>
      <c r="V41">
        <f t="shared" si="11"/>
        <v>0.37133830156408731</v>
      </c>
      <c r="W41" s="6">
        <f t="shared" si="12"/>
        <v>119.48921042319195</v>
      </c>
    </row>
    <row r="42" spans="2:23">
      <c r="B42">
        <v>1992</v>
      </c>
      <c r="G42">
        <v>394</v>
      </c>
      <c r="K42">
        <v>83</v>
      </c>
      <c r="M42" s="5">
        <f t="shared" si="4"/>
        <v>0.21065989847715735</v>
      </c>
      <c r="N42" s="7">
        <f t="shared" si="5"/>
        <v>-1.5575103015013358</v>
      </c>
      <c r="T42">
        <f t="shared" si="6"/>
        <v>775</v>
      </c>
      <c r="U42">
        <f t="shared" si="10"/>
        <v>332.50592137653649</v>
      </c>
      <c r="V42">
        <f t="shared" si="11"/>
        <v>0.35927643959814681</v>
      </c>
      <c r="W42" s="6">
        <f t="shared" si="12"/>
        <v>119.46154357746336</v>
      </c>
    </row>
    <row r="43" spans="2:23">
      <c r="B43">
        <v>1993</v>
      </c>
      <c r="G43">
        <v>333</v>
      </c>
      <c r="K43">
        <v>115</v>
      </c>
      <c r="M43" s="5">
        <f t="shared" si="4"/>
        <v>0.34534534534534533</v>
      </c>
      <c r="N43" s="7">
        <f t="shared" si="5"/>
        <v>-1.0632103616171937</v>
      </c>
      <c r="T43">
        <f t="shared" si="6"/>
        <v>800</v>
      </c>
      <c r="U43">
        <f t="shared" si="10"/>
        <v>343.23191884029575</v>
      </c>
      <c r="V43">
        <f t="shared" si="11"/>
        <v>0.34760637269744094</v>
      </c>
      <c r="W43" s="6">
        <f t="shared" si="12"/>
        <v>119.30960230205764</v>
      </c>
    </row>
    <row r="44" spans="2:23">
      <c r="B44">
        <v>1994</v>
      </c>
      <c r="G44">
        <v>13</v>
      </c>
      <c r="K44">
        <v>18</v>
      </c>
      <c r="M44" s="5">
        <f t="shared" si="4"/>
        <v>1.3846153846153846</v>
      </c>
      <c r="N44" s="7">
        <f t="shared" si="5"/>
        <v>0.32542240043462795</v>
      </c>
      <c r="T44">
        <f t="shared" si="6"/>
        <v>825</v>
      </c>
      <c r="U44">
        <f t="shared" si="10"/>
        <v>353.957916304055</v>
      </c>
      <c r="V44">
        <f t="shared" si="11"/>
        <v>0.33631537452058252</v>
      </c>
      <c r="W44" s="6">
        <f t="shared" si="12"/>
        <v>119.04148918632326</v>
      </c>
    </row>
    <row r="45" spans="2:23">
      <c r="B45">
        <v>1995</v>
      </c>
      <c r="G45">
        <v>22</v>
      </c>
      <c r="K45">
        <v>4</v>
      </c>
      <c r="M45" s="5">
        <f t="shared" si="4"/>
        <v>0.18181818181818182</v>
      </c>
      <c r="N45" s="7">
        <f t="shared" si="5"/>
        <v>-1.7047480922384253</v>
      </c>
      <c r="T45">
        <f t="shared" si="6"/>
        <v>850</v>
      </c>
      <c r="U45">
        <f t="shared" si="10"/>
        <v>364.6839137678142</v>
      </c>
      <c r="V45">
        <f t="shared" si="11"/>
        <v>0.32539113210496207</v>
      </c>
      <c r="W45" s="6">
        <f t="shared" si="12"/>
        <v>118.66491156137742</v>
      </c>
    </row>
    <row r="46" spans="2:23">
      <c r="B46">
        <v>1996</v>
      </c>
      <c r="G46">
        <v>70</v>
      </c>
      <c r="K46">
        <v>48</v>
      </c>
      <c r="M46" s="5">
        <f t="shared" si="4"/>
        <v>0.68571428571428572</v>
      </c>
      <c r="N46" s="7">
        <f t="shared" si="5"/>
        <v>-0.37729423114146804</v>
      </c>
      <c r="T46">
        <f t="shared" si="6"/>
        <v>875</v>
      </c>
      <c r="U46">
        <f t="shared" si="10"/>
        <v>375.40991123157346</v>
      </c>
      <c r="V46">
        <f t="shared" si="11"/>
        <v>0.3148217324393211</v>
      </c>
      <c r="W46" s="6">
        <f t="shared" si="12"/>
        <v>118.18719862881571</v>
      </c>
    </row>
    <row r="47" spans="2:23">
      <c r="B47">
        <v>1997</v>
      </c>
      <c r="G47">
        <v>61</v>
      </c>
      <c r="K47">
        <v>62</v>
      </c>
      <c r="M47" s="5">
        <f t="shared" si="4"/>
        <v>1.0163934426229508</v>
      </c>
      <c r="N47" s="7">
        <f t="shared" si="5"/>
        <v>1.6260520871780326E-2</v>
      </c>
      <c r="T47">
        <f t="shared" si="6"/>
        <v>900</v>
      </c>
      <c r="U47">
        <f t="shared" si="10"/>
        <v>386.13590869533272</v>
      </c>
      <c r="V47">
        <f t="shared" si="11"/>
        <v>0.30459564947247686</v>
      </c>
      <c r="W47" s="6">
        <f t="shared" si="12"/>
        <v>117.6153178936999</v>
      </c>
    </row>
    <row r="48" spans="2:23">
      <c r="B48">
        <v>1998</v>
      </c>
      <c r="G48">
        <v>84</v>
      </c>
      <c r="K48">
        <v>166</v>
      </c>
      <c r="M48" s="5">
        <f t="shared" si="4"/>
        <v>1.9761904761904763</v>
      </c>
      <c r="N48" s="7">
        <f t="shared" si="5"/>
        <v>0.68117098951322963</v>
      </c>
      <c r="T48">
        <f t="shared" si="6"/>
        <v>925</v>
      </c>
      <c r="U48">
        <f t="shared" si="10"/>
        <v>396.86190615909192</v>
      </c>
      <c r="V48">
        <f t="shared" si="11"/>
        <v>0.29470173154403256</v>
      </c>
      <c r="W48" s="6">
        <f t="shared" si="12"/>
        <v>116.95589092894974</v>
      </c>
    </row>
    <row r="49" spans="2:23">
      <c r="B49">
        <v>1999</v>
      </c>
      <c r="G49">
        <v>4</v>
      </c>
      <c r="K49">
        <v>3</v>
      </c>
      <c r="M49" s="5">
        <f t="shared" si="4"/>
        <v>0.75</v>
      </c>
      <c r="N49" s="7">
        <f t="shared" si="5"/>
        <v>-0.2876820724517809</v>
      </c>
      <c r="T49">
        <f t="shared" si="6"/>
        <v>950</v>
      </c>
      <c r="U49">
        <f t="shared" si="10"/>
        <v>407.58790362285117</v>
      </c>
      <c r="V49">
        <f t="shared" si="11"/>
        <v>0.28512918922336294</v>
      </c>
      <c r="W49" s="6">
        <f t="shared" si="12"/>
        <v>116.21520849723375</v>
      </c>
    </row>
    <row r="50" spans="2:23">
      <c r="B50">
        <v>2000</v>
      </c>
      <c r="G50">
        <v>46</v>
      </c>
      <c r="K50">
        <v>32</v>
      </c>
      <c r="M50" s="5">
        <f t="shared" si="4"/>
        <v>0.69565217391304346</v>
      </c>
      <c r="N50" s="7">
        <f t="shared" si="5"/>
        <v>-0.36290549368936847</v>
      </c>
      <c r="T50">
        <f t="shared" si="6"/>
        <v>975</v>
      </c>
      <c r="U50">
        <f t="shared" si="10"/>
        <v>418.31390108661043</v>
      </c>
      <c r="V50">
        <f t="shared" si="11"/>
        <v>0.27586758354361818</v>
      </c>
      <c r="W50" s="6">
        <f t="shared" si="12"/>
        <v>115.39924505546733</v>
      </c>
    </row>
    <row r="51" spans="2:23">
      <c r="B51">
        <v>2001</v>
      </c>
      <c r="G51">
        <v>51</v>
      </c>
      <c r="K51">
        <v>15</v>
      </c>
      <c r="M51" s="5">
        <f t="shared" si="4"/>
        <v>0.29411764705882354</v>
      </c>
      <c r="N51" s="7">
        <f t="shared" si="5"/>
        <v>-1.2237754316221157</v>
      </c>
      <c r="T51">
        <f t="shared" si="6"/>
        <v>1000</v>
      </c>
      <c r="U51">
        <f t="shared" si="10"/>
        <v>429.03989855036968</v>
      </c>
      <c r="V51">
        <f t="shared" si="11"/>
        <v>0.2669068146179101</v>
      </c>
      <c r="W51" s="6">
        <f t="shared" si="12"/>
        <v>114.51367266607048</v>
      </c>
    </row>
    <row r="52" spans="2:23">
      <c r="B52">
        <v>2002</v>
      </c>
      <c r="G52">
        <v>52</v>
      </c>
      <c r="K52">
        <v>30</v>
      </c>
      <c r="M52" s="5">
        <f t="shared" si="4"/>
        <v>0.57692307692307687</v>
      </c>
      <c r="N52" s="7">
        <f t="shared" si="5"/>
        <v>-0.55004633691927207</v>
      </c>
      <c r="T52">
        <f t="shared" si="6"/>
        <v>1025</v>
      </c>
      <c r="U52">
        <f t="shared" si="10"/>
        <v>439.76589601412888</v>
      </c>
      <c r="V52">
        <f t="shared" si="11"/>
        <v>0.25823711062527072</v>
      </c>
      <c r="W52" s="6">
        <f t="shared" si="12"/>
        <v>113.56387433822189</v>
      </c>
    </row>
    <row r="53" spans="2:23">
      <c r="B53">
        <v>2003</v>
      </c>
      <c r="G53">
        <v>165</v>
      </c>
      <c r="K53">
        <v>18</v>
      </c>
      <c r="M53" s="5">
        <f t="shared" si="4"/>
        <v>0.10909090909090909</v>
      </c>
      <c r="N53" s="7">
        <f t="shared" si="5"/>
        <v>-2.2155737160044158</v>
      </c>
      <c r="T53">
        <f t="shared" si="6"/>
        <v>1050</v>
      </c>
      <c r="U53">
        <f t="shared" si="10"/>
        <v>450.49189347788814</v>
      </c>
      <c r="V53">
        <f t="shared" si="11"/>
        <v>0.24984901715436936</v>
      </c>
      <c r="W53" s="6">
        <f t="shared" si="12"/>
        <v>112.5549568214612</v>
      </c>
    </row>
    <row r="54" spans="2:23">
      <c r="B54">
        <v>2004</v>
      </c>
      <c r="G54">
        <v>586</v>
      </c>
      <c r="K54">
        <v>41</v>
      </c>
      <c r="M54" s="5">
        <f t="shared" si="4"/>
        <v>6.9965870307167236E-2</v>
      </c>
      <c r="N54" s="7">
        <f t="shared" si="5"/>
        <v>-2.6597477228727047</v>
      </c>
      <c r="T54">
        <f t="shared" si="6"/>
        <v>1075</v>
      </c>
      <c r="U54">
        <f t="shared" si="10"/>
        <v>461.2178909416474</v>
      </c>
      <c r="V54">
        <f t="shared" si="11"/>
        <v>0.24173338689336921</v>
      </c>
      <c r="W54" s="6">
        <f t="shared" si="12"/>
        <v>111.49176287314101</v>
      </c>
    </row>
    <row r="55" spans="2:23">
      <c r="B55">
        <v>2005</v>
      </c>
      <c r="G55">
        <v>317</v>
      </c>
      <c r="K55">
        <v>31</v>
      </c>
      <c r="M55" s="5">
        <f t="shared" si="4"/>
        <v>9.7791798107255523E-2</v>
      </c>
      <c r="N55" s="7">
        <f t="shared" si="5"/>
        <v>-2.3249145693921345</v>
      </c>
      <c r="T55">
        <f t="shared" si="6"/>
        <v>1100</v>
      </c>
      <c r="U55">
        <f t="shared" si="10"/>
        <v>471.94388840540665</v>
      </c>
      <c r="V55">
        <f t="shared" si="11"/>
        <v>0.23388136965467912</v>
      </c>
      <c r="W55" s="6">
        <f t="shared" si="12"/>
        <v>110.37888302041155</v>
      </c>
    </row>
    <row r="56" spans="2:23">
      <c r="B56">
        <v>2006</v>
      </c>
      <c r="G56">
        <v>57</v>
      </c>
      <c r="K56">
        <v>96</v>
      </c>
      <c r="M56" s="5">
        <f t="shared" si="4"/>
        <v>1.6842105263157894</v>
      </c>
      <c r="N56" s="7">
        <f t="shared" si="5"/>
        <v>0.52129692363328606</v>
      </c>
      <c r="T56">
        <f t="shared" si="6"/>
        <v>1125</v>
      </c>
      <c r="U56">
        <f t="shared" si="10"/>
        <v>482.66988586916585</v>
      </c>
      <c r="V56">
        <f t="shared" si="11"/>
        <v>0.22628440272372283</v>
      </c>
      <c r="W56" s="6">
        <f t="shared" si="12"/>
        <v>109.22066683663166</v>
      </c>
    </row>
    <row r="57" spans="2:23">
      <c r="B57">
        <v>2007</v>
      </c>
      <c r="G57">
        <v>18</v>
      </c>
      <c r="K57">
        <v>102</v>
      </c>
      <c r="M57" s="5">
        <f t="shared" si="4"/>
        <v>5.666666666666667</v>
      </c>
      <c r="N57" s="7">
        <f t="shared" si="5"/>
        <v>1.7346010553881064</v>
      </c>
      <c r="T57">
        <f t="shared" si="6"/>
        <v>1150</v>
      </c>
      <c r="U57">
        <f t="shared" si="10"/>
        <v>493.39588333292511</v>
      </c>
      <c r="V57">
        <f t="shared" si="11"/>
        <v>0.2189342015212008</v>
      </c>
      <c r="W57" s="6">
        <f t="shared" si="12"/>
        <v>108.0212337513415</v>
      </c>
    </row>
    <row r="58" spans="2:23">
      <c r="B58">
        <v>2008</v>
      </c>
      <c r="G58">
        <v>367</v>
      </c>
      <c r="K58">
        <v>135</v>
      </c>
      <c r="M58" s="5">
        <f t="shared" si="4"/>
        <v>0.36784741144414168</v>
      </c>
      <c r="N58" s="7">
        <f t="shared" si="5"/>
        <v>-1.0000870696161408</v>
      </c>
      <c r="T58">
        <f t="shared" si="6"/>
        <v>1175</v>
      </c>
      <c r="U58">
        <f t="shared" si="10"/>
        <v>504.12188079668437</v>
      </c>
      <c r="V58">
        <f t="shared" si="11"/>
        <v>0.21182275056866184</v>
      </c>
      <c r="W58" s="6">
        <f t="shared" si="12"/>
        <v>106.78448341220076</v>
      </c>
    </row>
    <row r="59" spans="2:23">
      <c r="B59">
        <v>2009</v>
      </c>
      <c r="G59">
        <v>127</v>
      </c>
      <c r="K59">
        <v>128</v>
      </c>
      <c r="M59" s="5">
        <f t="shared" si="4"/>
        <v>1.0078740157480315</v>
      </c>
      <c r="N59" s="7">
        <f t="shared" si="5"/>
        <v>7.8431774610258787E-3</v>
      </c>
      <c r="T59">
        <f t="shared" si="6"/>
        <v>1200</v>
      </c>
      <c r="U59">
        <f t="shared" si="10"/>
        <v>514.84787826044362</v>
      </c>
      <c r="V59">
        <f t="shared" si="11"/>
        <v>0.20494229474753214</v>
      </c>
      <c r="W59" s="6">
        <f t="shared" si="12"/>
        <v>105.51410561659338</v>
      </c>
    </row>
    <row r="60" spans="2:23">
      <c r="B60">
        <v>2010</v>
      </c>
      <c r="G60">
        <v>2094</v>
      </c>
      <c r="K60">
        <v>541</v>
      </c>
      <c r="M60" s="5">
        <f t="shared" si="4"/>
        <v>0.25835721107927412</v>
      </c>
      <c r="N60" s="7">
        <f t="shared" si="5"/>
        <v>-1.3534121125840006</v>
      </c>
      <c r="T60">
        <f t="shared" si="6"/>
        <v>1225</v>
      </c>
      <c r="U60">
        <f t="shared" si="10"/>
        <v>525.57387572420282</v>
      </c>
      <c r="V60">
        <f t="shared" si="11"/>
        <v>0.19828533084206981</v>
      </c>
      <c r="W60" s="6">
        <f t="shared" si="12"/>
        <v>104.21358982992244</v>
      </c>
    </row>
    <row r="61" spans="2:23">
      <c r="B61">
        <v>2011</v>
      </c>
      <c r="G61">
        <v>1359</v>
      </c>
      <c r="K61">
        <v>210</v>
      </c>
      <c r="M61" s="5">
        <f t="shared" si="4"/>
        <v>0.1545253863134658</v>
      </c>
      <c r="N61" s="7">
        <f t="shared" si="5"/>
        <v>-1.8673968834336749</v>
      </c>
      <c r="T61">
        <f t="shared" si="6"/>
        <v>1250</v>
      </c>
      <c r="U61">
        <f t="shared" si="10"/>
        <v>536.29987318796213</v>
      </c>
      <c r="V61">
        <f t="shared" si="11"/>
        <v>0.19184459935702225</v>
      </c>
      <c r="W61" s="6">
        <f t="shared" si="12"/>
        <v>102.88623430696643</v>
      </c>
    </row>
    <row r="62" spans="2:23">
      <c r="B62">
        <v>2012</v>
      </c>
      <c r="G62">
        <v>392</v>
      </c>
      <c r="K62">
        <v>39</v>
      </c>
      <c r="M62" s="5">
        <f t="shared" si="4"/>
        <v>9.9489795918367346E-2</v>
      </c>
      <c r="N62" s="7">
        <f t="shared" si="5"/>
        <v>-2.3077001936608159</v>
      </c>
      <c r="T62">
        <f t="shared" si="6"/>
        <v>1275</v>
      </c>
      <c r="U62">
        <f t="shared" si="10"/>
        <v>547.02587065172133</v>
      </c>
      <c r="V62">
        <f t="shared" si="11"/>
        <v>0.18561307660106385</v>
      </c>
      <c r="W62" s="6">
        <f t="shared" si="12"/>
        <v>101.5351548320416</v>
      </c>
    </row>
    <row r="63" spans="2:23">
      <c r="B63">
        <v>2013</v>
      </c>
      <c r="G63">
        <v>395</v>
      </c>
      <c r="K63">
        <v>24</v>
      </c>
      <c r="M63" s="5">
        <f t="shared" si="4"/>
        <v>6.0759493670886074E-2</v>
      </c>
      <c r="N63" s="7">
        <f t="shared" si="5"/>
        <v>-2.8008319345531763</v>
      </c>
      <c r="T63">
        <f t="shared" si="6"/>
        <v>1300</v>
      </c>
      <c r="U63">
        <f t="shared" si="10"/>
        <v>557.75186811548053</v>
      </c>
      <c r="V63">
        <f t="shared" si="11"/>
        <v>0.17958396702737986</v>
      </c>
      <c r="W63" s="6">
        <f t="shared" si="12"/>
        <v>100.16329309310997</v>
      </c>
    </row>
    <row r="64" spans="2:23">
      <c r="B64">
        <v>2014</v>
      </c>
      <c r="G64">
        <v>1388</v>
      </c>
      <c r="K64">
        <v>38</v>
      </c>
      <c r="M64" s="5">
        <f t="shared" si="4"/>
        <v>2.7377521613832854E-2</v>
      </c>
      <c r="N64" s="7">
        <f t="shared" si="5"/>
        <v>-3.598032981340364</v>
      </c>
      <c r="T64">
        <f t="shared" si="6"/>
        <v>1325</v>
      </c>
      <c r="U64">
        <f t="shared" si="10"/>
        <v>568.47786557923985</v>
      </c>
      <c r="V64">
        <f t="shared" si="11"/>
        <v>0.17375069582304539</v>
      </c>
      <c r="W64" s="6">
        <f t="shared" si="12"/>
        <v>98.773424704392582</v>
      </c>
    </row>
    <row r="65" spans="2:23">
      <c r="B65">
        <v>2015</v>
      </c>
      <c r="G65">
        <v>1144</v>
      </c>
      <c r="K65">
        <v>9</v>
      </c>
      <c r="M65" s="5">
        <f t="shared" si="4"/>
        <v>7.8671328671328679E-3</v>
      </c>
      <c r="N65" s="7">
        <f t="shared" si="5"/>
        <v>-4.845061594603524</v>
      </c>
      <c r="T65">
        <f t="shared" si="6"/>
        <v>1350</v>
      </c>
      <c r="U65">
        <f t="shared" si="10"/>
        <v>579.20386304299905</v>
      </c>
      <c r="V65">
        <f t="shared" si="11"/>
        <v>0.16810690173911624</v>
      </c>
      <c r="W65" s="6">
        <f t="shared" si="12"/>
        <v>97.368166891485984</v>
      </c>
    </row>
    <row r="66" spans="2:23">
      <c r="T66">
        <f t="shared" si="6"/>
        <v>1375</v>
      </c>
      <c r="U66">
        <f t="shared" si="10"/>
        <v>589.92986050675825</v>
      </c>
      <c r="V66">
        <f t="shared" si="11"/>
        <v>0.1626464301536146</v>
      </c>
      <c r="W66" s="6">
        <f t="shared" si="12"/>
        <v>95.949985852444058</v>
      </c>
    </row>
    <row r="67" spans="2:23">
      <c r="T67">
        <f t="shared" si="6"/>
        <v>1400</v>
      </c>
      <c r="U67">
        <f t="shared" si="10"/>
        <v>600.65585797051756</v>
      </c>
      <c r="V67">
        <f t="shared" si="11"/>
        <v>0.15736332635984313</v>
      </c>
      <c r="W67" s="6">
        <f t="shared" si="12"/>
        <v>94.521203807766128</v>
      </c>
    </row>
    <row r="68" spans="2:23">
      <c r="T68">
        <f t="shared" si="6"/>
        <v>1425</v>
      </c>
      <c r="U68">
        <f t="shared" si="10"/>
        <v>611.38185543427676</v>
      </c>
      <c r="V68">
        <f t="shared" si="11"/>
        <v>0.15225182907270943</v>
      </c>
      <c r="W68" s="6">
        <f t="shared" si="12"/>
        <v>93.084005751735447</v>
      </c>
    </row>
    <row r="69" spans="2:23">
      <c r="T69">
        <f t="shared" si="6"/>
        <v>1450</v>
      </c>
      <c r="U69">
        <f t="shared" si="10"/>
        <v>622.10785289803607</v>
      </c>
      <c r="V69">
        <f t="shared" si="11"/>
        <v>0.14730636414597859</v>
      </c>
      <c r="W69" s="6">
        <f t="shared" si="12"/>
        <v>91.640445917070977</v>
      </c>
    </row>
    <row r="70" spans="2:23">
      <c r="T70">
        <f t="shared" si="6"/>
        <v>1475</v>
      </c>
      <c r="U70">
        <f t="shared" si="10"/>
        <v>632.83385036179527</v>
      </c>
      <c r="V70">
        <f t="shared" si="11"/>
        <v>0.14252153849360319</v>
      </c>
      <c r="W70" s="6">
        <f t="shared" si="12"/>
        <v>90.192453964393721</v>
      </c>
    </row>
    <row r="71" spans="2:23">
      <c r="T71">
        <f t="shared" si="6"/>
        <v>1500</v>
      </c>
      <c r="U71">
        <f t="shared" si="10"/>
        <v>643.55984782555447</v>
      </c>
      <c r="V71">
        <f t="shared" si="11"/>
        <v>0.13789213420850108</v>
      </c>
      <c r="W71" s="6">
        <f t="shared" si="12"/>
        <v>88.741840907563883</v>
      </c>
    </row>
    <row r="72" spans="2:23">
      <c r="T72">
        <f t="shared" si="6"/>
        <v>1525</v>
      </c>
      <c r="U72">
        <f t="shared" si="10"/>
        <v>654.28584528931378</v>
      </c>
      <c r="V72">
        <f t="shared" si="11"/>
        <v>0.13341310287236829</v>
      </c>
      <c r="W72" s="6">
        <f t="shared" si="12"/>
        <v>87.290304785517662</v>
      </c>
    </row>
    <row r="73" spans="2:23">
      <c r="T73">
        <f t="shared" si="6"/>
        <v>1550</v>
      </c>
      <c r="U73">
        <f t="shared" si="10"/>
        <v>665.01184275307298</v>
      </c>
      <c r="V73">
        <f t="shared" si="11"/>
        <v>0.12907956005032084</v>
      </c>
      <c r="W73" s="6">
        <f t="shared" si="12"/>
        <v>85.839436090819802</v>
      </c>
    </row>
    <row r="74" spans="2:23">
      <c r="T74">
        <f t="shared" si="6"/>
        <v>1575</v>
      </c>
      <c r="U74">
        <f t="shared" si="10"/>
        <v>675.73784021683218</v>
      </c>
      <c r="V74">
        <f t="shared" si="11"/>
        <v>0.12488677996436301</v>
      </c>
      <c r="W74" s="6">
        <f t="shared" si="12"/>
        <v>84.390722964753408</v>
      </c>
    </row>
    <row r="75" spans="2:23">
      <c r="T75">
        <f t="shared" si="6"/>
        <v>1600</v>
      </c>
      <c r="U75">
        <f t="shared" si="10"/>
        <v>686.4638376805915</v>
      </c>
      <c r="V75">
        <f t="shared" si="11"/>
        <v>0.12083019033987222</v>
      </c>
      <c r="W75" s="6">
        <f t="shared" si="12"/>
        <v>82.945556168385011</v>
      </c>
    </row>
    <row r="76" spans="2:23">
      <c r="T76">
        <f t="shared" si="6"/>
        <v>1625</v>
      </c>
      <c r="U76">
        <f t="shared" si="10"/>
        <v>697.1898351443507</v>
      </c>
      <c r="V76">
        <f t="shared" si="11"/>
        <v>0.11690536741948107</v>
      </c>
      <c r="W76" s="6">
        <f t="shared" si="12"/>
        <v>81.505233838677754</v>
      </c>
    </row>
    <row r="77" spans="2:23">
      <c r="T77">
        <f t="shared" ref="T77:T111" si="13">T76+25</f>
        <v>1650</v>
      </c>
      <c r="U77">
        <f t="shared" si="10"/>
        <v>707.91583260811001</v>
      </c>
      <c r="V77">
        <f t="shared" si="11"/>
        <v>0.11310803113891971</v>
      </c>
      <c r="W77" s="6">
        <f t="shared" si="12"/>
        <v>80.070966038372376</v>
      </c>
    </row>
    <row r="78" spans="2:23">
      <c r="T78">
        <f t="shared" si="13"/>
        <v>1675</v>
      </c>
      <c r="U78">
        <f t="shared" si="10"/>
        <v>718.64183007186921</v>
      </c>
      <c r="V78">
        <f t="shared" si="11"/>
        <v>0.10943404045955665</v>
      </c>
      <c r="W78" s="6">
        <f t="shared" si="12"/>
        <v>78.643879108014772</v>
      </c>
    </row>
    <row r="79" spans="2:23">
      <c r="T79">
        <f t="shared" si="13"/>
        <v>1700</v>
      </c>
      <c r="U79">
        <f t="shared" si="10"/>
        <v>729.36782753562841</v>
      </c>
      <c r="V79">
        <f t="shared" si="11"/>
        <v>0.10587938885254887</v>
      </c>
      <c r="W79" s="6">
        <f t="shared" si="12"/>
        <v>77.225019828183605</v>
      </c>
    </row>
    <row r="80" spans="2:23">
      <c r="T80">
        <f t="shared" si="13"/>
        <v>1725</v>
      </c>
      <c r="U80">
        <f t="shared" si="10"/>
        <v>740.09382499938772</v>
      </c>
      <c r="V80">
        <f t="shared" si="11"/>
        <v>0.10244019992967618</v>
      </c>
      <c r="W80" s="6">
        <f t="shared" si="12"/>
        <v>75.815359399656046</v>
      </c>
    </row>
    <row r="81" spans="20:23">
      <c r="T81">
        <f t="shared" si="13"/>
        <v>1750</v>
      </c>
      <c r="U81">
        <f t="shared" ref="U81:U111" si="14">V$7*T81</f>
        <v>750.81982246314692</v>
      </c>
      <c r="V81">
        <f t="shared" ref="V81:V111" si="15">U$9^((U$8*T81)*(-1))</f>
        <v>9.9112723216095489E-2</v>
      </c>
      <c r="W81" s="6">
        <f t="shared" ref="W81:W111" si="16">U81*V81</f>
        <v>74.41579724894784</v>
      </c>
    </row>
    <row r="82" spans="20:23">
      <c r="T82">
        <f t="shared" si="13"/>
        <v>1775</v>
      </c>
      <c r="U82">
        <f t="shared" si="14"/>
        <v>761.54581992690612</v>
      </c>
      <c r="V82">
        <f t="shared" si="15"/>
        <v>9.5893330060405332E-2</v>
      </c>
      <c r="W82" s="6">
        <f t="shared" si="16"/>
        <v>73.027164666372812</v>
      </c>
    </row>
    <row r="83" spans="20:23">
      <c r="T83">
        <f t="shared" si="13"/>
        <v>1800</v>
      </c>
      <c r="U83">
        <f t="shared" si="14"/>
        <v>772.27181739066543</v>
      </c>
      <c r="V83">
        <f t="shared" si="15"/>
        <v>9.2778509677560017E-2</v>
      </c>
      <c r="W83" s="6">
        <f t="shared" si="16"/>
        <v>71.650228283486712</v>
      </c>
    </row>
    <row r="84" spans="20:23">
      <c r="T84">
        <f t="shared" si="13"/>
        <v>1825</v>
      </c>
      <c r="U84">
        <f t="shared" si="14"/>
        <v>782.99781485442463</v>
      </c>
      <c r="V84">
        <f t="shared" si="15"/>
        <v>8.9764865320318146E-2</v>
      </c>
      <c r="W84" s="6">
        <f t="shared" si="16"/>
        <v>70.285693396510837</v>
      </c>
    </row>
    <row r="85" spans="20:23">
      <c r="T85">
        <f t="shared" si="13"/>
        <v>1850</v>
      </c>
      <c r="U85">
        <f t="shared" si="14"/>
        <v>793.72381231818383</v>
      </c>
      <c r="V85">
        <f t="shared" si="15"/>
        <v>8.6849110575051028E-2</v>
      </c>
      <c r="W85" s="6">
        <f t="shared" si="16"/>
        <v>68.934207142072992</v>
      </c>
    </row>
    <row r="86" spans="20:23">
      <c r="T86">
        <f t="shared" si="13"/>
        <v>1875</v>
      </c>
      <c r="U86">
        <f t="shared" si="14"/>
        <v>804.44980978194315</v>
      </c>
      <c r="V86">
        <f t="shared" si="15"/>
        <v>8.4028065777871183E-2</v>
      </c>
      <c r="W86" s="6">
        <f t="shared" si="16"/>
        <v>67.596361531353082</v>
      </c>
    </row>
    <row r="87" spans="20:23">
      <c r="T87">
        <f t="shared" si="13"/>
        <v>1900</v>
      </c>
      <c r="U87">
        <f t="shared" si="14"/>
        <v>815.17580724570234</v>
      </c>
      <c r="V87">
        <f t="shared" si="15"/>
        <v>8.1298654547172305E-2</v>
      </c>
      <c r="W87" s="6">
        <f t="shared" si="16"/>
        <v>66.272696348480679</v>
      </c>
    </row>
    <row r="88" spans="20:23">
      <c r="T88">
        <f t="shared" si="13"/>
        <v>1925</v>
      </c>
      <c r="U88">
        <f t="shared" si="14"/>
        <v>825.90180470946166</v>
      </c>
      <c r="V88">
        <f t="shared" si="15"/>
        <v>7.865790042880022E-2</v>
      </c>
      <c r="W88" s="6">
        <f t="shared" si="16"/>
        <v>64.963701918803238</v>
      </c>
    </row>
    <row r="89" spans="20:23">
      <c r="T89">
        <f t="shared" si="13"/>
        <v>1950</v>
      </c>
      <c r="U89">
        <f t="shared" si="14"/>
        <v>836.62780217322086</v>
      </c>
      <c r="V89">
        <f t="shared" si="15"/>
        <v>7.6102923650195164E-2</v>
      </c>
      <c r="W89" s="6">
        <f t="shared" si="16"/>
        <v>63.66982175241921</v>
      </c>
    </row>
    <row r="90" spans="20:23">
      <c r="T90">
        <f t="shared" si="13"/>
        <v>1975</v>
      </c>
      <c r="U90">
        <f t="shared" si="14"/>
        <v>847.35379963698006</v>
      </c>
      <c r="V90">
        <f t="shared" si="15"/>
        <v>7.3630937979967337E-2</v>
      </c>
      <c r="W90" s="6">
        <f t="shared" si="16"/>
        <v>62.391455068160148</v>
      </c>
    </row>
    <row r="91" spans="20:23">
      <c r="T91">
        <f t="shared" si="13"/>
        <v>2000</v>
      </c>
      <c r="U91">
        <f t="shared" si="14"/>
        <v>858.07979710073937</v>
      </c>
      <c r="V91">
        <f t="shared" si="15"/>
        <v>7.1239247689479424E-2</v>
      </c>
      <c r="W91" s="6">
        <f t="shared" si="16"/>
        <v>61.128959202997819</v>
      </c>
    </row>
    <row r="92" spans="20:23">
      <c r="T92">
        <f t="shared" si="13"/>
        <v>2025</v>
      </c>
      <c r="U92">
        <f t="shared" si="14"/>
        <v>868.80579456449857</v>
      </c>
      <c r="V92">
        <f t="shared" si="15"/>
        <v>6.8925244613123895E-2</v>
      </c>
      <c r="W92" s="6">
        <f t="shared" si="16"/>
        <v>59.882651911657533</v>
      </c>
    </row>
    <row r="93" spans="20:23">
      <c r="T93">
        <f t="shared" si="13"/>
        <v>2050</v>
      </c>
      <c r="U93">
        <f t="shared" si="14"/>
        <v>879.53179202825777</v>
      </c>
      <c r="V93">
        <f t="shared" si="15"/>
        <v>6.6686405304088314E-2</v>
      </c>
      <c r="W93" s="6">
        <f t="shared" si="16"/>
        <v>58.652813561027507</v>
      </c>
    </row>
    <row r="94" spans="20:23">
      <c r="T94">
        <f t="shared" si="13"/>
        <v>2075</v>
      </c>
      <c r="U94">
        <f t="shared" si="14"/>
        <v>890.25778949201708</v>
      </c>
      <c r="V94">
        <f t="shared" si="15"/>
        <v>6.452028828250804E-2</v>
      </c>
      <c r="W94" s="6">
        <f t="shared" si="16"/>
        <v>57.4396892237733</v>
      </c>
    </row>
    <row r="95" spans="20:23">
      <c r="T95">
        <f t="shared" si="13"/>
        <v>2100</v>
      </c>
      <c r="U95">
        <f t="shared" si="14"/>
        <v>900.98378695577628</v>
      </c>
      <c r="V95">
        <f t="shared" si="15"/>
        <v>6.2424531373004355E-2</v>
      </c>
      <c r="W95" s="6">
        <f t="shared" si="16"/>
        <v>56.243490675389125</v>
      </c>
    </row>
    <row r="96" spans="20:23">
      <c r="W96" s="6"/>
    </row>
    <row r="97" spans="23:23">
      <c r="W97" s="6"/>
    </row>
    <row r="98" spans="23:23">
      <c r="W98" s="6"/>
    </row>
    <row r="99" spans="23:23">
      <c r="W99" s="6"/>
    </row>
    <row r="100" spans="23:23">
      <c r="W100" s="6"/>
    </row>
    <row r="101" spans="23:23">
      <c r="W101" s="6"/>
    </row>
    <row r="102" spans="23:23">
      <c r="W102" s="6"/>
    </row>
    <row r="103" spans="23:23">
      <c r="W103" s="6"/>
    </row>
    <row r="104" spans="23:23">
      <c r="W104" s="6"/>
    </row>
    <row r="105" spans="23:23">
      <c r="W105" s="6"/>
    </row>
    <row r="106" spans="23:23">
      <c r="W106" s="6"/>
    </row>
    <row r="107" spans="23:23">
      <c r="W107" s="6"/>
    </row>
    <row r="108" spans="23:23">
      <c r="W108" s="6"/>
    </row>
    <row r="109" spans="23:23">
      <c r="W109" s="6"/>
    </row>
    <row r="110" spans="23:23">
      <c r="W110" s="6"/>
    </row>
    <row r="111" spans="23:23">
      <c r="W111" s="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2"/>
  <sheetViews>
    <sheetView topLeftCell="J142" workbookViewId="0">
      <selection activeCell="S16" sqref="S16"/>
    </sheetView>
  </sheetViews>
  <sheetFormatPr defaultRowHeight="14.45"/>
  <cols>
    <col min="1" max="1" width="16.140625" customWidth="1"/>
  </cols>
  <sheetData>
    <row r="1" spans="1:30" ht="57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2" t="s">
        <v>6</v>
      </c>
      <c r="I1" s="1"/>
      <c r="J1" s="1" t="s">
        <v>58</v>
      </c>
      <c r="K1" s="1" t="s">
        <v>8</v>
      </c>
      <c r="L1" s="1" t="s">
        <v>9</v>
      </c>
      <c r="M1" s="3" t="s">
        <v>10</v>
      </c>
      <c r="N1" s="1" t="s">
        <v>11</v>
      </c>
      <c r="O1" s="1" t="s">
        <v>12</v>
      </c>
    </row>
    <row r="2" spans="1:30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3"/>
      <c r="N2" s="1"/>
      <c r="O2" s="1"/>
    </row>
    <row r="3" spans="1:30" ht="18.600000000000001">
      <c r="A3" s="1" t="s">
        <v>59</v>
      </c>
      <c r="B3">
        <f t="shared" ref="B3:B16" si="0">+B4-1</f>
        <v>1960</v>
      </c>
      <c r="C3" s="1"/>
      <c r="D3" s="1"/>
      <c r="E3" s="1"/>
      <c r="F3" s="1"/>
      <c r="G3" s="37">
        <v>606</v>
      </c>
      <c r="H3" s="2"/>
      <c r="I3" s="1"/>
      <c r="J3" s="38">
        <v>1363</v>
      </c>
      <c r="K3" s="1"/>
      <c r="L3" s="5">
        <f t="shared" ref="L3:L37" si="1">J3/G3</f>
        <v>2.2491749174917492</v>
      </c>
      <c r="M3" s="7">
        <f t="shared" ref="M3:M37" si="2">LN(L3)</f>
        <v>0.81056344562721816</v>
      </c>
      <c r="N3" s="1"/>
      <c r="O3" s="1"/>
      <c r="R3" t="s">
        <v>13</v>
      </c>
      <c r="T3" s="10" t="s">
        <v>14</v>
      </c>
      <c r="V3" t="s">
        <v>15</v>
      </c>
    </row>
    <row r="4" spans="1:30">
      <c r="A4" s="1"/>
      <c r="B4">
        <f t="shared" si="0"/>
        <v>1961</v>
      </c>
      <c r="C4" s="1"/>
      <c r="D4" s="1"/>
      <c r="E4" s="1"/>
      <c r="F4" s="1"/>
      <c r="G4" s="37">
        <v>281</v>
      </c>
      <c r="H4" s="2"/>
      <c r="I4" s="1"/>
      <c r="J4" s="38">
        <v>1189</v>
      </c>
      <c r="K4" s="1"/>
      <c r="L4" s="5">
        <f t="shared" si="1"/>
        <v>4.2313167259786475</v>
      </c>
      <c r="M4" s="7">
        <f t="shared" si="2"/>
        <v>1.442513227357036</v>
      </c>
      <c r="N4" s="1"/>
      <c r="O4" s="1"/>
      <c r="R4" s="10" t="s">
        <v>60</v>
      </c>
      <c r="V4" t="s">
        <v>61</v>
      </c>
    </row>
    <row r="5" spans="1:30">
      <c r="A5" s="1"/>
      <c r="B5">
        <f t="shared" si="0"/>
        <v>1962</v>
      </c>
      <c r="C5" s="1"/>
      <c r="D5" s="1"/>
      <c r="E5" s="1"/>
      <c r="F5" s="1"/>
      <c r="G5" s="37">
        <v>338</v>
      </c>
      <c r="H5" s="2"/>
      <c r="I5" s="1"/>
      <c r="J5" s="38">
        <v>1379</v>
      </c>
      <c r="K5" s="1"/>
      <c r="L5" s="5">
        <f t="shared" si="1"/>
        <v>4.0798816568047336</v>
      </c>
      <c r="M5" s="7">
        <f t="shared" si="2"/>
        <v>1.4060679823102831</v>
      </c>
      <c r="N5" s="1"/>
      <c r="O5" s="1"/>
      <c r="Y5" t="s">
        <v>16</v>
      </c>
    </row>
    <row r="6" spans="1:30" ht="15" thickBot="1">
      <c r="A6" s="1"/>
      <c r="B6">
        <f t="shared" si="0"/>
        <v>1963</v>
      </c>
      <c r="C6" s="1"/>
      <c r="D6" s="1"/>
      <c r="E6" s="1"/>
      <c r="F6" s="1"/>
      <c r="G6" s="37">
        <v>1104</v>
      </c>
      <c r="H6" s="2"/>
      <c r="I6" s="1"/>
      <c r="J6" s="38">
        <v>1287</v>
      </c>
      <c r="K6" s="1"/>
      <c r="L6" s="5">
        <f t="shared" si="1"/>
        <v>1.1657608695652173</v>
      </c>
      <c r="M6" s="7">
        <f t="shared" si="2"/>
        <v>0.15337398075908595</v>
      </c>
      <c r="N6" s="1"/>
      <c r="O6" s="1"/>
      <c r="P6" t="s">
        <v>19</v>
      </c>
      <c r="Q6" s="11" t="s">
        <v>20</v>
      </c>
      <c r="R6" t="s">
        <v>21</v>
      </c>
      <c r="S6">
        <f>Z21</f>
        <v>-0.34254718248696914</v>
      </c>
      <c r="T6" s="13">
        <f>2.718^S6</f>
        <v>0.70998483684437175</v>
      </c>
    </row>
    <row r="7" spans="1:30">
      <c r="A7" s="1"/>
      <c r="B7">
        <f t="shared" si="0"/>
        <v>1964</v>
      </c>
      <c r="C7" s="1"/>
      <c r="D7" s="1"/>
      <c r="E7" s="1"/>
      <c r="F7" s="1"/>
      <c r="G7" s="37">
        <v>1585</v>
      </c>
      <c r="H7" s="2"/>
      <c r="I7" s="1"/>
      <c r="J7" s="38">
        <v>1018</v>
      </c>
      <c r="K7" s="1"/>
      <c r="L7" s="5">
        <f t="shared" si="1"/>
        <v>0.64227129337539435</v>
      </c>
      <c r="M7" s="7">
        <f t="shared" si="2"/>
        <v>-0.44274448920091292</v>
      </c>
      <c r="N7" s="1"/>
      <c r="O7" s="1"/>
      <c r="P7" t="s">
        <v>23</v>
      </c>
      <c r="Q7" s="11" t="s">
        <v>24</v>
      </c>
      <c r="R7" t="s">
        <v>25</v>
      </c>
      <c r="S7" s="13">
        <f>Z22*(-1)</f>
        <v>2.8712135009283351E-4</v>
      </c>
      <c r="Y7" s="22" t="s">
        <v>22</v>
      </c>
      <c r="Z7" s="22"/>
    </row>
    <row r="8" spans="1:30">
      <c r="A8" s="1"/>
      <c r="B8">
        <f t="shared" si="0"/>
        <v>1965</v>
      </c>
      <c r="C8" s="1"/>
      <c r="D8" s="1"/>
      <c r="E8" s="1"/>
      <c r="F8" s="1"/>
      <c r="G8" s="37">
        <v>956</v>
      </c>
      <c r="H8" s="2"/>
      <c r="I8" s="1"/>
      <c r="J8" s="38">
        <v>777</v>
      </c>
      <c r="K8" s="1"/>
      <c r="L8" s="5">
        <f t="shared" si="1"/>
        <v>0.81276150627615062</v>
      </c>
      <c r="M8" s="7">
        <f t="shared" si="2"/>
        <v>-0.20731756268375384</v>
      </c>
      <c r="N8" s="1"/>
      <c r="O8" s="1"/>
      <c r="R8" t="s">
        <v>27</v>
      </c>
      <c r="S8" s="13">
        <v>2.718</v>
      </c>
      <c r="Y8" s="19" t="s">
        <v>26</v>
      </c>
      <c r="Z8" s="19">
        <v>0.52729719399738284</v>
      </c>
    </row>
    <row r="9" spans="1:30">
      <c r="A9" s="1"/>
      <c r="B9">
        <f t="shared" si="0"/>
        <v>1966</v>
      </c>
      <c r="C9" s="1"/>
      <c r="D9" s="1"/>
      <c r="E9" s="1"/>
      <c r="F9" s="1"/>
      <c r="G9" s="37">
        <v>1284</v>
      </c>
      <c r="H9" s="2"/>
      <c r="I9" s="1"/>
      <c r="J9" s="38">
        <v>791</v>
      </c>
      <c r="K9" s="1"/>
      <c r="L9" s="5">
        <f t="shared" si="1"/>
        <v>0.61604361370716509</v>
      </c>
      <c r="M9" s="7">
        <f t="shared" si="2"/>
        <v>-0.48443751648225264</v>
      </c>
      <c r="N9" s="1"/>
      <c r="O9" s="1"/>
      <c r="R9" s="11" t="s">
        <v>29</v>
      </c>
      <c r="S9" t="s">
        <v>30</v>
      </c>
      <c r="T9" s="14" t="s">
        <v>31</v>
      </c>
      <c r="U9" s="11" t="s">
        <v>32</v>
      </c>
      <c r="Y9" s="19" t="s">
        <v>28</v>
      </c>
      <c r="Z9" s="19">
        <v>0.27804233079751361</v>
      </c>
    </row>
    <row r="10" spans="1:30">
      <c r="A10" s="1"/>
      <c r="B10">
        <f t="shared" si="0"/>
        <v>1967</v>
      </c>
      <c r="C10" s="1"/>
      <c r="D10" s="1"/>
      <c r="E10" s="1"/>
      <c r="F10" s="1"/>
      <c r="G10" s="37">
        <v>1106</v>
      </c>
      <c r="H10" s="2"/>
      <c r="I10" s="1"/>
      <c r="J10" s="38">
        <v>1447</v>
      </c>
      <c r="K10" s="1"/>
      <c r="L10" s="5">
        <f t="shared" si="1"/>
        <v>1.3083182640144666</v>
      </c>
      <c r="M10" s="7">
        <f t="shared" si="2"/>
        <v>0.26874254454920382</v>
      </c>
      <c r="N10" s="1"/>
      <c r="O10" s="1"/>
      <c r="R10">
        <v>0</v>
      </c>
      <c r="S10">
        <f>T$6*R10</f>
        <v>0</v>
      </c>
      <c r="T10">
        <f>S$8^((S$7*R10)*(-1))</f>
        <v>1</v>
      </c>
      <c r="U10" s="6">
        <f>S10*T10</f>
        <v>0</v>
      </c>
      <c r="Y10" s="19" t="s">
        <v>33</v>
      </c>
      <c r="Z10" s="19">
        <v>0.21787919169730641</v>
      </c>
    </row>
    <row r="11" spans="1:30">
      <c r="A11" s="1"/>
      <c r="B11">
        <f t="shared" si="0"/>
        <v>1968</v>
      </c>
      <c r="C11" s="1"/>
      <c r="D11" s="1"/>
      <c r="E11" s="1"/>
      <c r="F11" s="1"/>
      <c r="G11" s="37">
        <v>1152</v>
      </c>
      <c r="H11" s="2"/>
      <c r="I11" s="1"/>
      <c r="J11" s="38">
        <v>1001</v>
      </c>
      <c r="K11" s="1"/>
      <c r="L11" s="5">
        <f t="shared" si="1"/>
        <v>0.86892361111111116</v>
      </c>
      <c r="M11" s="7">
        <f t="shared" si="2"/>
        <v>-0.1405000619406159</v>
      </c>
      <c r="N11" s="1"/>
      <c r="O11" s="1"/>
      <c r="R11">
        <f>R10+25</f>
        <v>25</v>
      </c>
      <c r="S11">
        <f t="shared" ref="S11:S74" si="3">T$6*R11</f>
        <v>17.749620921109294</v>
      </c>
      <c r="T11">
        <f t="shared" ref="T11:T12" si="4">S$8^((S$7*R11)*(-1))</f>
        <v>0.99284840572839328</v>
      </c>
      <c r="U11" s="6">
        <f>S11*T11</f>
        <v>17.622682833806699</v>
      </c>
      <c r="Y11" s="19" t="s">
        <v>34</v>
      </c>
      <c r="Z11" s="19">
        <v>0.789053672421274</v>
      </c>
    </row>
    <row r="12" spans="1:30" ht="15" thickBot="1">
      <c r="A12" s="1"/>
      <c r="B12">
        <f t="shared" si="0"/>
        <v>1969</v>
      </c>
      <c r="C12" s="1"/>
      <c r="D12" s="1"/>
      <c r="E12" s="1"/>
      <c r="F12" s="1"/>
      <c r="G12" s="37">
        <v>914</v>
      </c>
      <c r="H12" s="2"/>
      <c r="I12" s="1"/>
      <c r="J12" s="38">
        <v>1111</v>
      </c>
      <c r="K12" s="1"/>
      <c r="L12" s="5">
        <f t="shared" si="1"/>
        <v>1.2155361050328228</v>
      </c>
      <c r="M12" s="7">
        <f t="shared" si="2"/>
        <v>0.19518521818548004</v>
      </c>
      <c r="N12" s="1"/>
      <c r="O12" s="1"/>
      <c r="R12">
        <f t="shared" ref="R12" si="5">R11+25</f>
        <v>50</v>
      </c>
      <c r="S12">
        <f t="shared" si="3"/>
        <v>35.499241842218588</v>
      </c>
      <c r="T12">
        <f t="shared" si="4"/>
        <v>0.985747956757412</v>
      </c>
      <c r="U12" s="6">
        <f t="shared" ref="U12" si="6">S12*T12</f>
        <v>34.993305112404201</v>
      </c>
      <c r="Y12" s="20" t="s">
        <v>35</v>
      </c>
      <c r="Z12" s="20">
        <v>14</v>
      </c>
    </row>
    <row r="13" spans="1:30">
      <c r="A13" s="1"/>
      <c r="B13">
        <f t="shared" si="0"/>
        <v>1970</v>
      </c>
      <c r="C13" s="1"/>
      <c r="D13" s="1"/>
      <c r="E13" s="1"/>
      <c r="F13" s="1"/>
      <c r="G13" s="37">
        <v>813</v>
      </c>
      <c r="H13" s="2"/>
      <c r="I13" s="1"/>
      <c r="J13" s="38">
        <v>679</v>
      </c>
      <c r="K13" s="1"/>
      <c r="L13" s="5">
        <f t="shared" si="1"/>
        <v>0.83517835178351785</v>
      </c>
      <c r="M13" s="7">
        <f t="shared" si="2"/>
        <v>-0.18010998198911446</v>
      </c>
      <c r="N13" s="1"/>
      <c r="O13" s="1"/>
      <c r="R13">
        <f t="shared" ref="R13:R76" si="7">R12+25</f>
        <v>75</v>
      </c>
      <c r="S13">
        <f t="shared" si="3"/>
        <v>53.248862763327878</v>
      </c>
      <c r="T13">
        <f t="shared" ref="T13:T76" si="8">S$8^((S$7*R13)*(-1))</f>
        <v>0.97869828731661768</v>
      </c>
      <c r="U13" s="6">
        <f t="shared" ref="U13:U76" si="9">S13*T13</f>
        <v>52.114570788026612</v>
      </c>
    </row>
    <row r="14" spans="1:30" ht="15" thickBot="1">
      <c r="A14" s="1"/>
      <c r="B14">
        <f t="shared" si="0"/>
        <v>1971</v>
      </c>
      <c r="C14" s="1"/>
      <c r="D14" s="1"/>
      <c r="E14" s="1"/>
      <c r="F14" s="1"/>
      <c r="G14" s="37">
        <v>797</v>
      </c>
      <c r="H14" s="2"/>
      <c r="I14" s="1"/>
      <c r="J14" s="38">
        <v>240</v>
      </c>
      <c r="K14" s="1"/>
      <c r="L14" s="5">
        <f t="shared" si="1"/>
        <v>0.30112923462986196</v>
      </c>
      <c r="M14" s="7">
        <f t="shared" si="2"/>
        <v>-1.2002157554482238</v>
      </c>
      <c r="N14" s="1"/>
      <c r="O14" s="1"/>
      <c r="R14">
        <f t="shared" si="7"/>
        <v>100</v>
      </c>
      <c r="S14">
        <f t="shared" si="3"/>
        <v>70.998483684437176</v>
      </c>
      <c r="T14">
        <f t="shared" si="8"/>
        <v>0.9716990342514128</v>
      </c>
      <c r="U14" s="6">
        <f t="shared" si="9"/>
        <v>68.989158029482297</v>
      </c>
      <c r="Y14" t="s">
        <v>36</v>
      </c>
    </row>
    <row r="15" spans="1:30">
      <c r="A15" s="1"/>
      <c r="B15">
        <f t="shared" si="0"/>
        <v>1972</v>
      </c>
      <c r="C15" s="1"/>
      <c r="D15" s="1"/>
      <c r="E15" s="1"/>
      <c r="F15" s="1"/>
      <c r="G15" s="37">
        <v>1169</v>
      </c>
      <c r="H15" s="2"/>
      <c r="I15" s="1"/>
      <c r="J15" s="38">
        <v>598</v>
      </c>
      <c r="K15" s="1"/>
      <c r="L15" s="5">
        <f t="shared" si="1"/>
        <v>0.5115483319076134</v>
      </c>
      <c r="M15" s="7">
        <f t="shared" si="2"/>
        <v>-0.67031320752143653</v>
      </c>
      <c r="N15" s="1"/>
      <c r="O15" s="1"/>
      <c r="R15">
        <f t="shared" si="7"/>
        <v>125</v>
      </c>
      <c r="S15">
        <f t="shared" si="3"/>
        <v>88.748104605546473</v>
      </c>
      <c r="T15">
        <f t="shared" si="8"/>
        <v>0.96474983700433448</v>
      </c>
      <c r="U15" s="6">
        <f t="shared" si="9"/>
        <v>85.619719452644588</v>
      </c>
      <c r="Y15" s="21"/>
      <c r="Z15" s="21" t="s">
        <v>37</v>
      </c>
      <c r="AA15" s="21" t="s">
        <v>38</v>
      </c>
      <c r="AB15" s="21" t="s">
        <v>39</v>
      </c>
      <c r="AC15" s="21" t="s">
        <v>40</v>
      </c>
      <c r="AD15" s="21" t="s">
        <v>41</v>
      </c>
    </row>
    <row r="16" spans="1:30">
      <c r="A16" s="1"/>
      <c r="B16">
        <f t="shared" si="0"/>
        <v>1973</v>
      </c>
      <c r="C16" s="1"/>
      <c r="D16" s="1"/>
      <c r="E16" s="1"/>
      <c r="F16" s="1"/>
      <c r="G16" s="37">
        <v>1263</v>
      </c>
      <c r="H16" s="2"/>
      <c r="I16" s="1"/>
      <c r="J16" s="38">
        <v>1166</v>
      </c>
      <c r="K16" s="1"/>
      <c r="L16" s="5">
        <f t="shared" si="1"/>
        <v>0.92319873317498025</v>
      </c>
      <c r="M16" s="7">
        <f t="shared" si="2"/>
        <v>-7.9910755440053383E-2</v>
      </c>
      <c r="N16" s="1"/>
      <c r="O16" s="1"/>
      <c r="R16">
        <f t="shared" si="7"/>
        <v>150</v>
      </c>
      <c r="S16">
        <f t="shared" si="3"/>
        <v>106.49772552665576</v>
      </c>
      <c r="T16">
        <f t="shared" si="8"/>
        <v>0.95785033759648064</v>
      </c>
      <c r="U16" s="6">
        <f t="shared" si="9"/>
        <v>102.00888234896455</v>
      </c>
      <c r="Y16" s="19" t="s">
        <v>42</v>
      </c>
      <c r="Z16" s="19">
        <v>1</v>
      </c>
      <c r="AA16" s="19">
        <v>2.8773555040187695</v>
      </c>
      <c r="AB16" s="19">
        <v>2.8773555040187695</v>
      </c>
      <c r="AC16" s="19">
        <v>4.6214731304895631</v>
      </c>
      <c r="AD16" s="19">
        <v>5.2665724060987518E-2</v>
      </c>
    </row>
    <row r="17" spans="1:33">
      <c r="A17" s="1"/>
      <c r="B17">
        <f t="shared" ref="B17:B36" si="10">+B18-1</f>
        <v>1974</v>
      </c>
      <c r="C17" s="1"/>
      <c r="D17" s="1"/>
      <c r="E17" s="1"/>
      <c r="F17" s="1"/>
      <c r="G17" s="37">
        <v>947</v>
      </c>
      <c r="H17" s="2"/>
      <c r="I17" s="1"/>
      <c r="J17" s="38">
        <v>163</v>
      </c>
      <c r="K17" s="1"/>
      <c r="L17" s="5">
        <f t="shared" si="1"/>
        <v>0.17212249208025343</v>
      </c>
      <c r="M17" s="7">
        <f t="shared" si="2"/>
        <v>-1.7595488923793159</v>
      </c>
      <c r="N17" s="1"/>
      <c r="O17" s="1"/>
      <c r="R17">
        <f t="shared" si="7"/>
        <v>175</v>
      </c>
      <c r="S17">
        <f t="shared" si="3"/>
        <v>124.24734644776505</v>
      </c>
      <c r="T17">
        <f t="shared" si="8"/>
        <v>0.95100018060906899</v>
      </c>
      <c r="U17" s="6">
        <f t="shared" si="9"/>
        <v>118.15924891202214</v>
      </c>
      <c r="Y17" s="19" t="s">
        <v>43</v>
      </c>
      <c r="Z17" s="19">
        <v>12</v>
      </c>
      <c r="AA17" s="19">
        <v>7.4712683755379903</v>
      </c>
      <c r="AB17" s="19">
        <v>0.62260569796149923</v>
      </c>
      <c r="AC17" s="19"/>
      <c r="AD17" s="19"/>
    </row>
    <row r="18" spans="1:33" ht="15" thickBot="1">
      <c r="A18" s="1"/>
      <c r="B18">
        <f t="shared" si="10"/>
        <v>1975</v>
      </c>
      <c r="C18" s="1"/>
      <c r="D18" s="1"/>
      <c r="E18" s="1"/>
      <c r="F18" s="1"/>
      <c r="G18" s="37">
        <v>328</v>
      </c>
      <c r="H18" s="2"/>
      <c r="I18" s="1"/>
      <c r="J18" s="38">
        <v>147</v>
      </c>
      <c r="K18" s="1"/>
      <c r="L18" s="5">
        <f t="shared" si="1"/>
        <v>0.44817073170731708</v>
      </c>
      <c r="M18" s="7">
        <f t="shared" si="2"/>
        <v>-0.80258102160540745</v>
      </c>
      <c r="N18" s="1"/>
      <c r="O18" s="1"/>
      <c r="R18">
        <f t="shared" si="7"/>
        <v>200</v>
      </c>
      <c r="S18">
        <f t="shared" si="3"/>
        <v>141.99696736887435</v>
      </c>
      <c r="T18">
        <f t="shared" si="8"/>
        <v>0.94419901316512822</v>
      </c>
      <c r="U18" s="6">
        <f t="shared" si="9"/>
        <v>134.07339646213208</v>
      </c>
      <c r="Y18" s="20" t="s">
        <v>44</v>
      </c>
      <c r="Z18" s="20">
        <v>13</v>
      </c>
      <c r="AA18" s="20">
        <v>10.34862387955676</v>
      </c>
      <c r="AB18" s="20"/>
      <c r="AC18" s="20"/>
      <c r="AD18" s="20"/>
    </row>
    <row r="19" spans="1:33" ht="15" thickBot="1">
      <c r="A19" s="1"/>
      <c r="B19">
        <f t="shared" si="10"/>
        <v>1976</v>
      </c>
      <c r="C19" s="1"/>
      <c r="D19" s="1"/>
      <c r="E19" s="1"/>
      <c r="F19" s="1"/>
      <c r="G19" s="37">
        <v>664</v>
      </c>
      <c r="H19" s="2"/>
      <c r="I19" s="1"/>
      <c r="J19" s="38">
        <v>125</v>
      </c>
      <c r="K19" s="1"/>
      <c r="L19" s="5">
        <f t="shared" si="1"/>
        <v>0.18825301204819278</v>
      </c>
      <c r="M19" s="7">
        <f t="shared" si="2"/>
        <v>-1.6699684121741327</v>
      </c>
      <c r="N19" s="1"/>
      <c r="O19" s="1"/>
      <c r="R19">
        <f t="shared" si="7"/>
        <v>225</v>
      </c>
      <c r="S19">
        <f t="shared" si="3"/>
        <v>159.74658828998363</v>
      </c>
      <c r="T19">
        <f t="shared" si="8"/>
        <v>0.93744648491131977</v>
      </c>
      <c r="U19" s="6">
        <f t="shared" si="9"/>
        <v>149.75387766902097</v>
      </c>
    </row>
    <row r="20" spans="1:33">
      <c r="A20" s="1"/>
      <c r="B20">
        <f t="shared" si="10"/>
        <v>1977</v>
      </c>
      <c r="C20" s="1"/>
      <c r="D20" s="1"/>
      <c r="E20" s="1"/>
      <c r="F20" s="1"/>
      <c r="G20" s="37">
        <v>221</v>
      </c>
      <c r="H20" s="2"/>
      <c r="I20" s="1"/>
      <c r="J20" s="38">
        <v>256</v>
      </c>
      <c r="K20" s="1"/>
      <c r="L20" s="5">
        <f t="shared" si="1"/>
        <v>1.158371040723982</v>
      </c>
      <c r="M20" s="7">
        <f t="shared" si="2"/>
        <v>0.14701474296180975</v>
      </c>
      <c r="N20" s="1"/>
      <c r="O20" s="1"/>
      <c r="R20">
        <f t="shared" si="7"/>
        <v>250</v>
      </c>
      <c r="S20">
        <f t="shared" si="3"/>
        <v>177.49620921109295</v>
      </c>
      <c r="T20">
        <f t="shared" si="8"/>
        <v>0.93074224799988992</v>
      </c>
      <c r="U20" s="6">
        <f t="shared" si="9"/>
        <v>165.20322077259141</v>
      </c>
      <c r="Y20" s="21"/>
      <c r="Z20" s="21" t="s">
        <v>47</v>
      </c>
      <c r="AA20" s="21" t="s">
        <v>34</v>
      </c>
      <c r="AB20" s="21" t="s">
        <v>48</v>
      </c>
      <c r="AC20" s="21" t="s">
        <v>49</v>
      </c>
      <c r="AD20" s="21" t="s">
        <v>50</v>
      </c>
      <c r="AE20" s="21" t="s">
        <v>51</v>
      </c>
      <c r="AF20" s="21" t="s">
        <v>45</v>
      </c>
      <c r="AG20" s="21" t="s">
        <v>46</v>
      </c>
    </row>
    <row r="21" spans="1:33">
      <c r="A21" s="1"/>
      <c r="B21">
        <f t="shared" si="10"/>
        <v>1978</v>
      </c>
      <c r="C21" s="1"/>
      <c r="D21" s="1"/>
      <c r="E21" s="1"/>
      <c r="F21" s="1"/>
      <c r="G21" s="37">
        <v>1097</v>
      </c>
      <c r="H21" s="2"/>
      <c r="I21" s="1"/>
      <c r="J21" s="38">
        <v>618</v>
      </c>
      <c r="K21" s="1"/>
      <c r="L21" s="5">
        <f t="shared" si="1"/>
        <v>0.56335460346399269</v>
      </c>
      <c r="M21" s="7">
        <f t="shared" si="2"/>
        <v>-0.5738460028175395</v>
      </c>
      <c r="N21" s="1"/>
      <c r="O21" s="1"/>
      <c r="R21">
        <f t="shared" si="7"/>
        <v>275</v>
      </c>
      <c r="S21">
        <f t="shared" si="3"/>
        <v>195.24583013220223</v>
      </c>
      <c r="T21">
        <f t="shared" si="8"/>
        <v>0.92408595707075147</v>
      </c>
      <c r="U21" s="6">
        <f t="shared" si="9"/>
        <v>180.42392980178946</v>
      </c>
      <c r="Y21" s="19" t="s">
        <v>52</v>
      </c>
      <c r="Z21" s="19">
        <v>-0.34254718248696914</v>
      </c>
      <c r="AA21" s="19">
        <v>0.30258069492324624</v>
      </c>
      <c r="AB21" s="19">
        <v>-1.1320853849379284</v>
      </c>
      <c r="AC21" s="19">
        <v>0.27971380090276449</v>
      </c>
      <c r="AD21" s="19">
        <v>-1.0018138825953637</v>
      </c>
      <c r="AE21" s="19">
        <v>0.31671951762142536</v>
      </c>
      <c r="AF21" s="19">
        <v>-1.0018138825953637</v>
      </c>
      <c r="AG21" s="19">
        <v>0.31671951762142536</v>
      </c>
    </row>
    <row r="22" spans="1:33" ht="15" thickBot="1">
      <c r="A22" s="1"/>
      <c r="B22">
        <f t="shared" si="10"/>
        <v>1979</v>
      </c>
      <c r="C22" s="1"/>
      <c r="D22" s="1"/>
      <c r="E22" s="1"/>
      <c r="F22" s="1"/>
      <c r="G22" s="37">
        <v>157</v>
      </c>
      <c r="H22" s="2"/>
      <c r="I22" s="1"/>
      <c r="J22" s="38">
        <v>226</v>
      </c>
      <c r="K22" s="1"/>
      <c r="L22" s="5">
        <f t="shared" si="1"/>
        <v>1.4394904458598725</v>
      </c>
      <c r="M22" s="7">
        <f t="shared" si="2"/>
        <v>0.36428919392397774</v>
      </c>
      <c r="N22" s="1"/>
      <c r="O22" s="1"/>
      <c r="R22">
        <f t="shared" si="7"/>
        <v>300</v>
      </c>
      <c r="S22">
        <f t="shared" si="3"/>
        <v>212.99545105331151</v>
      </c>
      <c r="T22">
        <f t="shared" si="8"/>
        <v>0.91747726923369199</v>
      </c>
      <c r="U22" s="6">
        <f t="shared" si="9"/>
        <v>195.41848479159074</v>
      </c>
      <c r="Y22" s="20" t="s">
        <v>53</v>
      </c>
      <c r="Z22" s="20">
        <v>-2.8712135009283351E-4</v>
      </c>
      <c r="AA22" s="20">
        <v>1.3355964968619286E-4</v>
      </c>
      <c r="AB22" s="20">
        <v>-2.149761179873142</v>
      </c>
      <c r="AC22" s="20">
        <v>5.2665724060987518E-2</v>
      </c>
      <c r="AD22" s="20">
        <v>-5.7812282835497113E-4</v>
      </c>
      <c r="AE22" s="20">
        <v>3.8801281693041055E-6</v>
      </c>
      <c r="AF22" s="20">
        <v>-5.7812282835497113E-4</v>
      </c>
      <c r="AG22" s="20">
        <v>3.8801281693041055E-6</v>
      </c>
    </row>
    <row r="23" spans="1:33">
      <c r="A23" s="1"/>
      <c r="B23">
        <f t="shared" si="10"/>
        <v>1980</v>
      </c>
      <c r="C23" s="1"/>
      <c r="D23" s="1"/>
      <c r="E23" s="1"/>
      <c r="F23" s="1"/>
      <c r="G23" s="37">
        <v>155</v>
      </c>
      <c r="H23" s="2"/>
      <c r="I23" s="1"/>
      <c r="J23" s="38">
        <v>498</v>
      </c>
      <c r="K23" s="1"/>
      <c r="L23" s="5">
        <f t="shared" si="1"/>
        <v>3.2129032258064516</v>
      </c>
      <c r="M23" s="7">
        <f t="shared" si="2"/>
        <v>1.1671749601054062</v>
      </c>
      <c r="N23" s="1"/>
      <c r="O23" s="1"/>
      <c r="R23">
        <f t="shared" si="7"/>
        <v>325</v>
      </c>
      <c r="S23">
        <f t="shared" si="3"/>
        <v>230.74507197442082</v>
      </c>
      <c r="T23">
        <f t="shared" si="8"/>
        <v>0.9109158440507108</v>
      </c>
      <c r="U23" s="6">
        <f t="shared" si="9"/>
        <v>210.18934199812156</v>
      </c>
    </row>
    <row r="24" spans="1:33">
      <c r="A24" s="1"/>
      <c r="B24">
        <f t="shared" si="10"/>
        <v>1981</v>
      </c>
      <c r="C24" s="1"/>
      <c r="D24" s="1"/>
      <c r="E24" s="1"/>
      <c r="F24" s="1"/>
      <c r="G24" s="37">
        <v>76</v>
      </c>
      <c r="H24" s="2"/>
      <c r="I24" s="1"/>
      <c r="J24" s="38">
        <v>606</v>
      </c>
      <c r="K24" s="1"/>
      <c r="L24" s="5">
        <f t="shared" si="1"/>
        <v>7.9736842105263159</v>
      </c>
      <c r="M24" s="7">
        <f t="shared" si="2"/>
        <v>2.0761466457829836</v>
      </c>
      <c r="N24" s="1"/>
      <c r="O24" s="1"/>
      <c r="R24">
        <f t="shared" si="7"/>
        <v>350</v>
      </c>
      <c r="S24">
        <f t="shared" si="3"/>
        <v>248.49469289553011</v>
      </c>
      <c r="T24">
        <f t="shared" si="8"/>
        <v>0.90440134351848189</v>
      </c>
      <c r="U24" s="6">
        <f t="shared" si="9"/>
        <v>224.73893411192998</v>
      </c>
    </row>
    <row r="25" spans="1:33">
      <c r="A25" s="1"/>
      <c r="B25">
        <f t="shared" si="10"/>
        <v>1982</v>
      </c>
      <c r="C25" s="1"/>
      <c r="D25" s="1"/>
      <c r="E25" s="1"/>
      <c r="F25" s="1"/>
      <c r="G25" s="37">
        <v>520</v>
      </c>
      <c r="H25" s="2"/>
      <c r="I25" s="1"/>
      <c r="J25" s="38">
        <v>383</v>
      </c>
      <c r="K25" s="1"/>
      <c r="L25" s="5">
        <f t="shared" si="1"/>
        <v>0.73653846153846159</v>
      </c>
      <c r="M25" s="7">
        <f t="shared" si="2"/>
        <v>-0.305793822394827</v>
      </c>
      <c r="N25" s="1"/>
      <c r="O25" s="1"/>
      <c r="R25">
        <f t="shared" si="7"/>
        <v>375</v>
      </c>
      <c r="S25">
        <f t="shared" si="3"/>
        <v>266.24431381663942</v>
      </c>
      <c r="T25">
        <f t="shared" si="8"/>
        <v>0.89793343205094167</v>
      </c>
      <c r="U25" s="6">
        <f t="shared" si="9"/>
        <v>239.06967046942299</v>
      </c>
    </row>
    <row r="26" spans="1:33">
      <c r="A26" s="1"/>
      <c r="B26">
        <f t="shared" si="10"/>
        <v>1983</v>
      </c>
      <c r="C26" s="1"/>
      <c r="D26" s="1"/>
      <c r="E26" s="1"/>
      <c r="F26" s="1"/>
      <c r="G26" s="37">
        <v>375</v>
      </c>
      <c r="H26" s="2"/>
      <c r="I26" s="1"/>
      <c r="J26" s="38">
        <v>687</v>
      </c>
      <c r="K26" s="1"/>
      <c r="L26" s="5">
        <f t="shared" si="1"/>
        <v>1.8320000000000001</v>
      </c>
      <c r="M26" s="7">
        <f t="shared" si="2"/>
        <v>0.60540826625193855</v>
      </c>
      <c r="N26" s="1"/>
      <c r="O26" s="1"/>
      <c r="R26">
        <f t="shared" si="7"/>
        <v>400</v>
      </c>
      <c r="S26">
        <f t="shared" si="3"/>
        <v>283.9939347377487</v>
      </c>
      <c r="T26">
        <f t="shared" si="8"/>
        <v>0.89151177646200197</v>
      </c>
      <c r="U26" s="6">
        <f t="shared" si="9"/>
        <v>253.18393726248419</v>
      </c>
    </row>
    <row r="27" spans="1:33">
      <c r="A27" s="1"/>
      <c r="B27">
        <f t="shared" si="10"/>
        <v>1984</v>
      </c>
      <c r="C27" s="1"/>
      <c r="D27" s="1"/>
      <c r="E27" s="1"/>
      <c r="F27" s="1"/>
      <c r="G27" s="37">
        <v>492</v>
      </c>
      <c r="H27" s="2"/>
      <c r="I27" s="1"/>
      <c r="J27" s="38">
        <v>155</v>
      </c>
      <c r="K27" s="1"/>
      <c r="L27" s="5">
        <f t="shared" si="1"/>
        <v>0.31504065040650409</v>
      </c>
      <c r="M27" s="7">
        <f t="shared" si="2"/>
        <v>-1.1550535995730615</v>
      </c>
      <c r="N27" s="1"/>
      <c r="O27" s="1"/>
      <c r="R27">
        <f t="shared" si="7"/>
        <v>425</v>
      </c>
      <c r="S27">
        <f t="shared" si="3"/>
        <v>301.74355565885799</v>
      </c>
      <c r="T27">
        <f t="shared" si="8"/>
        <v>0.88513604594838624</v>
      </c>
      <c r="U27" s="6">
        <f t="shared" si="9"/>
        <v>267.08409774628836</v>
      </c>
    </row>
    <row r="28" spans="1:33">
      <c r="A28" s="1"/>
      <c r="B28">
        <f t="shared" si="10"/>
        <v>1985</v>
      </c>
      <c r="C28" s="1"/>
      <c r="D28" s="1"/>
      <c r="E28" s="1"/>
      <c r="F28" s="1"/>
      <c r="G28" s="37">
        <v>675</v>
      </c>
      <c r="H28" s="2"/>
      <c r="I28" s="1"/>
      <c r="J28" s="38">
        <v>55</v>
      </c>
      <c r="K28" s="1"/>
      <c r="L28" s="5">
        <f t="shared" si="1"/>
        <v>8.1481481481481488E-2</v>
      </c>
      <c r="M28" s="7">
        <f t="shared" si="2"/>
        <v>-2.507379505640059</v>
      </c>
      <c r="N28" s="1"/>
      <c r="O28" s="1"/>
      <c r="R28">
        <f t="shared" si="7"/>
        <v>450</v>
      </c>
      <c r="S28">
        <f t="shared" si="3"/>
        <v>319.49317657996727</v>
      </c>
      <c r="T28">
        <f t="shared" si="8"/>
        <v>0.87880591207258907</v>
      </c>
      <c r="U28" s="6">
        <f t="shared" si="9"/>
        <v>280.77249244532686</v>
      </c>
    </row>
    <row r="29" spans="1:33">
      <c r="A29" s="1"/>
      <c r="B29">
        <f t="shared" si="10"/>
        <v>1986</v>
      </c>
      <c r="C29" s="1"/>
      <c r="D29" s="1"/>
      <c r="E29" s="1"/>
      <c r="F29" s="1"/>
      <c r="G29" s="37">
        <v>419</v>
      </c>
      <c r="H29" s="2"/>
      <c r="I29" s="1"/>
      <c r="J29" s="38">
        <v>132</v>
      </c>
      <c r="K29" s="1"/>
      <c r="L29" s="5">
        <f t="shared" si="1"/>
        <v>0.31503579952267302</v>
      </c>
      <c r="M29" s="7">
        <f t="shared" si="2"/>
        <v>-1.1550689973357668</v>
      </c>
      <c r="N29" s="1"/>
      <c r="O29" s="1"/>
      <c r="R29">
        <f t="shared" si="7"/>
        <v>475</v>
      </c>
      <c r="S29">
        <f t="shared" si="3"/>
        <v>337.24279750107655</v>
      </c>
      <c r="T29">
        <f t="shared" si="8"/>
        <v>0.8725210487459566</v>
      </c>
      <c r="U29" s="6">
        <f t="shared" si="9"/>
        <v>294.25143935765959</v>
      </c>
    </row>
    <row r="30" spans="1:33">
      <c r="A30" s="1"/>
      <c r="B30">
        <f t="shared" si="10"/>
        <v>1987</v>
      </c>
      <c r="C30" s="1"/>
      <c r="D30" s="1"/>
      <c r="E30" s="1"/>
      <c r="F30" s="1"/>
      <c r="G30" s="37">
        <v>640</v>
      </c>
      <c r="H30" s="2"/>
      <c r="I30" s="1"/>
      <c r="J30" s="38">
        <v>35</v>
      </c>
      <c r="K30" s="1"/>
      <c r="L30" s="5">
        <f t="shared" si="1"/>
        <v>5.46875E-2</v>
      </c>
      <c r="M30" s="7">
        <f t="shared" si="2"/>
        <v>-2.9061201148643039</v>
      </c>
      <c r="N30" s="1"/>
      <c r="O30" s="1"/>
      <c r="R30">
        <f t="shared" si="7"/>
        <v>500</v>
      </c>
      <c r="S30">
        <f t="shared" si="3"/>
        <v>354.99241842218589</v>
      </c>
      <c r="T30">
        <f t="shared" si="8"/>
        <v>0.86628113221188852</v>
      </c>
      <c r="U30" s="6">
        <f t="shared" si="9"/>
        <v>307.52323415740767</v>
      </c>
    </row>
    <row r="31" spans="1:33">
      <c r="A31" s="1"/>
      <c r="B31">
        <f t="shared" si="10"/>
        <v>1988</v>
      </c>
      <c r="C31" s="1"/>
      <c r="D31" s="1"/>
      <c r="E31" s="1"/>
      <c r="F31" s="1"/>
      <c r="G31" s="37">
        <v>975</v>
      </c>
      <c r="H31" s="2"/>
      <c r="I31" s="1"/>
      <c r="J31" s="38">
        <v>234</v>
      </c>
      <c r="K31" s="1"/>
      <c r="L31" s="5">
        <f t="shared" si="1"/>
        <v>0.24</v>
      </c>
      <c r="M31" s="7">
        <f t="shared" si="2"/>
        <v>-1.4271163556401458</v>
      </c>
      <c r="N31" s="1"/>
      <c r="O31" s="1"/>
      <c r="R31">
        <f t="shared" si="7"/>
        <v>525</v>
      </c>
      <c r="S31">
        <f t="shared" si="3"/>
        <v>372.74203934329518</v>
      </c>
      <c r="T31">
        <f t="shared" si="8"/>
        <v>0.86008584102916108</v>
      </c>
      <c r="U31" s="6">
        <f t="shared" si="9"/>
        <v>320.59015039550269</v>
      </c>
    </row>
    <row r="32" spans="1:33">
      <c r="A32" s="1"/>
      <c r="B32">
        <f t="shared" si="10"/>
        <v>1989</v>
      </c>
      <c r="C32" s="1"/>
      <c r="D32" s="1"/>
      <c r="E32" s="1"/>
      <c r="F32" s="1"/>
      <c r="G32" s="37">
        <v>296</v>
      </c>
      <c r="H32" s="2"/>
      <c r="I32" s="1"/>
      <c r="J32" s="38">
        <v>79</v>
      </c>
      <c r="K32" s="1"/>
      <c r="L32" s="5">
        <f t="shared" si="1"/>
        <v>0.26689189189189189</v>
      </c>
      <c r="M32" s="7">
        <f t="shared" si="2"/>
        <v>-1.3209116018570388</v>
      </c>
      <c r="N32" s="1"/>
      <c r="O32" s="1"/>
      <c r="R32">
        <f t="shared" si="7"/>
        <v>550</v>
      </c>
      <c r="S32">
        <f t="shared" si="3"/>
        <v>390.49166026440446</v>
      </c>
      <c r="T32">
        <f t="shared" si="8"/>
        <v>0.85393485605536679</v>
      </c>
      <c r="U32" s="6">
        <f t="shared" si="9"/>
        <v>333.45443969870541</v>
      </c>
    </row>
    <row r="33" spans="1:21">
      <c r="A33" s="1"/>
      <c r="B33">
        <f t="shared" si="10"/>
        <v>1990</v>
      </c>
      <c r="C33" s="1"/>
      <c r="D33" s="1"/>
      <c r="E33" s="1"/>
      <c r="F33" s="1"/>
      <c r="G33" s="37">
        <v>95</v>
      </c>
      <c r="H33" s="2"/>
      <c r="I33" s="1"/>
      <c r="J33" s="38">
        <v>20</v>
      </c>
      <c r="K33" s="1"/>
      <c r="L33" s="5">
        <f t="shared" si="1"/>
        <v>0.21052631578947367</v>
      </c>
      <c r="M33" s="7">
        <f t="shared" si="2"/>
        <v>-1.5581446180465499</v>
      </c>
      <c r="N33" s="1"/>
      <c r="O33" s="1"/>
      <c r="R33">
        <f t="shared" si="7"/>
        <v>575</v>
      </c>
      <c r="S33">
        <f t="shared" si="3"/>
        <v>408.24128118551374</v>
      </c>
      <c r="T33">
        <f t="shared" si="8"/>
        <v>0.84782786043047575</v>
      </c>
      <c r="U33" s="6">
        <f t="shared" si="9"/>
        <v>346.11833196691038</v>
      </c>
    </row>
    <row r="34" spans="1:21">
      <c r="A34" s="1"/>
      <c r="B34">
        <f t="shared" si="10"/>
        <v>1991</v>
      </c>
      <c r="C34" s="1"/>
      <c r="D34" s="1"/>
      <c r="E34" s="1"/>
      <c r="F34" s="1"/>
      <c r="G34" s="37">
        <v>163</v>
      </c>
      <c r="H34" s="2"/>
      <c r="I34" s="1"/>
      <c r="J34" s="38">
        <v>37</v>
      </c>
      <c r="K34" s="1"/>
      <c r="L34" s="5">
        <f t="shared" si="1"/>
        <v>0.22699386503067484</v>
      </c>
      <c r="M34" s="7">
        <f t="shared" si="2"/>
        <v>-1.482832288162538</v>
      </c>
      <c r="N34" s="1"/>
      <c r="O34" s="1"/>
      <c r="R34">
        <f t="shared" si="7"/>
        <v>600</v>
      </c>
      <c r="S34">
        <f t="shared" si="3"/>
        <v>425.99090210662303</v>
      </c>
      <c r="T34">
        <f t="shared" si="8"/>
        <v>0.84176453956051245</v>
      </c>
      <c r="U34" s="6">
        <f t="shared" si="9"/>
        <v>358.58403556874885</v>
      </c>
    </row>
    <row r="35" spans="1:21">
      <c r="A35" s="1"/>
      <c r="B35">
        <f t="shared" si="10"/>
        <v>1992</v>
      </c>
      <c r="C35" s="1"/>
      <c r="D35" s="1"/>
      <c r="E35" s="1"/>
      <c r="F35" s="1"/>
      <c r="G35" s="37">
        <v>196</v>
      </c>
      <c r="H35" s="2"/>
      <c r="I35" s="1"/>
      <c r="J35" s="38">
        <v>121</v>
      </c>
      <c r="K35" s="1"/>
      <c r="L35" s="5">
        <f t="shared" si="1"/>
        <v>0.61734693877551017</v>
      </c>
      <c r="M35" s="7">
        <f t="shared" si="2"/>
        <v>-0.4823241136337762</v>
      </c>
      <c r="N35" s="1"/>
      <c r="O35" s="1"/>
      <c r="R35">
        <f t="shared" si="7"/>
        <v>625</v>
      </c>
      <c r="S35">
        <f t="shared" si="3"/>
        <v>443.74052302773237</v>
      </c>
      <c r="T35">
        <f t="shared" si="8"/>
        <v>0.83574458110134975</v>
      </c>
      <c r="U35" s="6">
        <f t="shared" si="9"/>
        <v>370.85373753550601</v>
      </c>
    </row>
    <row r="36" spans="1:21">
      <c r="B36">
        <f t="shared" si="10"/>
        <v>1993</v>
      </c>
      <c r="G36" s="37">
        <v>501</v>
      </c>
      <c r="J36" s="38">
        <v>286</v>
      </c>
      <c r="L36" s="5">
        <f t="shared" si="1"/>
        <v>0.57085828343313372</v>
      </c>
      <c r="M36" s="7">
        <f t="shared" si="2"/>
        <v>-0.56061429026501219</v>
      </c>
      <c r="R36">
        <f t="shared" si="7"/>
        <v>650</v>
      </c>
      <c r="S36">
        <f t="shared" si="3"/>
        <v>461.49014394884165</v>
      </c>
      <c r="T36">
        <f t="shared" si="8"/>
        <v>0.82976767494261905</v>
      </c>
      <c r="U36" s="6">
        <f t="shared" si="9"/>
        <v>382.92960375336492</v>
      </c>
    </row>
    <row r="37" spans="1:21">
      <c r="B37">
        <f>+B38-1</f>
        <v>1994</v>
      </c>
      <c r="G37" s="37">
        <v>67</v>
      </c>
      <c r="J37" s="38">
        <v>67</v>
      </c>
      <c r="L37" s="5">
        <f t="shared" ref="L37" si="11">J37/G37</f>
        <v>1</v>
      </c>
      <c r="M37" s="7">
        <f t="shared" ref="M37" si="12">LN(L37)</f>
        <v>0</v>
      </c>
      <c r="R37">
        <f t="shared" si="7"/>
        <v>675</v>
      </c>
      <c r="S37">
        <f t="shared" si="3"/>
        <v>479.23976486995093</v>
      </c>
      <c r="T37">
        <f t="shared" si="8"/>
        <v>0.82383351319173492</v>
      </c>
      <c r="U37" s="6">
        <f t="shared" si="9"/>
        <v>394.81377915399264</v>
      </c>
    </row>
    <row r="38" spans="1:21">
      <c r="A38" t="s">
        <v>62</v>
      </c>
      <c r="B38">
        <v>1995</v>
      </c>
      <c r="C38" s="16">
        <v>47605</v>
      </c>
      <c r="D38" s="4">
        <v>3203</v>
      </c>
      <c r="E38" s="5">
        <f t="shared" ref="E38:E51" si="13">D38/C38</f>
        <v>6.728284844028988E-2</v>
      </c>
      <c r="G38" s="37">
        <v>37</v>
      </c>
      <c r="H38" s="6">
        <f t="shared" ref="H38:H51" si="14">D38/G38</f>
        <v>86.567567567567565</v>
      </c>
      <c r="J38" s="38">
        <v>118</v>
      </c>
      <c r="K38" s="5">
        <f t="shared" ref="K38:K47" si="15">J38/D38*100</f>
        <v>3.6840462066812365</v>
      </c>
      <c r="L38" s="5">
        <f t="shared" ref="L38:L44" si="16">J38/G38</f>
        <v>3.189189189189189</v>
      </c>
      <c r="M38" s="7">
        <f t="shared" ref="M38:M44" si="17">LN(L38)</f>
        <v>1.1597667118214403</v>
      </c>
      <c r="N38" s="18">
        <v>1</v>
      </c>
      <c r="O38" s="9">
        <f t="shared" ref="O38:O51" si="18">1-N38</f>
        <v>0</v>
      </c>
      <c r="R38">
        <f t="shared" si="7"/>
        <v>700</v>
      </c>
      <c r="S38">
        <f t="shared" si="3"/>
        <v>496.98938579106022</v>
      </c>
      <c r="T38">
        <f t="shared" si="8"/>
        <v>0.81794179015803514</v>
      </c>
      <c r="U38" s="6">
        <f t="shared" si="9"/>
        <v>406.50838790348217</v>
      </c>
    </row>
    <row r="39" spans="1:21">
      <c r="B39">
        <v>1996</v>
      </c>
      <c r="C39" s="16">
        <v>113570</v>
      </c>
      <c r="D39" s="4">
        <v>12661</v>
      </c>
      <c r="E39" s="5">
        <f t="shared" si="13"/>
        <v>0.11148190543277274</v>
      </c>
      <c r="G39" s="37">
        <v>96</v>
      </c>
      <c r="H39" s="6">
        <f t="shared" si="14"/>
        <v>131.88541666666666</v>
      </c>
      <c r="J39" s="38">
        <v>220</v>
      </c>
      <c r="K39" s="5">
        <f t="shared" si="15"/>
        <v>1.7376194613379672</v>
      </c>
      <c r="L39" s="5">
        <f t="shared" si="16"/>
        <v>2.2916666666666665</v>
      </c>
      <c r="M39" s="7">
        <f t="shared" si="17"/>
        <v>0.8292793548845252</v>
      </c>
      <c r="N39" s="18">
        <v>0.88</v>
      </c>
      <c r="O39" s="9">
        <f t="shared" si="18"/>
        <v>0.12</v>
      </c>
      <c r="R39">
        <f t="shared" si="7"/>
        <v>725</v>
      </c>
      <c r="S39">
        <f t="shared" si="3"/>
        <v>514.7390067121695</v>
      </c>
      <c r="T39">
        <f t="shared" si="8"/>
        <v>0.81209220233703305</v>
      </c>
      <c r="U39" s="6">
        <f t="shared" si="9"/>
        <v>418.01553358966254</v>
      </c>
    </row>
    <row r="40" spans="1:21">
      <c r="B40">
        <v>1997</v>
      </c>
      <c r="C40" s="16">
        <v>238068</v>
      </c>
      <c r="D40" s="4">
        <v>26641.40425531915</v>
      </c>
      <c r="E40" s="5">
        <f t="shared" si="13"/>
        <v>0.1119066999988203</v>
      </c>
      <c r="G40" s="37">
        <v>213</v>
      </c>
      <c r="H40" s="6">
        <f t="shared" si="14"/>
        <v>125.0770152831885</v>
      </c>
      <c r="J40" s="38">
        <v>635</v>
      </c>
      <c r="K40" s="5">
        <f t="shared" si="15"/>
        <v>2.3835079934767989</v>
      </c>
      <c r="L40" s="5">
        <f t="shared" si="16"/>
        <v>2.9812206572769955</v>
      </c>
      <c r="M40" s="7">
        <f t="shared" si="17"/>
        <v>1.0923328331832667</v>
      </c>
      <c r="N40" s="18">
        <v>1</v>
      </c>
      <c r="O40" s="9">
        <f t="shared" si="18"/>
        <v>0</v>
      </c>
      <c r="R40">
        <f t="shared" si="7"/>
        <v>750</v>
      </c>
      <c r="S40">
        <f t="shared" si="3"/>
        <v>532.48862763327884</v>
      </c>
      <c r="T40">
        <f t="shared" si="8"/>
        <v>0.80628444839478308</v>
      </c>
      <c r="U40" s="6">
        <f t="shared" si="9"/>
        <v>429.3372994077933</v>
      </c>
    </row>
    <row r="41" spans="1:21">
      <c r="B41">
        <v>1998</v>
      </c>
      <c r="C41" s="16">
        <v>183573</v>
      </c>
      <c r="D41" s="4">
        <v>9875</v>
      </c>
      <c r="E41" s="5">
        <f t="shared" si="13"/>
        <v>5.3793313831554751E-2</v>
      </c>
      <c r="G41" s="37">
        <v>187</v>
      </c>
      <c r="H41" s="6">
        <f t="shared" si="14"/>
        <v>52.80748663101604</v>
      </c>
      <c r="J41" s="38">
        <v>665</v>
      </c>
      <c r="K41" s="5">
        <f t="shared" si="15"/>
        <v>6.7341772151898738</v>
      </c>
      <c r="L41" s="5">
        <f t="shared" si="16"/>
        <v>3.5561497326203209</v>
      </c>
      <c r="M41" s="7">
        <f t="shared" si="17"/>
        <v>1.2686784238012676</v>
      </c>
      <c r="N41" s="18">
        <v>1</v>
      </c>
      <c r="O41" s="9">
        <f t="shared" si="18"/>
        <v>0</v>
      </c>
      <c r="R41">
        <f t="shared" si="7"/>
        <v>775</v>
      </c>
      <c r="S41">
        <f t="shared" si="3"/>
        <v>550.23824855438806</v>
      </c>
      <c r="T41">
        <f t="shared" si="8"/>
        <v>0.80051822915235726</v>
      </c>
      <c r="U41" s="6">
        <f t="shared" si="9"/>
        <v>440.47574834465331</v>
      </c>
    </row>
    <row r="42" spans="1:21">
      <c r="B42">
        <v>1999</v>
      </c>
      <c r="C42" s="16">
        <v>233757</v>
      </c>
      <c r="D42" s="4">
        <v>10365.133333333333</v>
      </c>
      <c r="E42" s="5">
        <f t="shared" si="13"/>
        <v>4.4341488525833805E-2</v>
      </c>
      <c r="G42" s="37">
        <v>104</v>
      </c>
      <c r="H42" s="6">
        <f t="shared" si="14"/>
        <v>99.664743589743594</v>
      </c>
      <c r="J42" s="38">
        <v>267</v>
      </c>
      <c r="K42" s="5">
        <f t="shared" si="15"/>
        <v>2.5759437087157586</v>
      </c>
      <c r="L42" s="5">
        <f t="shared" si="16"/>
        <v>2.5673076923076925</v>
      </c>
      <c r="M42" s="7">
        <f t="shared" si="17"/>
        <v>0.94285775925887694</v>
      </c>
      <c r="N42" s="18">
        <v>0.95833333333333337</v>
      </c>
      <c r="O42" s="9">
        <f t="shared" si="18"/>
        <v>4.166666666666663E-2</v>
      </c>
      <c r="R42">
        <f t="shared" si="7"/>
        <v>800</v>
      </c>
      <c r="S42">
        <f t="shared" si="3"/>
        <v>567.9878694754974</v>
      </c>
      <c r="T42">
        <f t="shared" si="8"/>
        <v>0.79479324757043446</v>
      </c>
      <c r="U42" s="6">
        <f t="shared" si="9"/>
        <v>451.43292336104264</v>
      </c>
    </row>
    <row r="43" spans="1:21">
      <c r="B43">
        <v>2000</v>
      </c>
      <c r="C43" s="16">
        <v>266128</v>
      </c>
      <c r="D43" s="4">
        <v>12210.716981132075</v>
      </c>
      <c r="E43" s="5">
        <f t="shared" si="13"/>
        <v>4.5882872080848597E-2</v>
      </c>
      <c r="G43" s="37">
        <v>297</v>
      </c>
      <c r="H43" s="6">
        <f t="shared" si="14"/>
        <v>41.113525188996881</v>
      </c>
      <c r="J43" s="38">
        <v>303</v>
      </c>
      <c r="K43" s="5">
        <f t="shared" si="15"/>
        <v>2.4814267701740507</v>
      </c>
      <c r="L43" s="5">
        <f t="shared" si="16"/>
        <v>1.0202020202020201</v>
      </c>
      <c r="M43" s="7">
        <f t="shared" si="17"/>
        <v>2.0000666706669435E-2</v>
      </c>
      <c r="N43" s="18">
        <v>0.754</v>
      </c>
      <c r="O43" s="9">
        <f t="shared" si="18"/>
        <v>0.246</v>
      </c>
      <c r="R43">
        <f t="shared" si="7"/>
        <v>825</v>
      </c>
      <c r="S43">
        <f t="shared" si="3"/>
        <v>585.73749039660674</v>
      </c>
      <c r="T43">
        <f t="shared" si="8"/>
        <v>0.78910920873399804</v>
      </c>
      <c r="U43" s="6">
        <f t="shared" si="9"/>
        <v>462.2108475727041</v>
      </c>
    </row>
    <row r="44" spans="1:21">
      <c r="B44">
        <v>2001</v>
      </c>
      <c r="C44" s="16">
        <v>553375</v>
      </c>
      <c r="D44" s="4">
        <v>27572.826530612245</v>
      </c>
      <c r="E44" s="5">
        <f t="shared" si="13"/>
        <v>4.98266573853395E-2</v>
      </c>
      <c r="G44" s="37">
        <v>683</v>
      </c>
      <c r="H44" s="6">
        <f t="shared" si="14"/>
        <v>40.370170615830517</v>
      </c>
      <c r="J44" s="38">
        <v>192</v>
      </c>
      <c r="K44" s="5">
        <f t="shared" si="15"/>
        <v>0.6963377504545476</v>
      </c>
      <c r="L44" s="5">
        <f t="shared" si="16"/>
        <v>0.28111273792093705</v>
      </c>
      <c r="M44" s="7">
        <f t="shared" si="17"/>
        <v>-1.2689994875430084</v>
      </c>
      <c r="N44" s="18">
        <v>0.74038461538461542</v>
      </c>
      <c r="O44" s="9">
        <f t="shared" si="18"/>
        <v>0.25961538461538458</v>
      </c>
      <c r="R44">
        <f t="shared" si="7"/>
        <v>850</v>
      </c>
      <c r="S44">
        <f t="shared" si="3"/>
        <v>603.48711131771597</v>
      </c>
      <c r="T44">
        <f t="shared" si="8"/>
        <v>0.78346581983714381</v>
      </c>
      <c r="U44" s="6">
        <f t="shared" si="9"/>
        <v>472.81152442968403</v>
      </c>
    </row>
    <row r="45" spans="1:21">
      <c r="B45">
        <v>2002</v>
      </c>
      <c r="C45" s="16">
        <v>887003</v>
      </c>
      <c r="D45" s="17" t="s">
        <v>63</v>
      </c>
      <c r="E45" s="5"/>
      <c r="G45" s="37">
        <v>953</v>
      </c>
      <c r="H45" s="6" t="e">
        <f t="shared" si="14"/>
        <v>#VALUE!</v>
      </c>
      <c r="J45" s="38">
        <v>330</v>
      </c>
      <c r="K45" s="5" t="e">
        <f t="shared" si="15"/>
        <v>#VALUE!</v>
      </c>
      <c r="L45" s="5">
        <f t="shared" ref="L45" si="19">J45/G45</f>
        <v>0.34627492130115423</v>
      </c>
      <c r="M45" s="7">
        <f t="shared" ref="M45" si="20">LN(L45)</f>
        <v>-1.0605222491936763</v>
      </c>
      <c r="N45" s="18">
        <v>0.48076923076923073</v>
      </c>
      <c r="O45" s="9">
        <f t="shared" si="18"/>
        <v>0.51923076923076927</v>
      </c>
      <c r="R45">
        <f t="shared" si="7"/>
        <v>875</v>
      </c>
      <c r="S45">
        <f t="shared" si="3"/>
        <v>621.23673223882531</v>
      </c>
      <c r="T45">
        <f t="shared" si="8"/>
        <v>0.77786279016799664</v>
      </c>
      <c r="U45" s="6">
        <f t="shared" si="9"/>
        <v>483.23693789414131</v>
      </c>
    </row>
    <row r="46" spans="1:21">
      <c r="B46">
        <v>2003</v>
      </c>
      <c r="C46" s="16">
        <v>828877</v>
      </c>
      <c r="D46" s="4">
        <v>54828.016949152545</v>
      </c>
      <c r="E46" s="5">
        <f t="shared" si="13"/>
        <v>6.614734990734758E-2</v>
      </c>
      <c r="G46" s="37">
        <v>856</v>
      </c>
      <c r="H46" s="6">
        <f t="shared" si="14"/>
        <v>64.051421669570729</v>
      </c>
      <c r="J46" s="38">
        <v>214</v>
      </c>
      <c r="K46" s="5">
        <f t="shared" si="15"/>
        <v>0.39031139900329315</v>
      </c>
      <c r="L46" s="5">
        <f t="shared" ref="L46:L56" si="21">J46/G46</f>
        <v>0.25</v>
      </c>
      <c r="M46" s="7">
        <f t="shared" ref="M46:M56" si="22">LN(L46)</f>
        <v>-1.3862943611198906</v>
      </c>
      <c r="N46" s="18">
        <v>0.59444444444444444</v>
      </c>
      <c r="O46" s="9">
        <f t="shared" si="18"/>
        <v>0.40555555555555556</v>
      </c>
      <c r="R46">
        <f t="shared" si="7"/>
        <v>900</v>
      </c>
      <c r="S46">
        <f t="shared" si="3"/>
        <v>638.98635315993454</v>
      </c>
      <c r="T46">
        <f t="shared" si="8"/>
        <v>0.77229983109373523</v>
      </c>
      <c r="U46" s="6">
        <f t="shared" si="9"/>
        <v>493.48905261661929</v>
      </c>
    </row>
    <row r="47" spans="1:21">
      <c r="B47">
        <v>2004</v>
      </c>
      <c r="C47" s="16">
        <v>772904</v>
      </c>
      <c r="D47" s="4">
        <v>41665.53284671533</v>
      </c>
      <c r="E47" s="5">
        <f t="shared" si="13"/>
        <v>5.3907772306412347E-2</v>
      </c>
      <c r="G47" s="37">
        <v>1096</v>
      </c>
      <c r="H47" s="6">
        <f t="shared" si="14"/>
        <v>38.015997122915451</v>
      </c>
      <c r="J47" s="38">
        <v>535</v>
      </c>
      <c r="K47" s="5">
        <f t="shared" si="15"/>
        <v>1.2840349407464167</v>
      </c>
      <c r="L47" s="5">
        <f t="shared" si="21"/>
        <v>0.48813868613138683</v>
      </c>
      <c r="M47" s="7">
        <f t="shared" si="22"/>
        <v>-0.71715572061195432</v>
      </c>
      <c r="N47" s="18">
        <v>0.27672955974842772</v>
      </c>
      <c r="O47" s="9">
        <f t="shared" si="18"/>
        <v>0.72327044025157228</v>
      </c>
      <c r="R47">
        <f t="shared" si="7"/>
        <v>925</v>
      </c>
      <c r="S47">
        <f t="shared" si="3"/>
        <v>656.73597408104388</v>
      </c>
      <c r="T47">
        <f t="shared" si="8"/>
        <v>0.76677665604572232</v>
      </c>
      <c r="U47" s="6">
        <f t="shared" si="9"/>
        <v>503.569814110793</v>
      </c>
    </row>
    <row r="48" spans="1:21">
      <c r="B48">
        <v>2005</v>
      </c>
      <c r="C48" s="16">
        <v>640651</v>
      </c>
      <c r="D48" s="4">
        <v>31230.508474576272</v>
      </c>
      <c r="E48" s="5">
        <f t="shared" si="13"/>
        <v>4.8748083550289117E-2</v>
      </c>
      <c r="G48" s="37">
        <v>732</v>
      </c>
      <c r="H48" s="6">
        <f t="shared" si="14"/>
        <v>42.664629063628787</v>
      </c>
      <c r="J48" s="38">
        <v>683</v>
      </c>
      <c r="L48" s="5">
        <f t="shared" si="21"/>
        <v>0.93306010928961747</v>
      </c>
      <c r="M48" s="7">
        <f t="shared" si="22"/>
        <v>-6.928565439052152E-2</v>
      </c>
      <c r="N48" s="18">
        <v>0.27737226277372262</v>
      </c>
      <c r="O48" s="9">
        <f t="shared" si="18"/>
        <v>0.72262773722627738</v>
      </c>
      <c r="R48">
        <f t="shared" si="7"/>
        <v>950</v>
      </c>
      <c r="S48">
        <f t="shared" si="3"/>
        <v>674.4855950021531</v>
      </c>
      <c r="T48">
        <f t="shared" si="8"/>
        <v>0.76129298050474381</v>
      </c>
      <c r="U48" s="6">
        <f t="shared" si="9"/>
        <v>513.48114892670469</v>
      </c>
    </row>
    <row r="49" spans="2:21">
      <c r="B49">
        <v>2006</v>
      </c>
      <c r="C49" s="16">
        <v>469325</v>
      </c>
      <c r="D49" s="4">
        <v>20621.333333333332</v>
      </c>
      <c r="E49" s="5">
        <f t="shared" si="13"/>
        <v>4.3938280154122052E-2</v>
      </c>
      <c r="G49" s="37">
        <v>594</v>
      </c>
      <c r="H49" s="6">
        <f t="shared" si="14"/>
        <v>34.716049382716051</v>
      </c>
      <c r="J49" s="38">
        <v>1215</v>
      </c>
      <c r="L49" s="5">
        <f t="shared" si="21"/>
        <v>2.0454545454545454</v>
      </c>
      <c r="M49" s="7">
        <f t="shared" si="22"/>
        <v>0.71562003641200389</v>
      </c>
      <c r="N49" s="5">
        <v>0.371</v>
      </c>
      <c r="O49" s="9">
        <f t="shared" si="18"/>
        <v>0.629</v>
      </c>
      <c r="R49">
        <f t="shared" si="7"/>
        <v>975</v>
      </c>
      <c r="S49">
        <f t="shared" si="3"/>
        <v>692.23521592326244</v>
      </c>
      <c r="T49">
        <f t="shared" si="8"/>
        <v>0.75584852198635155</v>
      </c>
      <c r="U49" s="6">
        <f t="shared" si="9"/>
        <v>523.22496482250085</v>
      </c>
    </row>
    <row r="50" spans="2:21">
      <c r="B50">
        <v>2007</v>
      </c>
      <c r="C50" s="16">
        <v>448800</v>
      </c>
      <c r="D50" s="4">
        <v>24567.483870967742</v>
      </c>
      <c r="E50" s="5">
        <f t="shared" si="13"/>
        <v>5.4740382956701743E-2</v>
      </c>
      <c r="G50" s="37">
        <v>464</v>
      </c>
      <c r="H50" s="6">
        <f t="shared" si="14"/>
        <v>52.947163515016683</v>
      </c>
      <c r="J50" s="38">
        <v>785</v>
      </c>
      <c r="L50" s="5">
        <f t="shared" si="21"/>
        <v>1.6918103448275863</v>
      </c>
      <c r="M50" s="7">
        <f t="shared" si="22"/>
        <v>0.52579916555615325</v>
      </c>
      <c r="N50" s="5">
        <v>0.35299999999999998</v>
      </c>
      <c r="O50" s="9">
        <f t="shared" si="18"/>
        <v>0.64700000000000002</v>
      </c>
      <c r="R50">
        <f t="shared" si="7"/>
        <v>1000</v>
      </c>
      <c r="S50">
        <f t="shared" si="3"/>
        <v>709.98483684437178</v>
      </c>
      <c r="T50">
        <f t="shared" si="8"/>
        <v>0.75044300002631159</v>
      </c>
      <c r="U50" s="6">
        <f t="shared" si="9"/>
        <v>532.80315093468175</v>
      </c>
    </row>
    <row r="51" spans="2:21">
      <c r="B51">
        <v>2008</v>
      </c>
      <c r="C51" s="16">
        <v>1234176</v>
      </c>
      <c r="D51" s="4">
        <v>33618.420454545456</v>
      </c>
      <c r="E51" s="5">
        <f t="shared" si="13"/>
        <v>2.7239567496487906E-2</v>
      </c>
      <c r="G51" s="37">
        <v>1946</v>
      </c>
      <c r="H51" s="6">
        <f t="shared" si="14"/>
        <v>17.275652854339906</v>
      </c>
      <c r="J51" s="38">
        <v>1500</v>
      </c>
      <c r="L51" s="5">
        <f t="shared" si="21"/>
        <v>0.77081192189105863</v>
      </c>
      <c r="M51" s="7">
        <f t="shared" si="22"/>
        <v>-0.26031087565564887</v>
      </c>
      <c r="N51" s="5">
        <v>0.39700000000000002</v>
      </c>
      <c r="O51" s="9">
        <f t="shared" si="18"/>
        <v>0.60299999999999998</v>
      </c>
      <c r="R51">
        <f t="shared" si="7"/>
        <v>1025</v>
      </c>
      <c r="S51">
        <f t="shared" si="3"/>
        <v>727.73445776548101</v>
      </c>
      <c r="T51">
        <f t="shared" si="8"/>
        <v>0.74507613616615598</v>
      </c>
      <c r="U51" s="6">
        <f t="shared" si="9"/>
        <v>542.21757794687721</v>
      </c>
    </row>
    <row r="52" spans="2:21">
      <c r="B52">
        <v>2009</v>
      </c>
      <c r="C52" s="16"/>
      <c r="E52" s="9"/>
      <c r="G52" s="37">
        <v>1497</v>
      </c>
      <c r="H52" s="6"/>
      <c r="J52" s="38">
        <v>404</v>
      </c>
      <c r="L52" s="5">
        <f t="shared" si="21"/>
        <v>0.26987307949231798</v>
      </c>
      <c r="M52" s="7">
        <f t="shared" si="22"/>
        <v>-1.3098035064584783</v>
      </c>
      <c r="N52" s="5"/>
      <c r="R52">
        <f t="shared" si="7"/>
        <v>1050</v>
      </c>
      <c r="S52">
        <f t="shared" si="3"/>
        <v>745.48407868659035</v>
      </c>
      <c r="T52">
        <f t="shared" si="8"/>
        <v>0.73974765393883923</v>
      </c>
      <c r="U52" s="6">
        <f t="shared" si="9"/>
        <v>551.47009825716225</v>
      </c>
    </row>
    <row r="53" spans="2:21">
      <c r="B53">
        <v>2010</v>
      </c>
      <c r="G53" s="37">
        <v>4852</v>
      </c>
      <c r="J53" s="38">
        <v>1364</v>
      </c>
      <c r="L53" s="5">
        <f t="shared" si="21"/>
        <v>0.28112118713932399</v>
      </c>
      <c r="M53" s="7">
        <f t="shared" si="22"/>
        <v>-1.2689694316605333</v>
      </c>
      <c r="R53">
        <f t="shared" si="7"/>
        <v>1075</v>
      </c>
      <c r="S53">
        <f t="shared" si="3"/>
        <v>763.23369960769958</v>
      </c>
      <c r="T53">
        <f t="shared" si="8"/>
        <v>0.73445727885449552</v>
      </c>
      <c r="U53" s="6">
        <f t="shared" si="9"/>
        <v>560.56254614392049</v>
      </c>
    </row>
    <row r="54" spans="2:21">
      <c r="B54">
        <v>2011</v>
      </c>
      <c r="G54" s="37">
        <v>5738</v>
      </c>
      <c r="J54" s="38">
        <v>674</v>
      </c>
      <c r="L54" s="5">
        <f t="shared" si="21"/>
        <v>0.11746253049843151</v>
      </c>
      <c r="M54" s="7">
        <f t="shared" si="22"/>
        <v>-2.141635885629003</v>
      </c>
      <c r="R54">
        <f t="shared" si="7"/>
        <v>1100</v>
      </c>
      <c r="S54">
        <f t="shared" si="3"/>
        <v>780.98332052880892</v>
      </c>
      <c r="T54">
        <f t="shared" si="8"/>
        <v>0.72920473838629984</v>
      </c>
      <c r="U54" s="6">
        <f t="shared" si="9"/>
        <v>569.49673793027387</v>
      </c>
    </row>
    <row r="55" spans="2:21">
      <c r="B55">
        <v>2012</v>
      </c>
      <c r="G55" s="37">
        <v>1871</v>
      </c>
      <c r="J55" s="38">
        <v>730</v>
      </c>
      <c r="L55" s="5">
        <f t="shared" si="21"/>
        <v>0.3901656867985035</v>
      </c>
      <c r="M55" s="7">
        <f t="shared" si="22"/>
        <v>-0.94118379213165271</v>
      </c>
      <c r="R55">
        <f t="shared" si="7"/>
        <v>1125</v>
      </c>
      <c r="S55">
        <f t="shared" si="3"/>
        <v>798.73294144991826</v>
      </c>
      <c r="T55">
        <f t="shared" si="8"/>
        <v>0.72398976195642784</v>
      </c>
      <c r="U55" s="6">
        <f t="shared" si="9"/>
        <v>578.27447214708377</v>
      </c>
    </row>
    <row r="56" spans="2:21">
      <c r="B56">
        <v>2013</v>
      </c>
      <c r="G56" s="37">
        <v>1166</v>
      </c>
      <c r="J56" s="38">
        <v>134</v>
      </c>
      <c r="L56" s="5">
        <f t="shared" si="21"/>
        <v>0.11492281303602059</v>
      </c>
      <c r="M56" s="7">
        <f t="shared" si="22"/>
        <v>-2.1634945669595265</v>
      </c>
      <c r="R56">
        <f t="shared" si="7"/>
        <v>1150</v>
      </c>
      <c r="S56">
        <f t="shared" si="3"/>
        <v>816.48256237102748</v>
      </c>
      <c r="T56">
        <f t="shared" si="8"/>
        <v>0.71881208092211835</v>
      </c>
      <c r="U56" s="6">
        <f t="shared" si="9"/>
        <v>586.8975296945415</v>
      </c>
    </row>
    <row r="57" spans="2:21">
      <c r="B57">
        <v>2014</v>
      </c>
      <c r="R57">
        <f t="shared" si="7"/>
        <v>1175</v>
      </c>
      <c r="S57">
        <f t="shared" si="3"/>
        <v>834.23218329213682</v>
      </c>
      <c r="T57">
        <f t="shared" si="8"/>
        <v>0.71367142856183396</v>
      </c>
      <c r="U57" s="6">
        <f t="shared" si="9"/>
        <v>595.36767400235703</v>
      </c>
    </row>
    <row r="58" spans="2:21">
      <c r="R58">
        <f t="shared" si="7"/>
        <v>1200</v>
      </c>
      <c r="S58">
        <f t="shared" si="3"/>
        <v>851.98180421324605</v>
      </c>
      <c r="T58">
        <f t="shared" si="8"/>
        <v>0.70856754006152167</v>
      </c>
      <c r="U58" s="6">
        <f t="shared" si="9"/>
        <v>603.68665118855677</v>
      </c>
    </row>
    <row r="59" spans="2:21">
      <c r="R59">
        <f t="shared" si="7"/>
        <v>1225</v>
      </c>
      <c r="S59">
        <f t="shared" si="3"/>
        <v>869.73142513435539</v>
      </c>
      <c r="T59">
        <f t="shared" si="8"/>
        <v>0.7035001525009712</v>
      </c>
      <c r="U59" s="6">
        <f t="shared" si="9"/>
        <v>611.85619021690604</v>
      </c>
    </row>
    <row r="60" spans="2:21">
      <c r="R60">
        <f t="shared" si="7"/>
        <v>1250</v>
      </c>
      <c r="S60">
        <f t="shared" si="3"/>
        <v>887.48104605546473</v>
      </c>
      <c r="T60">
        <f t="shared" si="8"/>
        <v>0.69846900484027075</v>
      </c>
      <c r="U60" s="6">
        <f t="shared" si="9"/>
        <v>619.87800305296298</v>
      </c>
    </row>
    <row r="61" spans="2:21">
      <c r="R61">
        <f t="shared" si="7"/>
        <v>1275</v>
      </c>
      <c r="S61">
        <f t="shared" si="3"/>
        <v>905.23066697657396</v>
      </c>
      <c r="T61">
        <f t="shared" si="8"/>
        <v>0.69347383790636008</v>
      </c>
      <c r="U61" s="6">
        <f t="shared" si="9"/>
        <v>627.75378481877885</v>
      </c>
    </row>
    <row r="62" spans="2:21">
      <c r="R62">
        <f t="shared" si="7"/>
        <v>1300</v>
      </c>
      <c r="S62">
        <f t="shared" si="3"/>
        <v>922.9802878976833</v>
      </c>
      <c r="T62">
        <f t="shared" si="8"/>
        <v>0.68851439437967976</v>
      </c>
      <c r="U62" s="6">
        <f t="shared" si="9"/>
        <v>635.48521394625584</v>
      </c>
    </row>
    <row r="63" spans="2:21">
      <c r="R63">
        <f t="shared" si="7"/>
        <v>1325</v>
      </c>
      <c r="S63">
        <f t="shared" si="3"/>
        <v>940.72990881879252</v>
      </c>
      <c r="T63">
        <f t="shared" si="8"/>
        <v>0.6835904187809152</v>
      </c>
      <c r="U63" s="6">
        <f t="shared" si="9"/>
        <v>643.07395232917054</v>
      </c>
    </row>
    <row r="64" spans="2:21">
      <c r="R64">
        <f t="shared" si="7"/>
        <v>1350</v>
      </c>
      <c r="S64">
        <f t="shared" si="3"/>
        <v>958.47952973990186</v>
      </c>
      <c r="T64">
        <f t="shared" si="8"/>
        <v>0.67870165745783639</v>
      </c>
      <c r="U64" s="6">
        <f t="shared" si="9"/>
        <v>650.52164547387895</v>
      </c>
    </row>
    <row r="65" spans="18:21">
      <c r="R65">
        <f t="shared" si="7"/>
        <v>1375</v>
      </c>
      <c r="S65">
        <f t="shared" si="3"/>
        <v>976.2291506610112</v>
      </c>
      <c r="T65">
        <f t="shared" si="8"/>
        <v>0.67384785857223084</v>
      </c>
      <c r="U65" s="6">
        <f t="shared" si="9"/>
        <v>657.82992264871007</v>
      </c>
    </row>
    <row r="66" spans="18:21">
      <c r="R66">
        <f t="shared" si="7"/>
        <v>1400</v>
      </c>
      <c r="S66">
        <f t="shared" si="3"/>
        <v>993.97877158212043</v>
      </c>
      <c r="T66">
        <f t="shared" si="8"/>
        <v>0.66902877208693123</v>
      </c>
      <c r="U66" s="6">
        <f t="shared" si="9"/>
        <v>665.00039703206232</v>
      </c>
    </row>
    <row r="67" spans="18:21">
      <c r="R67">
        <f t="shared" si="7"/>
        <v>1425</v>
      </c>
      <c r="S67">
        <f t="shared" si="3"/>
        <v>1011.7283925032298</v>
      </c>
      <c r="T67">
        <f t="shared" si="8"/>
        <v>0.66424414975293411</v>
      </c>
      <c r="U67" s="6">
        <f t="shared" si="9"/>
        <v>672.03466585921069</v>
      </c>
    </row>
    <row r="68" spans="18:21">
      <c r="R68">
        <f t="shared" si="7"/>
        <v>1450</v>
      </c>
      <c r="S68">
        <f t="shared" si="3"/>
        <v>1029.478013424339</v>
      </c>
      <c r="T68">
        <f t="shared" si="8"/>
        <v>0.65949374509661274</v>
      </c>
      <c r="U68" s="6">
        <f t="shared" si="9"/>
        <v>678.93431056783834</v>
      </c>
    </row>
    <row r="69" spans="18:21">
      <c r="R69">
        <f t="shared" si="7"/>
        <v>1475</v>
      </c>
      <c r="S69">
        <f t="shared" si="3"/>
        <v>1047.2276343454482</v>
      </c>
      <c r="T69">
        <f t="shared" si="8"/>
        <v>0.65477731340701928</v>
      </c>
      <c r="U69" s="6">
        <f t="shared" si="9"/>
        <v>685.70089694230091</v>
      </c>
    </row>
    <row r="70" spans="18:21">
      <c r="R70">
        <f t="shared" si="7"/>
        <v>1500</v>
      </c>
      <c r="S70">
        <f t="shared" si="3"/>
        <v>1064.9772552665577</v>
      </c>
      <c r="T70">
        <f t="shared" si="8"/>
        <v>0.65009461172327954</v>
      </c>
      <c r="U70" s="6">
        <f t="shared" si="9"/>
        <v>692.33597525663674</v>
      </c>
    </row>
    <row r="71" spans="18:21">
      <c r="R71">
        <f t="shared" si="7"/>
        <v>1525</v>
      </c>
      <c r="S71">
        <f t="shared" si="3"/>
        <v>1082.7268761876669</v>
      </c>
      <c r="T71">
        <f t="shared" si="8"/>
        <v>0.64544539882207685</v>
      </c>
      <c r="U71" s="6">
        <f t="shared" si="9"/>
        <v>698.8410804163301</v>
      </c>
    </row>
    <row r="72" spans="18:21">
      <c r="R72">
        <f t="shared" si="7"/>
        <v>1550</v>
      </c>
      <c r="S72">
        <f t="shared" si="3"/>
        <v>1100.4764971087761</v>
      </c>
      <c r="T72">
        <f t="shared" si="8"/>
        <v>0.64082943520522595</v>
      </c>
      <c r="U72" s="6">
        <f t="shared" si="9"/>
        <v>705.21773209884248</v>
      </c>
    </row>
    <row r="73" spans="18:21">
      <c r="R73">
        <f t="shared" si="7"/>
        <v>1575</v>
      </c>
      <c r="S73">
        <f t="shared" si="3"/>
        <v>1118.2261180298856</v>
      </c>
      <c r="T73">
        <f t="shared" si="8"/>
        <v>0.63624648308733533</v>
      </c>
      <c r="U73" s="6">
        <f t="shared" si="9"/>
        <v>711.46743489291828</v>
      </c>
    </row>
    <row r="74" spans="18:21">
      <c r="R74">
        <f t="shared" si="7"/>
        <v>1600</v>
      </c>
      <c r="S74">
        <f t="shared" si="3"/>
        <v>1135.9757389509948</v>
      </c>
      <c r="T74">
        <f t="shared" si="8"/>
        <v>0.63169630638355789</v>
      </c>
      <c r="U74" s="6">
        <f t="shared" si="9"/>
        <v>717.59167843667615</v>
      </c>
    </row>
    <row r="75" spans="18:21">
      <c r="R75">
        <f t="shared" si="7"/>
        <v>1625</v>
      </c>
      <c r="S75">
        <f t="shared" ref="S75:S138" si="23">T$6*R75</f>
        <v>1153.725359872104</v>
      </c>
      <c r="T75">
        <f t="shared" si="8"/>
        <v>0.62717867069743005</v>
      </c>
      <c r="U75" s="6">
        <f t="shared" si="9"/>
        <v>723.5919375545003</v>
      </c>
    </row>
    <row r="76" spans="18:21">
      <c r="R76">
        <f t="shared" si="7"/>
        <v>1650</v>
      </c>
      <c r="S76">
        <f t="shared" si="23"/>
        <v>1171.4749807932135</v>
      </c>
      <c r="T76">
        <f t="shared" si="8"/>
        <v>0.62269334330879633</v>
      </c>
      <c r="U76" s="6">
        <f t="shared" si="9"/>
        <v>729.46967239273408</v>
      </c>
    </row>
    <row r="77" spans="18:21">
      <c r="R77">
        <f t="shared" ref="R77:R140" si="24">R76+25</f>
        <v>1675</v>
      </c>
      <c r="S77">
        <f t="shared" si="23"/>
        <v>1189.2246017143227</v>
      </c>
      <c r="T77">
        <f t="shared" ref="T77:T140" si="25">S$8^((S$7*R77)*(-1))</f>
        <v>0.61824009316182149</v>
      </c>
      <c r="U77" s="6">
        <f t="shared" ref="U77:U140" si="26">S77*T77</f>
        <v>735.22632855419295</v>
      </c>
    </row>
    <row r="78" spans="18:21">
      <c r="R78">
        <f t="shared" si="24"/>
        <v>1700</v>
      </c>
      <c r="S78">
        <f t="shared" si="23"/>
        <v>1206.9742226354319</v>
      </c>
      <c r="T78">
        <f t="shared" si="25"/>
        <v>0.61381869085308771</v>
      </c>
      <c r="U78" s="6">
        <f t="shared" si="26"/>
        <v>740.86333723150403</v>
      </c>
    </row>
    <row r="79" spans="18:21">
      <c r="R79">
        <f t="shared" si="24"/>
        <v>1725</v>
      </c>
      <c r="S79">
        <f t="shared" si="23"/>
        <v>1224.7238435565412</v>
      </c>
      <c r="T79">
        <f t="shared" si="25"/>
        <v>0.60942890861977761</v>
      </c>
      <c r="U79" s="6">
        <f t="shared" si="26"/>
        <v>746.38211533928211</v>
      </c>
    </row>
    <row r="80" spans="18:21">
      <c r="R80">
        <f t="shared" si="24"/>
        <v>1750</v>
      </c>
      <c r="S80">
        <f t="shared" si="23"/>
        <v>1242.4734644776506</v>
      </c>
      <c r="T80">
        <f t="shared" si="25"/>
        <v>0.60507052032794084</v>
      </c>
      <c r="U80" s="6">
        <f t="shared" si="26"/>
        <v>751.78406564515137</v>
      </c>
    </row>
    <row r="81" spans="18:21">
      <c r="R81">
        <f t="shared" si="24"/>
        <v>1775</v>
      </c>
      <c r="S81">
        <f t="shared" si="23"/>
        <v>1260.2230853987598</v>
      </c>
      <c r="T81">
        <f t="shared" si="25"/>
        <v>0.60074330146084542</v>
      </c>
      <c r="U81" s="6">
        <f t="shared" si="26"/>
        <v>757.07057689962392</v>
      </c>
    </row>
    <row r="82" spans="18:21">
      <c r="R82">
        <f t="shared" si="24"/>
        <v>1800</v>
      </c>
      <c r="S82">
        <f t="shared" si="23"/>
        <v>1277.9727063198691</v>
      </c>
      <c r="T82">
        <f t="shared" si="25"/>
        <v>0.59644702910741176</v>
      </c>
      <c r="U82" s="6">
        <f t="shared" si="26"/>
        <v>762.24302396484472</v>
      </c>
    </row>
    <row r="83" spans="18:21">
      <c r="R83">
        <f t="shared" si="24"/>
        <v>1825</v>
      </c>
      <c r="S83">
        <f t="shared" si="23"/>
        <v>1295.7223272409785</v>
      </c>
      <c r="T83">
        <f t="shared" si="25"/>
        <v>0.59218148195073039</v>
      </c>
      <c r="U83" s="6">
        <f t="shared" si="26"/>
        <v>767.30276794221186</v>
      </c>
    </row>
    <row r="84" spans="18:21">
      <c r="R84">
        <f t="shared" si="24"/>
        <v>1850</v>
      </c>
      <c r="S84">
        <f t="shared" si="23"/>
        <v>1313.4719481620878</v>
      </c>
      <c r="T84">
        <f t="shared" si="25"/>
        <v>0.58794644025665987</v>
      </c>
      <c r="U84" s="6">
        <f t="shared" si="26"/>
        <v>772.25115629887955</v>
      </c>
    </row>
    <row r="85" spans="18:21">
      <c r="R85">
        <f t="shared" si="24"/>
        <v>1875</v>
      </c>
      <c r="S85">
        <f t="shared" si="23"/>
        <v>1331.221569083197</v>
      </c>
      <c r="T85">
        <f t="shared" si="25"/>
        <v>0.58374168586250874</v>
      </c>
      <c r="U85" s="6">
        <f t="shared" si="26"/>
        <v>777.08952299315956</v>
      </c>
    </row>
    <row r="86" spans="18:21">
      <c r="R86">
        <f t="shared" si="24"/>
        <v>1900</v>
      </c>
      <c r="S86">
        <f t="shared" si="23"/>
        <v>1348.9711900043062</v>
      </c>
      <c r="T86">
        <f t="shared" si="25"/>
        <v>0.57956700216579637</v>
      </c>
      <c r="U86" s="6">
        <f t="shared" si="26"/>
        <v>781.81918859882262</v>
      </c>
    </row>
    <row r="87" spans="18:21">
      <c r="R87">
        <f t="shared" si="24"/>
        <v>1925</v>
      </c>
      <c r="S87">
        <f t="shared" si="23"/>
        <v>1366.7208109254157</v>
      </c>
      <c r="T87">
        <f t="shared" si="25"/>
        <v>0.57542217411309504</v>
      </c>
      <c r="U87" s="6">
        <f t="shared" si="26"/>
        <v>786.44146042831494</v>
      </c>
    </row>
    <row r="88" spans="18:21">
      <c r="R88">
        <f t="shared" si="24"/>
        <v>1950</v>
      </c>
      <c r="S88">
        <f t="shared" si="23"/>
        <v>1384.4704318465249</v>
      </c>
      <c r="T88">
        <f t="shared" si="25"/>
        <v>0.57130698818895231</v>
      </c>
      <c r="U88" s="6">
        <f t="shared" si="26"/>
        <v>790.95763265489632</v>
      </c>
    </row>
    <row r="89" spans="18:21">
      <c r="R89">
        <f t="shared" si="24"/>
        <v>1975</v>
      </c>
      <c r="S89">
        <f t="shared" si="23"/>
        <v>1402.2200527676341</v>
      </c>
      <c r="T89">
        <f t="shared" si="25"/>
        <v>0.56722123240489131</v>
      </c>
      <c r="U89" s="6">
        <f t="shared" si="26"/>
        <v>795.3689864337091</v>
      </c>
    </row>
    <row r="90" spans="18:21">
      <c r="R90">
        <f t="shared" si="24"/>
        <v>2000</v>
      </c>
      <c r="S90">
        <f t="shared" si="23"/>
        <v>1419.9696736887436</v>
      </c>
      <c r="T90">
        <f t="shared" si="25"/>
        <v>0.56316469628849064</v>
      </c>
      <c r="U90" s="6">
        <f t="shared" si="26"/>
        <v>799.67679002178841</v>
      </c>
    </row>
    <row r="91" spans="18:21">
      <c r="R91">
        <f t="shared" si="24"/>
        <v>2025</v>
      </c>
      <c r="S91">
        <f t="shared" si="23"/>
        <v>1437.7192946098528</v>
      </c>
      <c r="T91">
        <f t="shared" si="25"/>
        <v>0.55913717087254267</v>
      </c>
      <c r="U91" s="6">
        <f t="shared" si="26"/>
        <v>803.88229889702075</v>
      </c>
    </row>
    <row r="92" spans="18:21">
      <c r="R92">
        <f t="shared" si="24"/>
        <v>2050</v>
      </c>
      <c r="S92">
        <f t="shared" si="23"/>
        <v>1455.468915530962</v>
      </c>
      <c r="T92">
        <f t="shared" si="25"/>
        <v>0.55513844868428819</v>
      </c>
      <c r="U92" s="6">
        <f t="shared" si="26"/>
        <v>807.98675587606158</v>
      </c>
    </row>
    <row r="93" spans="18:21">
      <c r="R93">
        <f t="shared" si="24"/>
        <v>2075</v>
      </c>
      <c r="S93">
        <f t="shared" si="23"/>
        <v>1473.2185364520715</v>
      </c>
      <c r="T93">
        <f t="shared" si="25"/>
        <v>0.55116832373472902</v>
      </c>
      <c r="U93" s="6">
        <f t="shared" si="26"/>
        <v>811.99139123121904</v>
      </c>
    </row>
    <row r="94" spans="18:21">
      <c r="R94">
        <f t="shared" si="24"/>
        <v>2100</v>
      </c>
      <c r="S94">
        <f t="shared" si="23"/>
        <v>1490.9681573731807</v>
      </c>
      <c r="T94">
        <f t="shared" si="25"/>
        <v>0.54722659150801656</v>
      </c>
      <c r="U94" s="6">
        <f t="shared" si="26"/>
        <v>815.89742280631367</v>
      </c>
    </row>
    <row r="95" spans="18:21">
      <c r="R95">
        <f t="shared" si="24"/>
        <v>2125</v>
      </c>
      <c r="S95">
        <f t="shared" si="23"/>
        <v>1508.7177782942899</v>
      </c>
      <c r="T95">
        <f t="shared" si="25"/>
        <v>0.54331304895091692</v>
      </c>
      <c r="U95" s="6">
        <f t="shared" si="26"/>
        <v>819.70605613152418</v>
      </c>
    </row>
    <row r="96" spans="18:21">
      <c r="R96">
        <f t="shared" si="24"/>
        <v>2150</v>
      </c>
      <c r="S96">
        <f t="shared" si="23"/>
        <v>1526.4673992153992</v>
      </c>
      <c r="T96">
        <f t="shared" si="25"/>
        <v>0.53942749446235028</v>
      </c>
      <c r="U96" s="6">
        <f t="shared" si="26"/>
        <v>823.41848453722298</v>
      </c>
    </row>
    <row r="97" spans="18:21">
      <c r="R97">
        <f t="shared" si="24"/>
        <v>2175</v>
      </c>
      <c r="S97">
        <f t="shared" si="23"/>
        <v>1544.2170201365086</v>
      </c>
      <c r="T97">
        <f t="shared" si="25"/>
        <v>0.53556972788300616</v>
      </c>
      <c r="U97" s="6">
        <f t="shared" si="26"/>
        <v>827.03588926681653</v>
      </c>
    </row>
    <row r="98" spans="18:21">
      <c r="R98">
        <f t="shared" si="24"/>
        <v>2200</v>
      </c>
      <c r="S98">
        <f t="shared" si="23"/>
        <v>1561.9666410576178</v>
      </c>
      <c r="T98">
        <f t="shared" si="25"/>
        <v>0.53173955048503208</v>
      </c>
      <c r="U98" s="6">
        <f t="shared" si="26"/>
        <v>830.55943958859314</v>
      </c>
    </row>
    <row r="99" spans="18:21">
      <c r="R99">
        <f t="shared" si="24"/>
        <v>2225</v>
      </c>
      <c r="S99">
        <f t="shared" si="23"/>
        <v>1579.7162619787271</v>
      </c>
      <c r="T99">
        <f t="shared" si="25"/>
        <v>0.52793676496179653</v>
      </c>
      <c r="U99" s="6">
        <f t="shared" si="26"/>
        <v>833.99029290659098</v>
      </c>
    </row>
    <row r="100" spans="18:21">
      <c r="R100">
        <f t="shared" si="24"/>
        <v>2250</v>
      </c>
      <c r="S100">
        <f t="shared" si="23"/>
        <v>1597.4658828998365</v>
      </c>
      <c r="T100">
        <f t="shared" si="25"/>
        <v>0.52416117541772511</v>
      </c>
      <c r="U100" s="6">
        <f t="shared" si="26"/>
        <v>837.32959487049231</v>
      </c>
    </row>
    <row r="101" spans="18:21">
      <c r="R101">
        <f t="shared" si="24"/>
        <v>2275</v>
      </c>
      <c r="S101">
        <f t="shared" si="23"/>
        <v>1615.2155038209457</v>
      </c>
      <c r="T101">
        <f t="shared" si="25"/>
        <v>0.52041258735820894</v>
      </c>
      <c r="U101" s="6">
        <f t="shared" si="26"/>
        <v>840.57847948455139</v>
      </c>
    </row>
    <row r="102" spans="18:21">
      <c r="R102">
        <f t="shared" si="24"/>
        <v>2300</v>
      </c>
      <c r="S102">
        <f t="shared" si="23"/>
        <v>1632.965124742055</v>
      </c>
      <c r="T102">
        <f t="shared" si="25"/>
        <v>0.51669080767958597</v>
      </c>
      <c r="U102" s="6">
        <f t="shared" si="26"/>
        <v>843.7380692155682</v>
      </c>
    </row>
    <row r="103" spans="18:21">
      <c r="R103">
        <f t="shared" si="24"/>
        <v>2325</v>
      </c>
      <c r="S103">
        <f t="shared" si="23"/>
        <v>1650.7147456631644</v>
      </c>
      <c r="T103">
        <f t="shared" si="25"/>
        <v>0.51299564465919267</v>
      </c>
      <c r="U103" s="6">
        <f t="shared" si="26"/>
        <v>846.80947509991029</v>
      </c>
    </row>
    <row r="104" spans="18:21">
      <c r="R104">
        <f t="shared" si="24"/>
        <v>2350</v>
      </c>
      <c r="S104">
        <f t="shared" si="23"/>
        <v>1668.4643665842736</v>
      </c>
      <c r="T104">
        <f t="shared" si="25"/>
        <v>0.50932690794548885</v>
      </c>
      <c r="U104" s="6">
        <f t="shared" si="26"/>
        <v>849.79379684959667</v>
      </c>
    </row>
    <row r="105" spans="18:21">
      <c r="R105">
        <f t="shared" si="24"/>
        <v>2375</v>
      </c>
      <c r="S105">
        <f t="shared" si="23"/>
        <v>1686.2139875053829</v>
      </c>
      <c r="T105">
        <f t="shared" si="25"/>
        <v>0.5056844085482507</v>
      </c>
      <c r="U105" s="6">
        <f t="shared" si="26"/>
        <v>852.69212295744694</v>
      </c>
    </row>
    <row r="106" spans="18:21">
      <c r="R106">
        <f t="shared" si="24"/>
        <v>2400</v>
      </c>
      <c r="S106">
        <f t="shared" si="23"/>
        <v>1703.9636084264921</v>
      </c>
      <c r="T106">
        <f t="shared" si="25"/>
        <v>0.50206795882883615</v>
      </c>
      <c r="U106" s="6">
        <f t="shared" si="26"/>
        <v>855.50553080130715</v>
      </c>
    </row>
    <row r="107" spans="18:21">
      <c r="R107">
        <f t="shared" si="24"/>
        <v>2425</v>
      </c>
      <c r="S107">
        <f t="shared" si="23"/>
        <v>1721.7132293476016</v>
      </c>
      <c r="T107">
        <f t="shared" si="25"/>
        <v>0.49847737249051849</v>
      </c>
      <c r="U107" s="6">
        <f t="shared" si="26"/>
        <v>858.23508674735785</v>
      </c>
    </row>
    <row r="108" spans="18:21">
      <c r="R108">
        <f t="shared" si="24"/>
        <v>2450</v>
      </c>
      <c r="S108">
        <f t="shared" si="23"/>
        <v>1739.4628502687108</v>
      </c>
      <c r="T108">
        <f t="shared" si="25"/>
        <v>0.49491246456888971</v>
      </c>
      <c r="U108" s="6">
        <f t="shared" si="26"/>
        <v>860.88184625251324</v>
      </c>
    </row>
    <row r="109" spans="18:21">
      <c r="R109">
        <f t="shared" si="24"/>
        <v>2475</v>
      </c>
      <c r="S109">
        <f t="shared" si="23"/>
        <v>1757.21247118982</v>
      </c>
      <c r="T109">
        <f t="shared" si="25"/>
        <v>0.49137305142233201</v>
      </c>
      <c r="U109" s="6">
        <f t="shared" si="26"/>
        <v>863.44685396591854</v>
      </c>
    </row>
    <row r="110" spans="18:21">
      <c r="R110">
        <f t="shared" si="24"/>
        <v>2500</v>
      </c>
      <c r="S110">
        <f t="shared" si="23"/>
        <v>1774.9620921109295</v>
      </c>
      <c r="T110">
        <f t="shared" si="25"/>
        <v>0.48785895072255808</v>
      </c>
      <c r="U110" s="6">
        <f t="shared" si="26"/>
        <v>865.93114382955457</v>
      </c>
    </row>
    <row r="111" spans="18:21">
      <c r="R111">
        <f t="shared" si="24"/>
        <v>2525</v>
      </c>
      <c r="S111">
        <f t="shared" si="23"/>
        <v>1792.7117130320387</v>
      </c>
      <c r="T111">
        <f t="shared" si="25"/>
        <v>0.48436998144521853</v>
      </c>
      <c r="U111" s="6">
        <f t="shared" si="26"/>
        <v>868.33573917795457</v>
      </c>
    </row>
    <row r="112" spans="18:21">
      <c r="R112">
        <f t="shared" si="24"/>
        <v>2550</v>
      </c>
      <c r="S112">
        <f t="shared" si="23"/>
        <v>1810.4613339531479</v>
      </c>
      <c r="T112">
        <f t="shared" si="25"/>
        <v>0.48090596386057655</v>
      </c>
      <c r="U112" s="6">
        <f t="shared" si="26"/>
        <v>870.66165283704379</v>
      </c>
    </row>
    <row r="113" spans="18:21">
      <c r="R113">
        <f t="shared" si="24"/>
        <v>2575</v>
      </c>
      <c r="S113">
        <f t="shared" si="23"/>
        <v>1828.2109548742571</v>
      </c>
      <c r="T113">
        <f t="shared" si="25"/>
        <v>0.47746671952424979</v>
      </c>
      <c r="U113" s="6">
        <f t="shared" si="26"/>
        <v>872.90988722210784</v>
      </c>
    </row>
    <row r="114" spans="18:21">
      <c r="R114">
        <f t="shared" si="24"/>
        <v>2600</v>
      </c>
      <c r="S114">
        <f t="shared" si="23"/>
        <v>1845.9605757953666</v>
      </c>
      <c r="T114">
        <f t="shared" si="25"/>
        <v>0.47405207126801724</v>
      </c>
      <c r="U114" s="6">
        <f t="shared" si="26"/>
        <v>875.0814344348953</v>
      </c>
    </row>
    <row r="115" spans="18:21">
      <c r="R115">
        <f t="shared" si="24"/>
        <v>2625</v>
      </c>
      <c r="S115">
        <f t="shared" si="23"/>
        <v>1863.7101967164758</v>
      </c>
      <c r="T115">
        <f t="shared" si="25"/>
        <v>0.4706618431906936</v>
      </c>
      <c r="U115" s="6">
        <f t="shared" si="26"/>
        <v>877.17727635986671</v>
      </c>
    </row>
    <row r="116" spans="18:21">
      <c r="R116">
        <f t="shared" si="24"/>
        <v>2650</v>
      </c>
      <c r="S116">
        <f t="shared" si="23"/>
        <v>1881.459817637585</v>
      </c>
      <c r="T116">
        <f t="shared" si="25"/>
        <v>0.46729586064906709</v>
      </c>
      <c r="U116" s="6">
        <f t="shared" si="26"/>
        <v>879.19838475959216</v>
      </c>
    </row>
    <row r="117" spans="18:21">
      <c r="R117">
        <f t="shared" si="24"/>
        <v>2675</v>
      </c>
      <c r="S117">
        <f t="shared" si="23"/>
        <v>1899.2094385586945</v>
      </c>
      <c r="T117">
        <f t="shared" si="25"/>
        <v>0.46395395024890368</v>
      </c>
      <c r="U117" s="6">
        <f t="shared" si="26"/>
        <v>881.14572136930883</v>
      </c>
    </row>
    <row r="118" spans="18:21">
      <c r="R118">
        <f t="shared" si="24"/>
        <v>2700</v>
      </c>
      <c r="S118">
        <f t="shared" si="23"/>
        <v>1916.9590594798037</v>
      </c>
      <c r="T118">
        <f t="shared" si="25"/>
        <v>0.46063593983601425</v>
      </c>
      <c r="U118" s="6">
        <f t="shared" si="26"/>
        <v>883.02023799064136</v>
      </c>
    </row>
    <row r="119" spans="18:21">
      <c r="R119">
        <f t="shared" si="24"/>
        <v>2725</v>
      </c>
      <c r="S119">
        <f t="shared" si="23"/>
        <v>1934.708680400913</v>
      </c>
      <c r="T119">
        <f t="shared" si="25"/>
        <v>0.45734165848738684</v>
      </c>
      <c r="U119" s="6">
        <f t="shared" si="26"/>
        <v>884.82287658449718</v>
      </c>
    </row>
    <row r="120" spans="18:21">
      <c r="R120">
        <f t="shared" si="24"/>
        <v>2750</v>
      </c>
      <c r="S120">
        <f t="shared" si="23"/>
        <v>1952.4583013220224</v>
      </c>
      <c r="T120">
        <f t="shared" si="25"/>
        <v>0.45407093650238117</v>
      </c>
      <c r="U120" s="6">
        <f t="shared" si="26"/>
        <v>886.55456936313908</v>
      </c>
    </row>
    <row r="121" spans="18:21">
      <c r="R121">
        <f t="shared" si="24"/>
        <v>2775</v>
      </c>
      <c r="S121">
        <f t="shared" si="23"/>
        <v>1970.2079222431316</v>
      </c>
      <c r="T121">
        <f t="shared" si="25"/>
        <v>0.45082360539398775</v>
      </c>
      <c r="U121" s="6">
        <f t="shared" si="26"/>
        <v>888.21623888144609</v>
      </c>
    </row>
    <row r="122" spans="18:21">
      <c r="R122">
        <f t="shared" si="24"/>
        <v>2800</v>
      </c>
      <c r="S122">
        <f t="shared" si="23"/>
        <v>1987.9575431642409</v>
      </c>
      <c r="T122">
        <f t="shared" si="25"/>
        <v>0.44759949788014691</v>
      </c>
      <c r="U122" s="6">
        <f t="shared" si="26"/>
        <v>889.80879812736464</v>
      </c>
    </row>
    <row r="123" spans="18:21">
      <c r="R123">
        <f t="shared" si="24"/>
        <v>2825</v>
      </c>
      <c r="S123">
        <f t="shared" si="23"/>
        <v>2005.7071640853501</v>
      </c>
      <c r="T123">
        <f t="shared" si="25"/>
        <v>0.44439844787513322</v>
      </c>
      <c r="U123" s="6">
        <f t="shared" si="26"/>
        <v>891.33315061156475</v>
      </c>
    </row>
    <row r="124" spans="18:21">
      <c r="R124">
        <f t="shared" si="24"/>
        <v>2850</v>
      </c>
      <c r="S124">
        <f t="shared" si="23"/>
        <v>2023.4567850064595</v>
      </c>
      <c r="T124">
        <f t="shared" si="25"/>
        <v>0.44122029048099837</v>
      </c>
      <c r="U124" s="6">
        <f t="shared" si="26"/>
        <v>892.79019045629718</v>
      </c>
    </row>
    <row r="125" spans="18:21">
      <c r="R125">
        <f t="shared" si="24"/>
        <v>2875</v>
      </c>
      <c r="S125">
        <f t="shared" si="23"/>
        <v>2041.2064059275688</v>
      </c>
      <c r="T125">
        <f t="shared" si="25"/>
        <v>0.43806486197907779</v>
      </c>
      <c r="U125" s="6">
        <f t="shared" si="26"/>
        <v>894.18080248346985</v>
      </c>
    </row>
    <row r="126" spans="18:21">
      <c r="R126">
        <f t="shared" si="24"/>
        <v>2900</v>
      </c>
      <c r="S126">
        <f t="shared" si="23"/>
        <v>2058.956026848678</v>
      </c>
      <c r="T126">
        <f t="shared" si="25"/>
        <v>0.434931999821556</v>
      </c>
      <c r="U126" s="6">
        <f t="shared" si="26"/>
        <v>895.50586230194085</v>
      </c>
    </row>
    <row r="127" spans="18:21">
      <c r="R127">
        <f t="shared" si="24"/>
        <v>2925</v>
      </c>
      <c r="S127">
        <f t="shared" si="23"/>
        <v>2076.7056477697874</v>
      </c>
      <c r="T127">
        <f t="shared" si="25"/>
        <v>0.43182154262309363</v>
      </c>
      <c r="U127" s="6">
        <f t="shared" si="26"/>
        <v>896.76623639404056</v>
      </c>
    </row>
    <row r="128" spans="18:21">
      <c r="R128">
        <f t="shared" si="24"/>
        <v>2950</v>
      </c>
      <c r="S128">
        <f t="shared" si="23"/>
        <v>2094.4552686908964</v>
      </c>
      <c r="T128">
        <f t="shared" si="25"/>
        <v>0.42873333015251391</v>
      </c>
      <c r="U128" s="6">
        <f t="shared" si="26"/>
        <v>897.96278220132638</v>
      </c>
    </row>
    <row r="129" spans="18:21">
      <c r="R129">
        <f t="shared" si="24"/>
        <v>2975</v>
      </c>
      <c r="S129">
        <f t="shared" si="23"/>
        <v>2112.2048896120059</v>
      </c>
      <c r="T129">
        <f t="shared" si="25"/>
        <v>0.42566720332454833</v>
      </c>
      <c r="U129" s="6">
        <f t="shared" si="26"/>
        <v>899.09634820957888</v>
      </c>
    </row>
    <row r="130" spans="18:21">
      <c r="R130">
        <f t="shared" si="24"/>
        <v>3000</v>
      </c>
      <c r="S130">
        <f t="shared" si="23"/>
        <v>2129.9545105331154</v>
      </c>
      <c r="T130">
        <f t="shared" si="25"/>
        <v>0.42262300419164162</v>
      </c>
      <c r="U130" s="6">
        <f t="shared" si="26"/>
        <v>900.16777403304275</v>
      </c>
    </row>
    <row r="131" spans="18:21">
      <c r="R131">
        <f t="shared" si="24"/>
        <v>3025</v>
      </c>
      <c r="S131">
        <f t="shared" si="23"/>
        <v>2147.7041314542244</v>
      </c>
      <c r="T131">
        <f t="shared" si="25"/>
        <v>0.4196005759358154</v>
      </c>
      <c r="U131" s="6">
        <f t="shared" si="26"/>
        <v>901.1778904979227</v>
      </c>
    </row>
    <row r="132" spans="18:21">
      <c r="R132">
        <f t="shared" si="24"/>
        <v>3050</v>
      </c>
      <c r="S132">
        <f t="shared" si="23"/>
        <v>2165.4537523753338</v>
      </c>
      <c r="T132">
        <f t="shared" si="25"/>
        <v>0.41659976286058992</v>
      </c>
      <c r="U132" s="6">
        <f t="shared" si="26"/>
        <v>902.12751972513865</v>
      </c>
    </row>
    <row r="133" spans="18:21">
      <c r="R133">
        <f t="shared" si="24"/>
        <v>3075</v>
      </c>
      <c r="S133">
        <f t="shared" si="23"/>
        <v>2183.2033732964433</v>
      </c>
      <c r="T133">
        <f t="shared" si="25"/>
        <v>0.41362041038296332</v>
      </c>
      <c r="U133" s="6">
        <f t="shared" si="26"/>
        <v>903.01747521234472</v>
      </c>
    </row>
    <row r="134" spans="18:21">
      <c r="R134">
        <f t="shared" si="24"/>
        <v>3100</v>
      </c>
      <c r="S134">
        <f t="shared" si="23"/>
        <v>2200.9529942175523</v>
      </c>
      <c r="T134">
        <f t="shared" si="25"/>
        <v>0.41066236502544884</v>
      </c>
      <c r="U134" s="6">
        <f t="shared" si="26"/>
        <v>903.84856191522306</v>
      </c>
    </row>
    <row r="135" spans="18:21">
      <c r="R135">
        <f t="shared" si="24"/>
        <v>3125</v>
      </c>
      <c r="S135">
        <f t="shared" si="23"/>
        <v>2218.7026151386617</v>
      </c>
      <c r="T135">
        <f t="shared" si="25"/>
        <v>0.40772547440816836</v>
      </c>
      <c r="U135" s="6">
        <f t="shared" si="26"/>
        <v>904.62157632805463</v>
      </c>
    </row>
    <row r="136" spans="18:21">
      <c r="R136">
        <f t="shared" si="24"/>
        <v>3150</v>
      </c>
      <c r="S136">
        <f t="shared" si="23"/>
        <v>2236.4522360597712</v>
      </c>
      <c r="T136">
        <f t="shared" si="25"/>
        <v>0.4048095872410028</v>
      </c>
      <c r="U136" s="6">
        <f t="shared" si="26"/>
        <v>905.33730656357375</v>
      </c>
    </row>
    <row r="137" spans="18:21">
      <c r="R137">
        <f t="shared" si="24"/>
        <v>3175</v>
      </c>
      <c r="S137">
        <f t="shared" si="23"/>
        <v>2254.2018569808802</v>
      </c>
      <c r="T137">
        <f t="shared" si="25"/>
        <v>0.40191455331579851</v>
      </c>
      <c r="U137" s="6">
        <f t="shared" si="26"/>
        <v>905.99653243211401</v>
      </c>
    </row>
    <row r="138" spans="18:21">
      <c r="R138">
        <f t="shared" si="24"/>
        <v>3200</v>
      </c>
      <c r="S138">
        <f t="shared" si="23"/>
        <v>2271.9514779019896</v>
      </c>
      <c r="T138">
        <f t="shared" si="25"/>
        <v>0.39904022349862983</v>
      </c>
      <c r="U138" s="6">
        <f t="shared" si="26"/>
        <v>906.60002552005233</v>
      </c>
    </row>
    <row r="139" spans="18:21">
      <c r="R139">
        <f t="shared" si="24"/>
        <v>3225</v>
      </c>
      <c r="S139">
        <f t="shared" ref="S139:S202" si="27">T$6*R139</f>
        <v>2289.7010988230991</v>
      </c>
      <c r="T139">
        <f t="shared" si="25"/>
        <v>0.39618644972211631</v>
      </c>
      <c r="U139" s="6">
        <f t="shared" si="26"/>
        <v>907.1485492675522</v>
      </c>
    </row>
    <row r="140" spans="18:21">
      <c r="R140">
        <f t="shared" si="24"/>
        <v>3250</v>
      </c>
      <c r="S140">
        <f t="shared" si="27"/>
        <v>2307.4507197442081</v>
      </c>
      <c r="T140">
        <f t="shared" si="25"/>
        <v>0.39335308497779536</v>
      </c>
      <c r="U140" s="6">
        <f t="shared" si="26"/>
        <v>907.64285904561859</v>
      </c>
    </row>
    <row r="141" spans="18:21">
      <c r="R141">
        <f t="shared" ref="R141:R204" si="28">R140+25</f>
        <v>3275</v>
      </c>
      <c r="S141">
        <f t="shared" si="27"/>
        <v>2325.2003406653175</v>
      </c>
      <c r="T141">
        <f t="shared" ref="T141:T204" si="29">S$8^((S$7*R141)*(-1))</f>
        <v>0.39053998330854933</v>
      </c>
      <c r="U141" s="6">
        <f t="shared" ref="U141:U204" si="30">S141*T141</f>
        <v>908.08370223246629</v>
      </c>
    </row>
    <row r="142" spans="18:21">
      <c r="R142">
        <f t="shared" si="28"/>
        <v>3300</v>
      </c>
      <c r="S142">
        <f t="shared" si="27"/>
        <v>2342.949961586427</v>
      </c>
      <c r="T142">
        <f t="shared" si="29"/>
        <v>0.38774699980108651</v>
      </c>
      <c r="U142" s="6">
        <f t="shared" si="30"/>
        <v>908.47181828920793</v>
      </c>
    </row>
    <row r="143" spans="18:21">
      <c r="R143">
        <f t="shared" si="28"/>
        <v>3325</v>
      </c>
      <c r="S143">
        <f t="shared" si="27"/>
        <v>2360.699582507536</v>
      </c>
      <c r="T143">
        <f t="shared" si="29"/>
        <v>0.38497399057847631</v>
      </c>
      <c r="U143" s="6">
        <f t="shared" si="30"/>
        <v>908.80793883486911</v>
      </c>
    </row>
    <row r="144" spans="18:21">
      <c r="R144">
        <f t="shared" si="28"/>
        <v>3350</v>
      </c>
      <c r="S144">
        <f t="shared" si="27"/>
        <v>2378.4492034286454</v>
      </c>
      <c r="T144">
        <f t="shared" si="29"/>
        <v>0.38222081279273773</v>
      </c>
      <c r="U144" s="6">
        <f t="shared" si="30"/>
        <v>909.09278772073651</v>
      </c>
    </row>
    <row r="145" spans="18:21">
      <c r="R145">
        <f t="shared" si="28"/>
        <v>3375</v>
      </c>
      <c r="S145">
        <f t="shared" si="27"/>
        <v>2396.1988243497544</v>
      </c>
      <c r="T145">
        <f t="shared" si="29"/>
        <v>0.37948732461748025</v>
      </c>
      <c r="U145" s="6">
        <f t="shared" si="30"/>
        <v>909.32708110403985</v>
      </c>
    </row>
    <row r="146" spans="18:21">
      <c r="R146">
        <f t="shared" si="28"/>
        <v>3400</v>
      </c>
      <c r="S146">
        <f t="shared" si="27"/>
        <v>2413.9484452708639</v>
      </c>
      <c r="T146">
        <f t="shared" si="29"/>
        <v>0.3767733852405985</v>
      </c>
      <c r="U146" s="6">
        <f t="shared" si="30"/>
        <v>909.51152752098301</v>
      </c>
    </row>
    <row r="147" spans="18:21">
      <c r="R147">
        <f t="shared" si="28"/>
        <v>3425</v>
      </c>
      <c r="S147">
        <f t="shared" si="27"/>
        <v>2431.6980661919733</v>
      </c>
      <c r="T147">
        <f t="shared" si="29"/>
        <v>0.37407885485701786</v>
      </c>
      <c r="U147" s="6">
        <f t="shared" si="30"/>
        <v>909.64682795911824</v>
      </c>
    </row>
    <row r="148" spans="18:21">
      <c r="R148">
        <f t="shared" si="28"/>
        <v>3450</v>
      </c>
      <c r="S148">
        <f t="shared" si="27"/>
        <v>2449.4476871130823</v>
      </c>
      <c r="T148">
        <f t="shared" si="29"/>
        <v>0.3714035946614932</v>
      </c>
      <c r="U148" s="6">
        <f t="shared" si="30"/>
        <v>909.73367592907925</v>
      </c>
    </row>
    <row r="149" spans="18:21">
      <c r="R149">
        <f t="shared" si="28"/>
        <v>3475</v>
      </c>
      <c r="S149">
        <f t="shared" si="27"/>
        <v>2467.1973080341918</v>
      </c>
      <c r="T149">
        <f t="shared" si="29"/>
        <v>0.36874746684145793</v>
      </c>
      <c r="U149" s="6">
        <f t="shared" si="30"/>
        <v>909.77275753567244</v>
      </c>
    </row>
    <row r="150" spans="18:21">
      <c r="R150">
        <f t="shared" si="28"/>
        <v>3500</v>
      </c>
      <c r="S150">
        <f t="shared" si="27"/>
        <v>2484.9469289553012</v>
      </c>
      <c r="T150">
        <f t="shared" si="29"/>
        <v>0.36611033456992498</v>
      </c>
      <c r="U150" s="6">
        <f t="shared" si="30"/>
        <v>909.76475154833292</v>
      </c>
    </row>
    <row r="151" spans="18:21">
      <c r="R151">
        <f t="shared" si="28"/>
        <v>3525</v>
      </c>
      <c r="S151">
        <f t="shared" si="27"/>
        <v>2502.6965498764102</v>
      </c>
      <c r="T151">
        <f t="shared" si="29"/>
        <v>0.36349206199843864</v>
      </c>
      <c r="U151" s="6">
        <f t="shared" si="30"/>
        <v>909.71032947095455</v>
      </c>
    </row>
    <row r="152" spans="18:21">
      <c r="R152">
        <f t="shared" si="28"/>
        <v>3550</v>
      </c>
      <c r="S152">
        <f t="shared" si="27"/>
        <v>2520.4461707975197</v>
      </c>
      <c r="T152">
        <f t="shared" si="29"/>
        <v>0.36089251425007618</v>
      </c>
      <c r="U152" s="6">
        <f t="shared" si="30"/>
        <v>909.61015561109377</v>
      </c>
    </row>
    <row r="153" spans="18:21">
      <c r="R153">
        <f t="shared" si="28"/>
        <v>3575</v>
      </c>
      <c r="S153">
        <f t="shared" si="27"/>
        <v>2538.1957917186292</v>
      </c>
      <c r="T153">
        <f t="shared" si="29"/>
        <v>0.35831155741249954</v>
      </c>
      <c r="U153" s="6">
        <f t="shared" si="30"/>
        <v>909.46488714855434</v>
      </c>
    </row>
    <row r="154" spans="18:21">
      <c r="R154">
        <f t="shared" si="28"/>
        <v>3600</v>
      </c>
      <c r="S154">
        <f t="shared" si="27"/>
        <v>2555.9454126397382</v>
      </c>
      <c r="T154">
        <f t="shared" si="29"/>
        <v>0.35574905853105782</v>
      </c>
      <c r="U154" s="6">
        <f t="shared" si="30"/>
        <v>909.27517420336289</v>
      </c>
    </row>
    <row r="155" spans="18:21">
      <c r="R155">
        <f t="shared" si="28"/>
        <v>3625</v>
      </c>
      <c r="S155">
        <f t="shared" si="27"/>
        <v>2573.6950335608476</v>
      </c>
      <c r="T155">
        <f t="shared" si="29"/>
        <v>0.35320488560193758</v>
      </c>
      <c r="U155" s="6">
        <f t="shared" si="30"/>
        <v>909.04165990313413</v>
      </c>
    </row>
    <row r="156" spans="18:21">
      <c r="R156">
        <f t="shared" si="28"/>
        <v>3650</v>
      </c>
      <c r="S156">
        <f t="shared" si="27"/>
        <v>2591.4446544819571</v>
      </c>
      <c r="T156">
        <f t="shared" si="29"/>
        <v>0.35067890756536318</v>
      </c>
      <c r="U156" s="6">
        <f t="shared" si="30"/>
        <v>908.76498044983271</v>
      </c>
    </row>
    <row r="157" spans="18:21">
      <c r="R157">
        <f t="shared" si="28"/>
        <v>3675</v>
      </c>
      <c r="S157">
        <f t="shared" si="27"/>
        <v>2609.1942754030661</v>
      </c>
      <c r="T157">
        <f t="shared" si="29"/>
        <v>0.3481709942988454</v>
      </c>
      <c r="U157" s="6">
        <f t="shared" si="30"/>
        <v>908.44576518594101</v>
      </c>
    </row>
    <row r="158" spans="18:21">
      <c r="R158">
        <f t="shared" si="28"/>
        <v>3700</v>
      </c>
      <c r="S158">
        <f t="shared" si="27"/>
        <v>2626.9438963241755</v>
      </c>
      <c r="T158">
        <f t="shared" si="29"/>
        <v>0.34568101661047818</v>
      </c>
      <c r="U158" s="6">
        <f t="shared" si="30"/>
        <v>908.08463666003161</v>
      </c>
    </row>
    <row r="159" spans="18:21">
      <c r="R159">
        <f t="shared" si="28"/>
        <v>3725</v>
      </c>
      <c r="S159">
        <f t="shared" si="27"/>
        <v>2644.693517245285</v>
      </c>
      <c r="T159">
        <f t="shared" si="29"/>
        <v>0.34320884623228343</v>
      </c>
      <c r="U159" s="6">
        <f t="shared" si="30"/>
        <v>907.68221069175388</v>
      </c>
    </row>
    <row r="160" spans="18:21">
      <c r="R160">
        <f t="shared" si="28"/>
        <v>3750</v>
      </c>
      <c r="S160">
        <f t="shared" si="27"/>
        <v>2662.443138166394</v>
      </c>
      <c r="T160">
        <f t="shared" si="29"/>
        <v>0.34075435581360386</v>
      </c>
      <c r="U160" s="6">
        <f t="shared" si="30"/>
        <v>907.23909643623949</v>
      </c>
    </row>
    <row r="161" spans="18:21">
      <c r="R161">
        <f t="shared" si="28"/>
        <v>3775</v>
      </c>
      <c r="S161">
        <f t="shared" si="27"/>
        <v>2680.1927590875034</v>
      </c>
      <c r="T161">
        <f t="shared" si="29"/>
        <v>0.3383174189145422</v>
      </c>
      <c r="U161" s="6">
        <f t="shared" si="30"/>
        <v>906.75589644792956</v>
      </c>
    </row>
    <row r="162" spans="18:21">
      <c r="R162">
        <f t="shared" si="28"/>
        <v>3800</v>
      </c>
      <c r="S162">
        <f t="shared" si="27"/>
        <v>2697.9423800086124</v>
      </c>
      <c r="T162">
        <f t="shared" si="29"/>
        <v>0.33589790999944813</v>
      </c>
      <c r="U162" s="6">
        <f t="shared" si="30"/>
        <v>906.23320674382978</v>
      </c>
    </row>
    <row r="163" spans="18:21">
      <c r="R163">
        <f t="shared" si="28"/>
        <v>3825</v>
      </c>
      <c r="S163">
        <f t="shared" si="27"/>
        <v>2715.6920009297219</v>
      </c>
      <c r="T163">
        <f t="shared" si="29"/>
        <v>0.3334957044304514</v>
      </c>
      <c r="U163" s="6">
        <f t="shared" si="30"/>
        <v>905.67161686619966</v>
      </c>
    </row>
    <row r="164" spans="18:21">
      <c r="R164">
        <f t="shared" si="28"/>
        <v>3850</v>
      </c>
      <c r="S164">
        <f t="shared" si="27"/>
        <v>2733.4416218508313</v>
      </c>
      <c r="T164">
        <f t="shared" si="29"/>
        <v>0.33111067846104109</v>
      </c>
      <c r="U164" s="6">
        <f t="shared" si="30"/>
        <v>905.07170994467731</v>
      </c>
    </row>
    <row r="165" spans="18:21">
      <c r="R165">
        <f t="shared" si="28"/>
        <v>3875</v>
      </c>
      <c r="S165">
        <f t="shared" si="27"/>
        <v>2751.1912427719403</v>
      </c>
      <c r="T165">
        <f t="shared" si="29"/>
        <v>0.32874270922969129</v>
      </c>
      <c r="U165" s="6">
        <f t="shared" si="30"/>
        <v>904.43406275784901</v>
      </c>
    </row>
    <row r="166" spans="18:21">
      <c r="R166">
        <f t="shared" si="28"/>
        <v>3900</v>
      </c>
      <c r="S166">
        <f t="shared" si="27"/>
        <v>2768.9408636930498</v>
      </c>
      <c r="T166">
        <f t="shared" si="29"/>
        <v>0.3263916747535317</v>
      </c>
      <c r="U166" s="6">
        <f t="shared" si="30"/>
        <v>903.7592457942651</v>
      </c>
    </row>
    <row r="167" spans="18:21">
      <c r="R167">
        <f t="shared" si="28"/>
        <v>3925</v>
      </c>
      <c r="S167">
        <f t="shared" si="27"/>
        <v>2786.6904846141592</v>
      </c>
      <c r="T167">
        <f t="shared" si="29"/>
        <v>0.3240574539220642</v>
      </c>
      <c r="U167" s="6">
        <f t="shared" si="30"/>
        <v>903.04782331290767</v>
      </c>
    </row>
    <row r="168" spans="18:21">
      <c r="R168">
        <f t="shared" si="28"/>
        <v>3950</v>
      </c>
      <c r="S168">
        <f t="shared" si="27"/>
        <v>2804.4401055352682</v>
      </c>
      <c r="T168">
        <f t="shared" si="29"/>
        <v>0.32173992649092364</v>
      </c>
      <c r="U168" s="6">
        <f t="shared" si="30"/>
        <v>902.30035340311531</v>
      </c>
    </row>
    <row r="169" spans="18:21">
      <c r="R169">
        <f t="shared" si="28"/>
        <v>3975</v>
      </c>
      <c r="S169">
        <f t="shared" si="27"/>
        <v>2822.1897264563777</v>
      </c>
      <c r="T169">
        <f t="shared" si="29"/>
        <v>0.31943897307568397</v>
      </c>
      <c r="U169" s="6">
        <f t="shared" si="30"/>
        <v>901.51738804397075</v>
      </c>
    </row>
    <row r="170" spans="18:21">
      <c r="R170">
        <f t="shared" si="28"/>
        <v>4000</v>
      </c>
      <c r="S170">
        <f t="shared" si="27"/>
        <v>2839.9393473774871</v>
      </c>
      <c r="T170">
        <f t="shared" si="29"/>
        <v>0.31715447514570794</v>
      </c>
      <c r="U170" s="6">
        <f t="shared" si="30"/>
        <v>900.69947316315131</v>
      </c>
    </row>
    <row r="171" spans="18:21">
      <c r="R171">
        <f t="shared" si="28"/>
        <v>4025</v>
      </c>
      <c r="S171">
        <f t="shared" si="27"/>
        <v>2857.6889682985961</v>
      </c>
      <c r="T171">
        <f t="shared" si="29"/>
        <v>0.31488631501804143</v>
      </c>
      <c r="U171" s="6">
        <f t="shared" si="30"/>
        <v>899.84714869525351</v>
      </c>
    </row>
    <row r="172" spans="18:21">
      <c r="R172">
        <f t="shared" si="28"/>
        <v>4050</v>
      </c>
      <c r="S172">
        <f t="shared" si="27"/>
        <v>2875.4385892197056</v>
      </c>
      <c r="T172">
        <f t="shared" si="29"/>
        <v>0.31263437585135101</v>
      </c>
      <c r="U172" s="6">
        <f t="shared" si="30"/>
        <v>898.96094863959195</v>
      </c>
    </row>
    <row r="173" spans="18:21">
      <c r="R173">
        <f t="shared" si="28"/>
        <v>4075</v>
      </c>
      <c r="S173">
        <f t="shared" si="27"/>
        <v>2893.188210140815</v>
      </c>
      <c r="T173">
        <f t="shared" si="29"/>
        <v>0.31039854163990521</v>
      </c>
      <c r="U173" s="6">
        <f t="shared" si="30"/>
        <v>898.04140111747665</v>
      </c>
    </row>
    <row r="174" spans="18:21">
      <c r="R174">
        <f t="shared" si="28"/>
        <v>4100</v>
      </c>
      <c r="S174">
        <f t="shared" si="27"/>
        <v>2910.937831061924</v>
      </c>
      <c r="T174">
        <f t="shared" si="29"/>
        <v>0.30817869720759816</v>
      </c>
      <c r="U174" s="6">
        <f t="shared" si="30"/>
        <v>897.08902842897521</v>
      </c>
    </row>
    <row r="175" spans="18:21">
      <c r="R175">
        <f t="shared" si="28"/>
        <v>4125</v>
      </c>
      <c r="S175">
        <f t="shared" si="27"/>
        <v>2928.6874519830335</v>
      </c>
      <c r="T175">
        <f t="shared" si="29"/>
        <v>0.30597472820201699</v>
      </c>
      <c r="U175" s="6">
        <f t="shared" si="30"/>
        <v>896.10434710916638</v>
      </c>
    </row>
    <row r="176" spans="18:21">
      <c r="R176">
        <f t="shared" si="28"/>
        <v>4150</v>
      </c>
      <c r="S176">
        <f t="shared" si="27"/>
        <v>2946.437072904143</v>
      </c>
      <c r="T176">
        <f t="shared" si="29"/>
        <v>0.30378652108855103</v>
      </c>
      <c r="U176" s="6">
        <f t="shared" si="30"/>
        <v>895.08786798388303</v>
      </c>
    </row>
    <row r="177" spans="18:21">
      <c r="R177">
        <f t="shared" si="28"/>
        <v>4175</v>
      </c>
      <c r="S177">
        <f t="shared" si="27"/>
        <v>2964.186693825252</v>
      </c>
      <c r="T177">
        <f t="shared" si="29"/>
        <v>0.30161396314454281</v>
      </c>
      <c r="U177" s="6">
        <f t="shared" si="30"/>
        <v>894.04009622495369</v>
      </c>
    </row>
    <row r="178" spans="18:21">
      <c r="R178">
        <f t="shared" si="28"/>
        <v>4200</v>
      </c>
      <c r="S178">
        <f t="shared" si="27"/>
        <v>2981.9363147463614</v>
      </c>
      <c r="T178">
        <f t="shared" si="29"/>
        <v>0.29945694245348164</v>
      </c>
      <c r="U178" s="6">
        <f t="shared" si="30"/>
        <v>892.96153140494823</v>
      </c>
    </row>
    <row r="179" spans="18:21">
      <c r="R179">
        <f t="shared" si="28"/>
        <v>4225</v>
      </c>
      <c r="S179">
        <f t="shared" si="27"/>
        <v>2999.6859356674709</v>
      </c>
      <c r="T179">
        <f t="shared" si="29"/>
        <v>0.29731534789923841</v>
      </c>
      <c r="U179" s="6">
        <f t="shared" si="30"/>
        <v>891.85266755142663</v>
      </c>
    </row>
    <row r="180" spans="18:21">
      <c r="R180">
        <f t="shared" si="28"/>
        <v>4250</v>
      </c>
      <c r="S180">
        <f t="shared" si="27"/>
        <v>3017.4355565885799</v>
      </c>
      <c r="T180">
        <f t="shared" si="29"/>
        <v>0.29518906916034143</v>
      </c>
      <c r="U180" s="6">
        <f t="shared" si="30"/>
        <v>890.71399320069963</v>
      </c>
    </row>
    <row r="181" spans="18:21">
      <c r="R181">
        <f t="shared" si="28"/>
        <v>4275</v>
      </c>
      <c r="S181">
        <f t="shared" si="27"/>
        <v>3035.1851775096893</v>
      </c>
      <c r="T181">
        <f t="shared" si="29"/>
        <v>0.29307799670429341</v>
      </c>
      <c r="U181" s="6">
        <f t="shared" si="30"/>
        <v>889.5459914511049</v>
      </c>
    </row>
    <row r="182" spans="18:21">
      <c r="R182">
        <f t="shared" si="28"/>
        <v>4300</v>
      </c>
      <c r="S182">
        <f t="shared" si="27"/>
        <v>3052.9347984307983</v>
      </c>
      <c r="T182">
        <f t="shared" si="29"/>
        <v>0.29098202178192895</v>
      </c>
      <c r="U182" s="6">
        <f t="shared" si="30"/>
        <v>888.34914001579943</v>
      </c>
    </row>
    <row r="183" spans="18:21">
      <c r="R183">
        <f t="shared" si="28"/>
        <v>4325</v>
      </c>
      <c r="S183">
        <f t="shared" si="27"/>
        <v>3070.6844193519078</v>
      </c>
      <c r="T183">
        <f t="shared" si="29"/>
        <v>0.28890103642181275</v>
      </c>
      <c r="U183" s="6">
        <f t="shared" si="30"/>
        <v>887.1239112750784</v>
      </c>
    </row>
    <row r="184" spans="18:21">
      <c r="R184">
        <f t="shared" si="28"/>
        <v>4350</v>
      </c>
      <c r="S184">
        <f t="shared" si="27"/>
        <v>3088.4340402730172</v>
      </c>
      <c r="T184">
        <f t="shared" si="29"/>
        <v>0.28683493342467731</v>
      </c>
      <c r="U184" s="6">
        <f t="shared" si="30"/>
        <v>885.8707723282181</v>
      </c>
    </row>
    <row r="185" spans="18:21">
      <c r="R185">
        <f t="shared" si="28"/>
        <v>4375</v>
      </c>
      <c r="S185">
        <f t="shared" si="27"/>
        <v>3106.1836611941262</v>
      </c>
      <c r="T185">
        <f t="shared" si="29"/>
        <v>0.28478360635790068</v>
      </c>
      <c r="U185" s="6">
        <f t="shared" si="30"/>
        <v>884.59018504485073</v>
      </c>
    </row>
    <row r="186" spans="18:21">
      <c r="R186">
        <f t="shared" si="28"/>
        <v>4400</v>
      </c>
      <c r="S186">
        <f t="shared" si="27"/>
        <v>3123.9332821152357</v>
      </c>
      <c r="T186">
        <f t="shared" si="29"/>
        <v>0.282746949550024</v>
      </c>
      <c r="U186" s="6">
        <f t="shared" si="30"/>
        <v>883.28260611587746</v>
      </c>
    </row>
    <row r="187" spans="18:21">
      <c r="R187">
        <f t="shared" si="28"/>
        <v>4425</v>
      </c>
      <c r="S187">
        <f t="shared" si="27"/>
        <v>3141.6829030363451</v>
      </c>
      <c r="T187">
        <f t="shared" si="29"/>
        <v>0.28072485808530773</v>
      </c>
      <c r="U187" s="6">
        <f t="shared" si="30"/>
        <v>881.94848710391557</v>
      </c>
    </row>
    <row r="188" spans="18:21">
      <c r="R188">
        <f t="shared" si="28"/>
        <v>4450</v>
      </c>
      <c r="S188">
        <f t="shared" si="27"/>
        <v>3159.4325239574541</v>
      </c>
      <c r="T188">
        <f t="shared" si="29"/>
        <v>0.27871722779832719</v>
      </c>
      <c r="U188" s="6">
        <f t="shared" si="30"/>
        <v>880.58827449329362</v>
      </c>
    </row>
    <row r="189" spans="18:21">
      <c r="R189">
        <f t="shared" si="28"/>
        <v>4475</v>
      </c>
      <c r="S189">
        <f t="shared" si="27"/>
        <v>3177.1821448785636</v>
      </c>
      <c r="T189">
        <f t="shared" si="29"/>
        <v>0.27672395526860655</v>
      </c>
      <c r="U189" s="6">
        <f t="shared" si="30"/>
        <v>879.20240973959108</v>
      </c>
    </row>
    <row r="190" spans="18:21">
      <c r="R190">
        <f t="shared" si="28"/>
        <v>4500</v>
      </c>
      <c r="S190">
        <f t="shared" si="27"/>
        <v>3194.931765799673</v>
      </c>
      <c r="T190">
        <f t="shared" si="29"/>
        <v>0.27474493781529119</v>
      </c>
      <c r="U190" s="6">
        <f t="shared" si="30"/>
        <v>877.79132931872959</v>
      </c>
    </row>
    <row r="191" spans="18:21">
      <c r="R191">
        <f t="shared" si="28"/>
        <v>4525</v>
      </c>
      <c r="S191">
        <f t="shared" si="27"/>
        <v>3212.681386720782</v>
      </c>
      <c r="T191">
        <f t="shared" si="29"/>
        <v>0.2727800734918584</v>
      </c>
      <c r="U191" s="6">
        <f t="shared" si="30"/>
        <v>876.35546477562048</v>
      </c>
    </row>
    <row r="192" spans="18:21">
      <c r="R192">
        <f t="shared" si="28"/>
        <v>4550</v>
      </c>
      <c r="S192">
        <f t="shared" si="27"/>
        <v>3230.4310076418915</v>
      </c>
      <c r="T192">
        <f t="shared" si="29"/>
        <v>0.27082926108086552</v>
      </c>
      <c r="U192" s="6">
        <f t="shared" si="30"/>
        <v>874.89524277236933</v>
      </c>
    </row>
    <row r="193" spans="18:21">
      <c r="R193">
        <f t="shared" si="28"/>
        <v>4575</v>
      </c>
      <c r="S193">
        <f t="shared" si="27"/>
        <v>3248.1806285630009</v>
      </c>
      <c r="T193">
        <f t="shared" si="29"/>
        <v>0.26889240008873611</v>
      </c>
      <c r="U193" s="6">
        <f t="shared" si="30"/>
        <v>873.41108513604479</v>
      </c>
    </row>
    <row r="194" spans="18:21">
      <c r="R194">
        <f t="shared" si="28"/>
        <v>4600</v>
      </c>
      <c r="S194">
        <f t="shared" si="27"/>
        <v>3265.9302494841099</v>
      </c>
      <c r="T194">
        <f t="shared" si="29"/>
        <v>0.2669693907405829</v>
      </c>
      <c r="U194" s="6">
        <f t="shared" si="30"/>
        <v>871.90340890601271</v>
      </c>
    </row>
    <row r="195" spans="18:21">
      <c r="R195">
        <f t="shared" si="28"/>
        <v>4625</v>
      </c>
      <c r="S195">
        <f t="shared" si="27"/>
        <v>3283.6798704052194</v>
      </c>
      <c r="T195">
        <f t="shared" si="29"/>
        <v>0.26506013397506817</v>
      </c>
      <c r="U195" s="6">
        <f t="shared" si="30"/>
        <v>870.37262638084189</v>
      </c>
    </row>
    <row r="196" spans="18:21">
      <c r="R196">
        <f t="shared" si="28"/>
        <v>4650</v>
      </c>
      <c r="S196">
        <f t="shared" si="27"/>
        <v>3301.4294913263288</v>
      </c>
      <c r="T196">
        <f t="shared" si="29"/>
        <v>0.26316453143930074</v>
      </c>
      <c r="U196" s="6">
        <f t="shared" si="30"/>
        <v>868.8191451647823</v>
      </c>
    </row>
    <row r="197" spans="18:21">
      <c r="R197">
        <f t="shared" si="28"/>
        <v>4675</v>
      </c>
      <c r="S197">
        <f t="shared" si="27"/>
        <v>3319.1791122474378</v>
      </c>
      <c r="T197">
        <f t="shared" si="29"/>
        <v>0.26128248548376937</v>
      </c>
      <c r="U197" s="6">
        <f t="shared" si="30"/>
        <v>867.24336821382167</v>
      </c>
    </row>
    <row r="198" spans="18:21">
      <c r="R198">
        <f t="shared" si="28"/>
        <v>4700</v>
      </c>
      <c r="S198">
        <f t="shared" si="27"/>
        <v>3336.9287331685473</v>
      </c>
      <c r="T198">
        <f t="shared" si="29"/>
        <v>0.25941389915731244</v>
      </c>
      <c r="U198" s="6">
        <f t="shared" si="30"/>
        <v>865.64569388132384</v>
      </c>
    </row>
    <row r="199" spans="18:21">
      <c r="R199">
        <f t="shared" si="28"/>
        <v>4725</v>
      </c>
      <c r="S199">
        <f t="shared" si="27"/>
        <v>3354.6783540896563</v>
      </c>
      <c r="T199">
        <f t="shared" si="29"/>
        <v>0.2575586762021238</v>
      </c>
      <c r="U199" s="6">
        <f t="shared" si="30"/>
        <v>864.02651596325143</v>
      </c>
    </row>
    <row r="200" spans="18:21">
      <c r="R200">
        <f t="shared" si="28"/>
        <v>4750</v>
      </c>
      <c r="S200">
        <f t="shared" si="27"/>
        <v>3372.4279750107657</v>
      </c>
      <c r="T200">
        <f t="shared" si="29"/>
        <v>0.25571672104879406</v>
      </c>
      <c r="U200" s="6">
        <f t="shared" si="30"/>
        <v>862.38622374297745</v>
      </c>
    </row>
    <row r="201" spans="18:21">
      <c r="R201">
        <f t="shared" si="28"/>
        <v>4775</v>
      </c>
      <c r="S201">
        <f t="shared" si="27"/>
        <v>3390.1775959318752</v>
      </c>
      <c r="T201">
        <f t="shared" si="29"/>
        <v>0.25388793881138744</v>
      </c>
      <c r="U201" s="6">
        <f t="shared" si="30"/>
        <v>860.72520203568854</v>
      </c>
    </row>
    <row r="202" spans="18:21">
      <c r="R202">
        <f t="shared" si="28"/>
        <v>4800</v>
      </c>
      <c r="S202">
        <f t="shared" si="27"/>
        <v>3407.9272168529842</v>
      </c>
      <c r="T202">
        <f t="shared" si="29"/>
        <v>0.2520722352825539</v>
      </c>
      <c r="U202" s="6">
        <f t="shared" si="30"/>
        <v>859.04383123238449</v>
      </c>
    </row>
    <row r="203" spans="18:21">
      <c r="R203">
        <f t="shared" si="28"/>
        <v>4825</v>
      </c>
      <c r="S203">
        <f t="shared" ref="S203:S212" si="31">T$6*R203</f>
        <v>3425.6768377740937</v>
      </c>
      <c r="T203">
        <f t="shared" si="29"/>
        <v>0.25026951692867605</v>
      </c>
      <c r="U203" s="6">
        <f t="shared" si="30"/>
        <v>857.34248734347693</v>
      </c>
    </row>
    <row r="204" spans="18:21">
      <c r="R204">
        <f t="shared" si="28"/>
        <v>4850</v>
      </c>
      <c r="S204">
        <f t="shared" si="31"/>
        <v>3443.4264586952031</v>
      </c>
      <c r="T204">
        <f t="shared" si="29"/>
        <v>0.24847969088505112</v>
      </c>
      <c r="U204" s="6">
        <f t="shared" si="30"/>
        <v>855.62154204199032</v>
      </c>
    </row>
    <row r="205" spans="18:21">
      <c r="R205">
        <f t="shared" ref="R205:R212" si="32">R204+25</f>
        <v>4875</v>
      </c>
      <c r="S205">
        <f t="shared" si="31"/>
        <v>3461.1760796163121</v>
      </c>
      <c r="T205">
        <f t="shared" ref="T205:T212" si="33">S$8^((S$7*R205)*(-1))</f>
        <v>0.24670266495110696</v>
      </c>
      <c r="U205" s="6">
        <f t="shared" ref="U205:U212" si="34">S205*T205</f>
        <v>853.88136270636892</v>
      </c>
    </row>
    <row r="206" spans="18:21">
      <c r="R206">
        <f t="shared" si="32"/>
        <v>4900</v>
      </c>
      <c r="S206">
        <f t="shared" si="31"/>
        <v>3478.9257005374216</v>
      </c>
      <c r="T206">
        <f t="shared" si="33"/>
        <v>0.2449383475856525</v>
      </c>
      <c r="U206" s="6">
        <f t="shared" si="34"/>
        <v>852.12231246289457</v>
      </c>
    </row>
    <row r="207" spans="18:21">
      <c r="R207">
        <f t="shared" si="32"/>
        <v>4925</v>
      </c>
      <c r="S207">
        <f t="shared" si="31"/>
        <v>3496.675321458531</v>
      </c>
      <c r="T207">
        <f t="shared" si="33"/>
        <v>0.2431866479021621</v>
      </c>
      <c r="U207" s="6">
        <f t="shared" si="34"/>
        <v>850.34475022771528</v>
      </c>
    </row>
    <row r="208" spans="18:21">
      <c r="R208">
        <f t="shared" si="32"/>
        <v>4950</v>
      </c>
      <c r="S208">
        <f t="shared" si="31"/>
        <v>3514.42494237964</v>
      </c>
      <c r="T208">
        <f t="shared" si="33"/>
        <v>0.24144747566409375</v>
      </c>
      <c r="U208" s="6">
        <f t="shared" si="34"/>
        <v>848.54903074849221</v>
      </c>
    </row>
    <row r="209" spans="18:21">
      <c r="R209">
        <f t="shared" si="32"/>
        <v>4975</v>
      </c>
      <c r="S209">
        <f t="shared" si="31"/>
        <v>3532.1745633007495</v>
      </c>
      <c r="T209">
        <f t="shared" si="33"/>
        <v>0.23972074128024046</v>
      </c>
      <c r="U209" s="6">
        <f t="shared" si="34"/>
        <v>846.73550464566529</v>
      </c>
    </row>
    <row r="210" spans="18:21">
      <c r="R210">
        <f t="shared" si="32"/>
        <v>5000</v>
      </c>
      <c r="S210">
        <f t="shared" si="31"/>
        <v>3549.9241842218589</v>
      </c>
      <c r="T210">
        <f t="shared" si="33"/>
        <v>0.23800635580011537</v>
      </c>
      <c r="U210" s="6">
        <f t="shared" si="34"/>
        <v>844.90451845334201</v>
      </c>
    </row>
    <row r="211" spans="18:21">
      <c r="U211" s="6"/>
    </row>
    <row r="212" spans="18:21">
      <c r="U212" s="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FE62-88B7-42A6-8DF1-B4DA38ED9BD0}">
  <dimension ref="A1:AG54"/>
  <sheetViews>
    <sheetView topLeftCell="I19" workbookViewId="0">
      <selection activeCell="X51" sqref="X51"/>
    </sheetView>
  </sheetViews>
  <sheetFormatPr defaultRowHeight="14.45"/>
  <cols>
    <col min="1" max="1" width="11.5703125" bestFit="1" customWidth="1"/>
  </cols>
  <sheetData>
    <row r="1" spans="1:30" ht="57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2" t="s">
        <v>6</v>
      </c>
      <c r="I1" s="1"/>
      <c r="J1" s="1" t="s">
        <v>7</v>
      </c>
      <c r="K1" s="1" t="s">
        <v>8</v>
      </c>
      <c r="L1" s="1" t="s">
        <v>9</v>
      </c>
      <c r="M1" s="3" t="s">
        <v>10</v>
      </c>
      <c r="N1" s="1" t="s">
        <v>11</v>
      </c>
      <c r="O1" s="1" t="s">
        <v>12</v>
      </c>
    </row>
    <row r="2" spans="1:30">
      <c r="A2" s="1"/>
      <c r="B2">
        <f>+B3-1</f>
        <v>1980</v>
      </c>
      <c r="C2" s="1"/>
      <c r="D2" s="1"/>
      <c r="E2" s="1"/>
      <c r="F2" s="1"/>
      <c r="G2" s="37">
        <v>102</v>
      </c>
      <c r="H2" s="2"/>
      <c r="I2" s="1"/>
      <c r="J2" s="38">
        <v>441</v>
      </c>
      <c r="K2" s="1"/>
      <c r="L2" s="1"/>
      <c r="M2" s="3"/>
      <c r="N2" s="1"/>
      <c r="O2" s="1"/>
    </row>
    <row r="3" spans="1:30" ht="18.600000000000001">
      <c r="A3" s="1"/>
      <c r="B3">
        <f t="shared" ref="B3:B19" si="0">+B4-1</f>
        <v>1981</v>
      </c>
      <c r="C3" s="1"/>
      <c r="D3" s="1"/>
      <c r="E3" s="1"/>
      <c r="F3" s="1"/>
      <c r="G3" s="37">
        <v>140</v>
      </c>
      <c r="H3" s="2"/>
      <c r="I3" s="1"/>
      <c r="J3" s="38">
        <v>999</v>
      </c>
      <c r="K3" s="1"/>
      <c r="L3" s="1"/>
      <c r="M3" s="3"/>
      <c r="N3" s="1"/>
      <c r="O3" s="1"/>
      <c r="R3" t="s">
        <v>13</v>
      </c>
      <c r="T3" s="10" t="s">
        <v>14</v>
      </c>
      <c r="V3" t="s">
        <v>15</v>
      </c>
    </row>
    <row r="4" spans="1:30">
      <c r="A4" s="1"/>
      <c r="B4">
        <f t="shared" si="0"/>
        <v>1982</v>
      </c>
      <c r="C4" s="1"/>
      <c r="D4" s="1"/>
      <c r="E4" s="1"/>
      <c r="F4" s="1"/>
      <c r="G4" s="37">
        <v>228</v>
      </c>
      <c r="H4" s="2"/>
      <c r="I4" s="1"/>
      <c r="J4" s="38">
        <v>317</v>
      </c>
      <c r="K4" s="1"/>
      <c r="L4" s="1"/>
      <c r="M4" s="3"/>
      <c r="N4" s="1"/>
      <c r="O4" s="1"/>
      <c r="R4" s="10" t="s">
        <v>64</v>
      </c>
      <c r="V4" t="s">
        <v>65</v>
      </c>
    </row>
    <row r="5" spans="1:30">
      <c r="A5" s="1"/>
      <c r="B5">
        <f t="shared" si="0"/>
        <v>1983</v>
      </c>
      <c r="C5" s="1"/>
      <c r="D5" s="1"/>
      <c r="E5" s="1"/>
      <c r="F5" s="1"/>
      <c r="G5" s="37">
        <v>216</v>
      </c>
      <c r="H5" s="2"/>
      <c r="I5" s="1"/>
      <c r="J5" s="38">
        <v>723</v>
      </c>
      <c r="K5" s="1"/>
      <c r="L5" s="1"/>
      <c r="M5" s="3"/>
      <c r="N5" s="1"/>
      <c r="O5" s="1"/>
      <c r="Y5" t="s">
        <v>16</v>
      </c>
    </row>
    <row r="6" spans="1:30" ht="15" thickBot="1">
      <c r="A6" s="1"/>
      <c r="B6">
        <f t="shared" si="0"/>
        <v>1984</v>
      </c>
      <c r="C6" s="1"/>
      <c r="D6" s="1"/>
      <c r="E6" s="1"/>
      <c r="F6" s="1"/>
      <c r="G6" s="37">
        <v>233</v>
      </c>
      <c r="H6" s="2"/>
      <c r="I6" s="1"/>
      <c r="J6" s="38">
        <v>274</v>
      </c>
      <c r="K6" s="1"/>
      <c r="L6" s="1"/>
      <c r="M6" s="3"/>
      <c r="N6" s="1"/>
      <c r="O6" s="1"/>
      <c r="P6" t="s">
        <v>19</v>
      </c>
      <c r="Q6" s="11" t="s">
        <v>20</v>
      </c>
      <c r="R6" t="s">
        <v>21</v>
      </c>
      <c r="S6">
        <f>Z21</f>
        <v>0.85390984584968777</v>
      </c>
      <c r="T6" s="13">
        <f>2.718^S6</f>
        <v>2.3486044691104193</v>
      </c>
    </row>
    <row r="7" spans="1:30">
      <c r="A7" s="1"/>
      <c r="B7">
        <f t="shared" si="0"/>
        <v>1985</v>
      </c>
      <c r="C7" s="1"/>
      <c r="D7" s="1"/>
      <c r="E7" s="1"/>
      <c r="F7" s="1"/>
      <c r="G7" s="37">
        <v>1209</v>
      </c>
      <c r="H7" s="2"/>
      <c r="I7" s="1"/>
      <c r="J7" s="38">
        <v>306</v>
      </c>
      <c r="K7" s="1"/>
      <c r="L7" s="1"/>
      <c r="M7" s="3"/>
      <c r="N7" s="1"/>
      <c r="O7" s="1"/>
      <c r="P7" t="s">
        <v>23</v>
      </c>
      <c r="Q7" s="11" t="s">
        <v>24</v>
      </c>
      <c r="R7" t="s">
        <v>25</v>
      </c>
      <c r="S7" s="13">
        <f>Z22*(-1)</f>
        <v>1.6915104061259129E-3</v>
      </c>
      <c r="Y7" s="22" t="s">
        <v>22</v>
      </c>
      <c r="Z7" s="22"/>
    </row>
    <row r="8" spans="1:30">
      <c r="A8" s="1"/>
      <c r="B8">
        <f t="shared" si="0"/>
        <v>1986</v>
      </c>
      <c r="C8" s="1"/>
      <c r="D8" s="1"/>
      <c r="E8" s="1"/>
      <c r="F8" s="1"/>
      <c r="G8" s="37">
        <v>655</v>
      </c>
      <c r="H8" s="2"/>
      <c r="I8" s="1"/>
      <c r="J8" s="38">
        <v>303</v>
      </c>
      <c r="K8" s="1"/>
      <c r="L8" s="1"/>
      <c r="M8" s="3"/>
      <c r="N8" s="1"/>
      <c r="O8" s="1"/>
      <c r="R8" t="s">
        <v>27</v>
      </c>
      <c r="S8" s="13">
        <v>2.718</v>
      </c>
      <c r="Y8" s="19" t="s">
        <v>26</v>
      </c>
      <c r="Z8" s="19">
        <v>0.60049993444232685</v>
      </c>
    </row>
    <row r="9" spans="1:30">
      <c r="A9" s="1"/>
      <c r="B9">
        <f t="shared" si="0"/>
        <v>1987</v>
      </c>
      <c r="C9" s="1"/>
      <c r="D9" s="1"/>
      <c r="E9" s="1"/>
      <c r="F9" s="1"/>
      <c r="G9" s="37">
        <v>908</v>
      </c>
      <c r="H9" s="2"/>
      <c r="I9" s="1"/>
      <c r="J9" s="38">
        <v>129</v>
      </c>
      <c r="K9" s="1"/>
      <c r="L9" s="1"/>
      <c r="M9" s="3"/>
      <c r="N9" s="1"/>
      <c r="O9" s="1"/>
      <c r="R9" s="11" t="s">
        <v>29</v>
      </c>
      <c r="S9" t="s">
        <v>30</v>
      </c>
      <c r="T9" s="14" t="s">
        <v>31</v>
      </c>
      <c r="U9" s="11" t="s">
        <v>32</v>
      </c>
      <c r="Y9" s="19" t="s">
        <v>28</v>
      </c>
      <c r="Z9" s="19">
        <v>0.36060017126523891</v>
      </c>
    </row>
    <row r="10" spans="1:30">
      <c r="A10" s="1"/>
      <c r="B10">
        <f t="shared" si="0"/>
        <v>1988</v>
      </c>
      <c r="C10" s="1"/>
      <c r="D10" s="1"/>
      <c r="E10" s="1"/>
      <c r="F10" s="1"/>
      <c r="G10" s="37">
        <v>868</v>
      </c>
      <c r="H10" s="2"/>
      <c r="I10" s="1"/>
      <c r="J10" s="38">
        <v>185</v>
      </c>
      <c r="K10" s="1"/>
      <c r="L10" s="1"/>
      <c r="M10" s="3"/>
      <c r="N10" s="1"/>
      <c r="O10" s="1"/>
      <c r="R10">
        <v>0</v>
      </c>
      <c r="S10">
        <f>T$6*R10</f>
        <v>0</v>
      </c>
      <c r="T10">
        <f>S$8^((S$7*R10)*(-1))</f>
        <v>1</v>
      </c>
      <c r="U10" s="6">
        <f>S10*T10</f>
        <v>0</v>
      </c>
      <c r="Y10" s="19" t="s">
        <v>33</v>
      </c>
      <c r="Z10" s="19">
        <v>0.31141556905487267</v>
      </c>
    </row>
    <row r="11" spans="1:30">
      <c r="A11" s="1"/>
      <c r="B11">
        <f t="shared" si="0"/>
        <v>1989</v>
      </c>
      <c r="C11" s="1"/>
      <c r="D11" s="1"/>
      <c r="E11" s="1"/>
      <c r="F11" s="1"/>
      <c r="G11" s="37">
        <v>319</v>
      </c>
      <c r="H11" s="2"/>
      <c r="I11" s="1"/>
      <c r="J11" s="38">
        <v>100</v>
      </c>
      <c r="K11" s="1"/>
      <c r="L11" s="1"/>
      <c r="M11" s="3"/>
      <c r="N11" s="1"/>
      <c r="O11" s="1"/>
      <c r="R11">
        <f>R10+25</f>
        <v>25</v>
      </c>
      <c r="S11">
        <f t="shared" ref="S11:S54" si="1">T$6*R11</f>
        <v>58.71511172776048</v>
      </c>
      <c r="T11">
        <f t="shared" ref="T11:T12" si="2">S$8^((S$7*R11)*(-1))</f>
        <v>0.95859809879041691</v>
      </c>
      <c r="U11" s="6">
        <f>S11*T11</f>
        <v>56.284194472498108</v>
      </c>
      <c r="Y11" s="19" t="s">
        <v>34</v>
      </c>
      <c r="Z11" s="19">
        <v>0.52558027277073738</v>
      </c>
    </row>
    <row r="12" spans="1:30" ht="15" thickBot="1">
      <c r="A12" s="1"/>
      <c r="B12">
        <f t="shared" si="0"/>
        <v>1990</v>
      </c>
      <c r="C12" s="1"/>
      <c r="D12" s="1"/>
      <c r="E12" s="1"/>
      <c r="F12" s="1"/>
      <c r="G12" s="37">
        <v>528</v>
      </c>
      <c r="H12" s="2"/>
      <c r="I12" s="1"/>
      <c r="J12" s="38">
        <v>12</v>
      </c>
      <c r="K12" s="1"/>
      <c r="L12" s="1"/>
      <c r="M12" s="3"/>
      <c r="N12" s="1"/>
      <c r="O12" s="1"/>
      <c r="R12">
        <f t="shared" ref="R12" si="3">R11+25</f>
        <v>50</v>
      </c>
      <c r="S12">
        <f t="shared" si="1"/>
        <v>117.43022345552096</v>
      </c>
      <c r="T12">
        <f t="shared" si="2"/>
        <v>0.91891031500460196</v>
      </c>
      <c r="U12" s="6">
        <f t="shared" ref="U12" si="4">S12*T12</f>
        <v>107.90784362657357</v>
      </c>
      <c r="Y12" s="20" t="s">
        <v>35</v>
      </c>
      <c r="Z12" s="20">
        <v>15</v>
      </c>
    </row>
    <row r="13" spans="1:30">
      <c r="A13" s="1"/>
      <c r="B13">
        <f t="shared" si="0"/>
        <v>1991</v>
      </c>
      <c r="C13" s="1"/>
      <c r="D13" s="1"/>
      <c r="E13" s="1"/>
      <c r="F13" s="1"/>
      <c r="G13" s="37">
        <v>399</v>
      </c>
      <c r="H13" s="2"/>
      <c r="I13" s="1"/>
      <c r="J13" s="38">
        <v>63</v>
      </c>
      <c r="K13" s="1"/>
      <c r="L13" s="1"/>
      <c r="M13" s="3"/>
      <c r="N13" s="1"/>
      <c r="O13" s="1"/>
      <c r="R13">
        <f t="shared" ref="R13:R54" si="5">R12+25</f>
        <v>75</v>
      </c>
      <c r="S13">
        <f t="shared" si="1"/>
        <v>176.14533518328145</v>
      </c>
      <c r="T13">
        <f t="shared" ref="T13:T54" si="6">S$8^((S$7*R13)*(-1))</f>
        <v>0.88086568092231465</v>
      </c>
      <c r="U13" s="6">
        <f t="shared" ref="U13:U54" si="7">S13*T13</f>
        <v>155.16038061751055</v>
      </c>
    </row>
    <row r="14" spans="1:30" ht="15" thickBot="1">
      <c r="A14" s="1"/>
      <c r="B14">
        <f t="shared" si="0"/>
        <v>1992</v>
      </c>
      <c r="C14" s="1"/>
      <c r="D14" s="1"/>
      <c r="E14" s="1"/>
      <c r="F14" s="1"/>
      <c r="G14" s="37">
        <v>394</v>
      </c>
      <c r="H14" s="2"/>
      <c r="I14" s="1"/>
      <c r="J14" s="38">
        <v>306</v>
      </c>
      <c r="K14" s="1"/>
      <c r="L14" s="1"/>
      <c r="M14" s="3"/>
      <c r="N14" s="1"/>
      <c r="O14" s="1"/>
      <c r="R14">
        <f t="shared" si="5"/>
        <v>100</v>
      </c>
      <c r="S14">
        <f t="shared" si="1"/>
        <v>234.86044691104192</v>
      </c>
      <c r="T14">
        <f t="shared" si="6"/>
        <v>0.84439616702185694</v>
      </c>
      <c r="U14" s="6">
        <f t="shared" si="7"/>
        <v>198.31526115672412</v>
      </c>
      <c r="Y14" t="s">
        <v>36</v>
      </c>
    </row>
    <row r="15" spans="1:30">
      <c r="A15" s="1"/>
      <c r="B15">
        <f t="shared" si="0"/>
        <v>1993</v>
      </c>
      <c r="C15" s="1"/>
      <c r="D15" s="1"/>
      <c r="E15" s="1"/>
      <c r="F15" s="1"/>
      <c r="G15" s="37">
        <v>415</v>
      </c>
      <c r="H15" s="2"/>
      <c r="I15" s="1"/>
      <c r="J15" s="38">
        <v>337</v>
      </c>
      <c r="K15" s="1"/>
      <c r="L15" s="1"/>
      <c r="M15" s="3"/>
      <c r="N15" s="1"/>
      <c r="O15" s="1"/>
      <c r="R15">
        <f t="shared" si="5"/>
        <v>125</v>
      </c>
      <c r="S15">
        <f t="shared" si="1"/>
        <v>293.57555863880242</v>
      </c>
      <c r="T15">
        <f t="shared" si="6"/>
        <v>0.80943656033306743</v>
      </c>
      <c r="U15" s="6">
        <f t="shared" si="7"/>
        <v>237.63079038245098</v>
      </c>
      <c r="Y15" s="21"/>
      <c r="Z15" s="21" t="s">
        <v>37</v>
      </c>
      <c r="AA15" s="21" t="s">
        <v>38</v>
      </c>
      <c r="AB15" s="21" t="s">
        <v>39</v>
      </c>
      <c r="AC15" s="21" t="s">
        <v>40</v>
      </c>
      <c r="AD15" s="21" t="s">
        <v>41</v>
      </c>
    </row>
    <row r="16" spans="1:30">
      <c r="A16" s="1"/>
      <c r="B16">
        <f t="shared" si="0"/>
        <v>1994</v>
      </c>
      <c r="C16" s="1"/>
      <c r="D16" s="1"/>
      <c r="E16" s="1"/>
      <c r="F16" s="1"/>
      <c r="G16" s="37">
        <v>54</v>
      </c>
      <c r="H16" s="2"/>
      <c r="I16" s="1"/>
      <c r="J16" s="38">
        <v>106</v>
      </c>
      <c r="K16" s="1"/>
      <c r="L16" s="1"/>
      <c r="M16" s="3"/>
      <c r="N16" s="1"/>
      <c r="O16" s="1"/>
      <c r="R16">
        <f t="shared" si="5"/>
        <v>150</v>
      </c>
      <c r="S16">
        <f t="shared" si="1"/>
        <v>352.29067036656289</v>
      </c>
      <c r="T16">
        <f t="shared" si="6"/>
        <v>0.77592434782673303</v>
      </c>
      <c r="U16" s="6">
        <f t="shared" si="7"/>
        <v>273.35090864961791</v>
      </c>
      <c r="Y16" s="19" t="s">
        <v>42</v>
      </c>
      <c r="Z16" s="19">
        <v>1</v>
      </c>
      <c r="AA16" s="19">
        <v>2.0252324494259044</v>
      </c>
      <c r="AB16" s="19">
        <v>2.0252324494259044</v>
      </c>
      <c r="AC16" s="19">
        <v>7.3315662841578932</v>
      </c>
      <c r="AD16" s="19">
        <v>1.792920881400303E-2</v>
      </c>
    </row>
    <row r="17" spans="1:33">
      <c r="A17" s="1"/>
      <c r="B17">
        <f t="shared" si="0"/>
        <v>1995</v>
      </c>
      <c r="C17" s="1"/>
      <c r="D17" s="1"/>
      <c r="E17" s="1"/>
      <c r="F17" s="1"/>
      <c r="G17" s="37">
        <v>70</v>
      </c>
      <c r="H17" s="2"/>
      <c r="I17" s="1"/>
      <c r="J17" s="38">
        <v>85</v>
      </c>
      <c r="K17" s="1"/>
      <c r="L17" s="1"/>
      <c r="M17" s="3"/>
      <c r="N17" s="1"/>
      <c r="O17" s="1"/>
      <c r="R17">
        <f t="shared" si="5"/>
        <v>175</v>
      </c>
      <c r="S17">
        <f t="shared" si="1"/>
        <v>411.00578209432337</v>
      </c>
      <c r="T17">
        <f t="shared" si="6"/>
        <v>0.74379960463190065</v>
      </c>
      <c r="U17" s="6">
        <f t="shared" si="7"/>
        <v>305.70593822318284</v>
      </c>
      <c r="Y17" s="19" t="s">
        <v>43</v>
      </c>
      <c r="Z17" s="19">
        <v>13</v>
      </c>
      <c r="AA17" s="19">
        <v>3.5910501006349156</v>
      </c>
      <c r="AB17" s="19">
        <v>0.27623462312576275</v>
      </c>
      <c r="AC17" s="19"/>
      <c r="AD17" s="19"/>
    </row>
    <row r="18" spans="1:33" ht="15" thickBot="1">
      <c r="A18" s="1"/>
      <c r="B18">
        <f t="shared" si="0"/>
        <v>1996</v>
      </c>
      <c r="C18" s="1"/>
      <c r="D18" s="1"/>
      <c r="E18" s="1"/>
      <c r="F18" s="1"/>
      <c r="G18" s="37">
        <v>311</v>
      </c>
      <c r="H18" s="2"/>
      <c r="I18" s="1"/>
      <c r="J18" s="38">
        <v>572</v>
      </c>
      <c r="K18" s="1"/>
      <c r="L18" s="1"/>
      <c r="M18" s="3"/>
      <c r="N18" s="1"/>
      <c r="O18" s="1"/>
      <c r="R18">
        <f t="shared" si="5"/>
        <v>200</v>
      </c>
      <c r="S18">
        <f t="shared" si="1"/>
        <v>469.72089382208384</v>
      </c>
      <c r="T18">
        <f t="shared" si="6"/>
        <v>0.71300488688120378</v>
      </c>
      <c r="U18" s="6">
        <f t="shared" si="7"/>
        <v>334.91329276535282</v>
      </c>
      <c r="Y18" s="20" t="s">
        <v>44</v>
      </c>
      <c r="Z18" s="20">
        <v>14</v>
      </c>
      <c r="AA18" s="20">
        <v>5.61628255006082</v>
      </c>
      <c r="AB18" s="20"/>
      <c r="AC18" s="20"/>
      <c r="AD18" s="20"/>
    </row>
    <row r="19" spans="1:33" ht="15" thickBot="1">
      <c r="A19" s="1"/>
      <c r="B19">
        <f t="shared" si="0"/>
        <v>1997</v>
      </c>
      <c r="C19" s="1"/>
      <c r="D19" s="1"/>
      <c r="E19" s="1"/>
      <c r="F19" s="1"/>
      <c r="G19" s="37">
        <v>188</v>
      </c>
      <c r="H19" s="2"/>
      <c r="I19" s="1"/>
      <c r="J19" s="38">
        <v>562</v>
      </c>
      <c r="K19" s="1"/>
      <c r="L19" s="1"/>
      <c r="M19" s="3"/>
      <c r="N19" s="1"/>
      <c r="O19" s="1"/>
      <c r="R19">
        <f t="shared" si="5"/>
        <v>225</v>
      </c>
      <c r="S19">
        <f t="shared" si="1"/>
        <v>528.43600554984437</v>
      </c>
      <c r="T19">
        <f t="shared" si="6"/>
        <v>0.68348512899259817</v>
      </c>
      <c r="U19" s="6">
        <f t="shared" si="7"/>
        <v>361.1781514175687</v>
      </c>
    </row>
    <row r="20" spans="1:33">
      <c r="B20">
        <f>+B21-1</f>
        <v>1998</v>
      </c>
      <c r="G20" s="37">
        <v>209</v>
      </c>
      <c r="J20" s="38">
        <v>948</v>
      </c>
      <c r="L20" s="5">
        <f t="shared" ref="L20" si="8">J20/G20</f>
        <v>4.535885167464115</v>
      </c>
      <c r="M20" s="7">
        <f t="shared" ref="M20" si="9">LN(L20)</f>
        <v>1.5120202502902109</v>
      </c>
      <c r="R20">
        <f t="shared" si="5"/>
        <v>250</v>
      </c>
      <c r="S20">
        <f t="shared" si="1"/>
        <v>587.15111727760484</v>
      </c>
      <c r="T20">
        <f t="shared" si="6"/>
        <v>0.6551875452038276</v>
      </c>
      <c r="U20" s="6">
        <f t="shared" si="7"/>
        <v>384.6940991927986</v>
      </c>
      <c r="Y20" s="21"/>
      <c r="Z20" s="21" t="s">
        <v>47</v>
      </c>
      <c r="AA20" s="21" t="s">
        <v>34</v>
      </c>
      <c r="AB20" s="21" t="s">
        <v>48</v>
      </c>
      <c r="AC20" s="21" t="s">
        <v>49</v>
      </c>
      <c r="AD20" s="21" t="s">
        <v>50</v>
      </c>
      <c r="AE20" s="21" t="s">
        <v>51</v>
      </c>
      <c r="AF20" s="21" t="s">
        <v>45</v>
      </c>
      <c r="AG20" s="21" t="s">
        <v>46</v>
      </c>
    </row>
    <row r="21" spans="1:33">
      <c r="A21" t="s">
        <v>66</v>
      </c>
      <c r="B21">
        <v>1999</v>
      </c>
      <c r="C21" s="16">
        <v>208976</v>
      </c>
      <c r="D21" s="4">
        <v>25038</v>
      </c>
      <c r="E21" s="5">
        <f t="shared" ref="E21:E30" si="10">D21/C21</f>
        <v>0.11981280147002527</v>
      </c>
      <c r="G21" s="37">
        <v>149</v>
      </c>
      <c r="H21" s="6">
        <f t="shared" ref="H21:H30" si="11">D21/G21</f>
        <v>168.04026845637583</v>
      </c>
      <c r="J21" s="38">
        <v>212</v>
      </c>
      <c r="K21" s="5">
        <f t="shared" ref="K21:K27" si="12">J21/D21*100</f>
        <v>0.84671299624570662</v>
      </c>
      <c r="L21" s="5">
        <f t="shared" ref="L21:L27" si="13">J21/G21</f>
        <v>1.4228187919463087</v>
      </c>
      <c r="M21" s="7">
        <f t="shared" ref="M21:M26" si="14">LN(L21)</f>
        <v>0.35263996872655329</v>
      </c>
      <c r="N21" s="18">
        <v>0.95238095238095233</v>
      </c>
      <c r="O21" s="9">
        <f t="shared" ref="O21:O30" si="15">1-N21</f>
        <v>4.7619047619047672E-2</v>
      </c>
      <c r="R21">
        <f t="shared" si="5"/>
        <v>275</v>
      </c>
      <c r="S21">
        <f t="shared" si="1"/>
        <v>645.86622900536531</v>
      </c>
      <c r="T21">
        <f t="shared" si="6"/>
        <v>0.62806153518354957</v>
      </c>
      <c r="U21" s="6">
        <f t="shared" si="7"/>
        <v>405.64373531231973</v>
      </c>
      <c r="Y21" s="19" t="s">
        <v>52</v>
      </c>
      <c r="Z21" s="19">
        <v>0.85390984584968777</v>
      </c>
      <c r="AA21" s="19">
        <v>0.40733922786360416</v>
      </c>
      <c r="AB21" s="19">
        <v>2.0963113479844271</v>
      </c>
      <c r="AC21" s="19">
        <v>5.6187429739448763E-2</v>
      </c>
      <c r="AD21" s="19">
        <v>-2.6093054574598096E-2</v>
      </c>
      <c r="AE21" s="19">
        <v>1.7339127462739736</v>
      </c>
      <c r="AF21" s="19">
        <v>-2.6093054574598096E-2</v>
      </c>
      <c r="AG21" s="19">
        <v>1.7339127462739736</v>
      </c>
    </row>
    <row r="22" spans="1:33" ht="15" thickBot="1">
      <c r="B22">
        <v>2000</v>
      </c>
      <c r="C22" s="16">
        <v>589536</v>
      </c>
      <c r="D22" s="4">
        <v>45642</v>
      </c>
      <c r="E22" s="5">
        <f t="shared" si="10"/>
        <v>7.7420208435108287E-2</v>
      </c>
      <c r="G22" s="37">
        <v>461</v>
      </c>
      <c r="H22" s="6">
        <f t="shared" si="11"/>
        <v>99.006507592190886</v>
      </c>
      <c r="J22" s="38">
        <v>498</v>
      </c>
      <c r="K22" s="5">
        <f t="shared" si="12"/>
        <v>1.0911003023530959</v>
      </c>
      <c r="L22" s="5">
        <f t="shared" si="13"/>
        <v>1.0802603036876355</v>
      </c>
      <c r="M22" s="7">
        <f t="shared" si="14"/>
        <v>7.7202034028004324E-2</v>
      </c>
      <c r="N22" s="18">
        <v>0.97468354430379744</v>
      </c>
      <c r="O22" s="9">
        <f t="shared" si="15"/>
        <v>2.5316455696202556E-2</v>
      </c>
      <c r="R22">
        <f t="shared" si="5"/>
        <v>300</v>
      </c>
      <c r="S22">
        <f t="shared" si="1"/>
        <v>704.58134073312578</v>
      </c>
      <c r="T22">
        <f t="shared" si="6"/>
        <v>0.60205859355034108</v>
      </c>
      <c r="U22" s="6">
        <f t="shared" si="7"/>
        <v>424.19925104359936</v>
      </c>
      <c r="Y22" s="20" t="s">
        <v>53</v>
      </c>
      <c r="Z22" s="20">
        <v>-1.6915104061259129E-3</v>
      </c>
      <c r="AA22" s="20">
        <v>6.2470688330193945E-4</v>
      </c>
      <c r="AB22" s="20">
        <v>-2.7076865188123045</v>
      </c>
      <c r="AC22" s="20">
        <v>1.792920881400303E-2</v>
      </c>
      <c r="AD22" s="20">
        <v>-3.0411075762879821E-3</v>
      </c>
      <c r="AE22" s="20">
        <v>-3.4191323596384341E-4</v>
      </c>
      <c r="AF22" s="20">
        <v>-3.0411075762879821E-3</v>
      </c>
      <c r="AG22" s="20">
        <v>-3.4191323596384341E-4</v>
      </c>
    </row>
    <row r="23" spans="1:33">
      <c r="B23">
        <v>2001</v>
      </c>
      <c r="C23" s="16">
        <v>813623</v>
      </c>
      <c r="D23" s="4">
        <v>53310</v>
      </c>
      <c r="E23" s="5">
        <f t="shared" si="10"/>
        <v>6.5521746558295429E-2</v>
      </c>
      <c r="G23" s="37">
        <v>608</v>
      </c>
      <c r="H23" s="6">
        <f t="shared" si="11"/>
        <v>87.680921052631575</v>
      </c>
      <c r="J23" s="38">
        <v>318</v>
      </c>
      <c r="K23" s="5">
        <f t="shared" si="12"/>
        <v>0.59651097355092852</v>
      </c>
      <c r="L23" s="5">
        <f t="shared" si="13"/>
        <v>0.52302631578947367</v>
      </c>
      <c r="M23" s="7">
        <f t="shared" si="14"/>
        <v>-0.64812349918599022</v>
      </c>
      <c r="N23" s="18">
        <v>0.94117647058823528</v>
      </c>
      <c r="O23" s="9">
        <f t="shared" si="15"/>
        <v>5.8823529411764719E-2</v>
      </c>
      <c r="R23">
        <f t="shared" si="5"/>
        <v>325</v>
      </c>
      <c r="S23">
        <f t="shared" si="1"/>
        <v>763.29645246088626</v>
      </c>
      <c r="T23">
        <f t="shared" si="6"/>
        <v>0.57713222313778945</v>
      </c>
      <c r="U23" s="6">
        <f t="shared" si="7"/>
        <v>440.52297852193931</v>
      </c>
    </row>
    <row r="24" spans="1:33">
      <c r="B24">
        <v>2002</v>
      </c>
      <c r="C24" s="16">
        <v>887084</v>
      </c>
      <c r="D24" s="4">
        <v>37047</v>
      </c>
      <c r="E24" s="5">
        <f t="shared" si="10"/>
        <v>4.1762674109779907E-2</v>
      </c>
      <c r="G24" s="37">
        <v>664</v>
      </c>
      <c r="H24" s="6">
        <f t="shared" si="11"/>
        <v>55.793674698795179</v>
      </c>
      <c r="J24" s="38">
        <v>574</v>
      </c>
      <c r="K24" s="5">
        <f t="shared" si="12"/>
        <v>1.549383215914919</v>
      </c>
      <c r="L24" s="5">
        <f t="shared" si="13"/>
        <v>0.86445783132530118</v>
      </c>
      <c r="M24" s="7">
        <f t="shared" si="14"/>
        <v>-0.14565275315686746</v>
      </c>
      <c r="N24" s="18">
        <v>0.99082568807339455</v>
      </c>
      <c r="O24" s="9">
        <f t="shared" si="15"/>
        <v>9.1743119266054496E-3</v>
      </c>
      <c r="R24">
        <f t="shared" si="5"/>
        <v>350</v>
      </c>
      <c r="S24">
        <f t="shared" si="1"/>
        <v>822.01156418864673</v>
      </c>
      <c r="T24">
        <f t="shared" si="6"/>
        <v>0.55323785185057162</v>
      </c>
      <c r="U24" s="6">
        <f t="shared" si="7"/>
        <v>454.76791196805516</v>
      </c>
    </row>
    <row r="25" spans="1:33">
      <c r="B25">
        <v>2003</v>
      </c>
      <c r="C25" s="16">
        <v>881085</v>
      </c>
      <c r="D25" s="4">
        <v>88766</v>
      </c>
      <c r="E25" s="5">
        <f t="shared" si="10"/>
        <v>0.10074623901212709</v>
      </c>
      <c r="G25" s="37">
        <v>559</v>
      </c>
      <c r="H25" s="6">
        <f t="shared" si="11"/>
        <v>158.79427549194992</v>
      </c>
      <c r="J25" s="38">
        <v>255</v>
      </c>
      <c r="K25" s="5">
        <f t="shared" si="12"/>
        <v>0.28727215375256288</v>
      </c>
      <c r="L25" s="5">
        <f t="shared" si="13"/>
        <v>0.45617173524150267</v>
      </c>
      <c r="M25" s="7">
        <f t="shared" si="14"/>
        <v>-0.78488592799667301</v>
      </c>
      <c r="N25" s="18">
        <v>0.98611111111111116</v>
      </c>
      <c r="O25" s="9">
        <f t="shared" si="15"/>
        <v>1.388888888888884E-2</v>
      </c>
      <c r="R25">
        <f t="shared" si="5"/>
        <v>375</v>
      </c>
      <c r="S25">
        <f t="shared" si="1"/>
        <v>880.7266759164072</v>
      </c>
      <c r="T25">
        <f t="shared" si="6"/>
        <v>0.53033275296285232</v>
      </c>
      <c r="U25" s="6">
        <f t="shared" si="7"/>
        <v>467.07820264657005</v>
      </c>
    </row>
    <row r="26" spans="1:33">
      <c r="B26">
        <v>2004</v>
      </c>
      <c r="C26" s="16">
        <v>649388</v>
      </c>
      <c r="D26" s="4">
        <v>34774</v>
      </c>
      <c r="E26" s="5">
        <f t="shared" si="10"/>
        <v>5.3548879868429967E-2</v>
      </c>
      <c r="G26" s="37">
        <v>493</v>
      </c>
      <c r="H26" s="6">
        <f t="shared" si="11"/>
        <v>70.535496957403652</v>
      </c>
      <c r="J26" s="38">
        <v>588</v>
      </c>
      <c r="K26" s="5">
        <f t="shared" si="12"/>
        <v>1.6909185023293267</v>
      </c>
      <c r="L26" s="5">
        <f t="shared" si="13"/>
        <v>1.1926977687626774</v>
      </c>
      <c r="M26" s="7">
        <f t="shared" si="14"/>
        <v>0.17621777385593676</v>
      </c>
      <c r="N26" s="18">
        <v>0.98529411764705888</v>
      </c>
      <c r="O26" s="9">
        <f t="shared" si="15"/>
        <v>1.4705882352941124E-2</v>
      </c>
      <c r="R26">
        <f t="shared" si="5"/>
        <v>400</v>
      </c>
      <c r="S26">
        <f t="shared" si="1"/>
        <v>939.44178764416768</v>
      </c>
      <c r="T26">
        <f t="shared" si="6"/>
        <v>0.50837596871647817</v>
      </c>
      <c r="U26" s="6">
        <f t="shared" si="7"/>
        <v>477.58962884634371</v>
      </c>
    </row>
    <row r="27" spans="1:33">
      <c r="B27">
        <v>2005</v>
      </c>
      <c r="C27" s="16">
        <v>479808</v>
      </c>
      <c r="D27" s="4">
        <v>22589</v>
      </c>
      <c r="E27" s="5">
        <f t="shared" si="10"/>
        <v>4.7079248366013071E-2</v>
      </c>
      <c r="G27" s="37">
        <v>348</v>
      </c>
      <c r="H27" s="6">
        <f t="shared" si="11"/>
        <v>64.910919540229884</v>
      </c>
      <c r="J27" s="38">
        <v>531</v>
      </c>
      <c r="K27" s="5">
        <f t="shared" si="12"/>
        <v>2.3507016689539157</v>
      </c>
      <c r="L27" s="5">
        <f t="shared" si="13"/>
        <v>1.5258620689655173</v>
      </c>
      <c r="M27" s="7">
        <f t="shared" ref="M27" si="16">LN(J27/G27)</f>
        <v>0.42255954146746455</v>
      </c>
      <c r="N27" s="18">
        <v>1</v>
      </c>
      <c r="O27" s="9">
        <f t="shared" si="15"/>
        <v>0</v>
      </c>
      <c r="R27">
        <f t="shared" si="5"/>
        <v>425</v>
      </c>
      <c r="S27">
        <f t="shared" si="1"/>
        <v>998.15689937192826</v>
      </c>
      <c r="T27">
        <f t="shared" si="6"/>
        <v>0.48732823708235246</v>
      </c>
      <c r="U27" s="6">
        <f t="shared" si="7"/>
        <v>486.43004210250888</v>
      </c>
    </row>
    <row r="28" spans="1:33">
      <c r="B28">
        <v>2006</v>
      </c>
      <c r="C28" s="16">
        <v>614962</v>
      </c>
      <c r="D28" s="4">
        <v>58968</v>
      </c>
      <c r="E28" s="5">
        <f t="shared" si="10"/>
        <v>9.5888851668883612E-2</v>
      </c>
      <c r="G28" s="37">
        <v>448</v>
      </c>
      <c r="H28" s="6">
        <f t="shared" si="11"/>
        <v>131.625</v>
      </c>
      <c r="J28" s="38">
        <v>941</v>
      </c>
      <c r="L28" s="5">
        <f t="shared" ref="L28:L36" si="17">J28/G28</f>
        <v>2.1004464285714284</v>
      </c>
      <c r="M28" s="7">
        <f t="shared" ref="M28:M36" si="18">LN(L28)</f>
        <v>0.74214990717039442</v>
      </c>
      <c r="N28" s="18">
        <v>0.94285714285714284</v>
      </c>
      <c r="O28" s="9">
        <f t="shared" si="15"/>
        <v>5.7142857142857162E-2</v>
      </c>
      <c r="R28">
        <f t="shared" si="5"/>
        <v>450</v>
      </c>
      <c r="S28">
        <f t="shared" si="1"/>
        <v>1056.8720110996887</v>
      </c>
      <c r="T28">
        <f t="shared" si="6"/>
        <v>0.46715192155402863</v>
      </c>
      <c r="U28" s="6">
        <f t="shared" si="7"/>
        <v>493.71979082189029</v>
      </c>
    </row>
    <row r="29" spans="1:33">
      <c r="B29">
        <v>2007</v>
      </c>
      <c r="C29" s="16">
        <v>487643</v>
      </c>
      <c r="D29" s="4">
        <v>33488</v>
      </c>
      <c r="E29" s="5">
        <f t="shared" si="10"/>
        <v>6.8673189197835299E-2</v>
      </c>
      <c r="G29" s="37">
        <v>313</v>
      </c>
      <c r="H29" s="6">
        <f t="shared" si="11"/>
        <v>106.99041533546325</v>
      </c>
      <c r="J29" s="38">
        <v>657</v>
      </c>
      <c r="L29" s="5">
        <f t="shared" si="17"/>
        <v>2.0990415335463259</v>
      </c>
      <c r="M29" s="7">
        <f t="shared" si="18"/>
        <v>0.74148082794445735</v>
      </c>
      <c r="N29" s="18">
        <v>0.96296296296296302</v>
      </c>
      <c r="O29" s="9">
        <f t="shared" si="15"/>
        <v>3.7037037037036979E-2</v>
      </c>
      <c r="R29">
        <f t="shared" si="5"/>
        <v>475</v>
      </c>
      <c r="S29">
        <f t="shared" si="1"/>
        <v>1115.5871228274491</v>
      </c>
      <c r="T29">
        <f t="shared" si="6"/>
        <v>0.44781094384798181</v>
      </c>
      <c r="U29" s="6">
        <f t="shared" si="7"/>
        <v>499.57212241801437</v>
      </c>
    </row>
    <row r="30" spans="1:33">
      <c r="B30">
        <v>2008</v>
      </c>
      <c r="C30" s="16">
        <v>719327</v>
      </c>
      <c r="D30" s="4">
        <v>134149</v>
      </c>
      <c r="E30" s="5">
        <f t="shared" si="10"/>
        <v>0.18649237412192229</v>
      </c>
      <c r="G30" s="37">
        <v>553</v>
      </c>
      <c r="H30" s="6">
        <f t="shared" si="11"/>
        <v>242.58408679927666</v>
      </c>
      <c r="J30" s="38">
        <v>651</v>
      </c>
      <c r="L30" s="5">
        <f t="shared" si="17"/>
        <v>1.1772151898734178</v>
      </c>
      <c r="M30" s="7">
        <f t="shared" si="18"/>
        <v>0.1631516406862345</v>
      </c>
      <c r="N30" s="18">
        <v>0.85714285714285721</v>
      </c>
      <c r="O30" s="9">
        <f t="shared" si="15"/>
        <v>0.14285714285714279</v>
      </c>
      <c r="R30">
        <f t="shared" si="5"/>
        <v>500</v>
      </c>
      <c r="S30">
        <f t="shared" si="1"/>
        <v>1174.3022345552097</v>
      </c>
      <c r="T30">
        <f t="shared" si="6"/>
        <v>0.4292707193902176</v>
      </c>
      <c r="U30" s="6">
        <f t="shared" si="7"/>
        <v>504.09356500905488</v>
      </c>
    </row>
    <row r="31" spans="1:33">
      <c r="B31">
        <v>2009</v>
      </c>
      <c r="G31" s="37">
        <v>765</v>
      </c>
      <c r="J31" s="38">
        <v>319</v>
      </c>
      <c r="L31" s="5">
        <f t="shared" si="17"/>
        <v>0.4169934640522876</v>
      </c>
      <c r="M31" s="7">
        <f t="shared" si="18"/>
        <v>-0.8746847310416912</v>
      </c>
      <c r="R31">
        <f t="shared" si="5"/>
        <v>525</v>
      </c>
      <c r="S31">
        <f t="shared" si="1"/>
        <v>1233.01734628297</v>
      </c>
      <c r="T31">
        <f t="shared" si="6"/>
        <v>0.41149809547385718</v>
      </c>
      <c r="U31" s="6">
        <f t="shared" si="7"/>
        <v>507.38428968167165</v>
      </c>
    </row>
    <row r="32" spans="1:33">
      <c r="B32">
        <v>2011</v>
      </c>
      <c r="G32" s="37">
        <v>941</v>
      </c>
      <c r="J32" s="38">
        <v>1093</v>
      </c>
      <c r="L32" s="5">
        <f t="shared" si="17"/>
        <v>1.1615302869287991</v>
      </c>
      <c r="M32" s="7">
        <f t="shared" si="18"/>
        <v>0.14973834859115889</v>
      </c>
      <c r="R32">
        <f t="shared" si="5"/>
        <v>550</v>
      </c>
      <c r="S32">
        <f t="shared" si="1"/>
        <v>1291.7324580107306</v>
      </c>
      <c r="T32">
        <f t="shared" si="6"/>
        <v>0.39446129197711705</v>
      </c>
      <c r="U32" s="6">
        <f t="shared" si="7"/>
        <v>509.5384542756899</v>
      </c>
    </row>
    <row r="33" spans="2:21">
      <c r="B33">
        <v>2011</v>
      </c>
      <c r="G33" s="37">
        <v>842</v>
      </c>
      <c r="J33" s="38">
        <v>676</v>
      </c>
      <c r="L33" s="5">
        <f t="shared" si="17"/>
        <v>0.80285035629453683</v>
      </c>
      <c r="M33" s="7">
        <f t="shared" si="18"/>
        <v>-0.21958693819936262</v>
      </c>
      <c r="R33">
        <f t="shared" si="5"/>
        <v>575</v>
      </c>
      <c r="S33">
        <f t="shared" si="1"/>
        <v>1350.4475697384912</v>
      </c>
      <c r="T33">
        <f t="shared" si="6"/>
        <v>0.37812984453567594</v>
      </c>
      <c r="U33" s="6">
        <f t="shared" si="7"/>
        <v>510.64452959879708</v>
      </c>
    </row>
    <row r="34" spans="2:21">
      <c r="B34">
        <v>2012</v>
      </c>
      <c r="G34" s="37">
        <v>639</v>
      </c>
      <c r="J34" s="38">
        <v>485</v>
      </c>
      <c r="L34" s="5">
        <f t="shared" si="17"/>
        <v>0.75899843505477305</v>
      </c>
      <c r="M34" s="7">
        <f t="shared" si="18"/>
        <v>-0.27575556344005164</v>
      </c>
      <c r="R34">
        <f t="shared" si="5"/>
        <v>600</v>
      </c>
      <c r="S34">
        <f t="shared" si="1"/>
        <v>1409.1626814662516</v>
      </c>
      <c r="T34">
        <f t="shared" si="6"/>
        <v>0.36247455006781482</v>
      </c>
      <c r="U34" s="6">
        <f t="shared" si="7"/>
        <v>510.78560893683499</v>
      </c>
    </row>
    <row r="35" spans="2:21">
      <c r="B35">
        <v>2013</v>
      </c>
      <c r="G35" s="37">
        <v>459</v>
      </c>
      <c r="J35" s="38">
        <v>189</v>
      </c>
      <c r="L35" s="5">
        <f t="shared" si="17"/>
        <v>0.41176470588235292</v>
      </c>
      <c r="M35" s="7">
        <f t="shared" si="18"/>
        <v>-0.88730319500090282</v>
      </c>
      <c r="R35">
        <f t="shared" si="5"/>
        <v>625</v>
      </c>
      <c r="S35">
        <f t="shared" si="1"/>
        <v>1467.8777931940122</v>
      </c>
      <c r="T35">
        <f t="shared" si="6"/>
        <v>0.34746741455491914</v>
      </c>
      <c r="U35" s="6">
        <f t="shared" si="7"/>
        <v>510.0397016837037</v>
      </c>
    </row>
    <row r="36" spans="2:21">
      <c r="B36">
        <v>2014</v>
      </c>
      <c r="G36" s="37">
        <v>1129</v>
      </c>
      <c r="J36" s="38">
        <v>271</v>
      </c>
      <c r="L36" s="5">
        <f t="shared" si="17"/>
        <v>0.24003542958370239</v>
      </c>
      <c r="M36" s="7">
        <f t="shared" si="18"/>
        <v>-1.4269687432699611</v>
      </c>
      <c r="R36">
        <f t="shared" si="5"/>
        <v>650</v>
      </c>
      <c r="S36">
        <f t="shared" si="1"/>
        <v>1526.5929049217725</v>
      </c>
      <c r="T36">
        <f t="shared" si="6"/>
        <v>0.33308160298396716</v>
      </c>
      <c r="U36" s="6">
        <f t="shared" si="7"/>
        <v>508.48001187529496</v>
      </c>
    </row>
    <row r="37" spans="2:21">
      <c r="R37">
        <f t="shared" si="5"/>
        <v>675</v>
      </c>
      <c r="S37">
        <f t="shared" si="1"/>
        <v>1585.3080166495331</v>
      </c>
      <c r="T37">
        <f t="shared" si="6"/>
        <v>0.3192913913624954</v>
      </c>
      <c r="U37" s="6">
        <f t="shared" si="7"/>
        <v>506.17520237414743</v>
      </c>
    </row>
    <row r="38" spans="2:21">
      <c r="R38">
        <f t="shared" si="5"/>
        <v>700</v>
      </c>
      <c r="S38">
        <f t="shared" si="1"/>
        <v>1644.0231283772935</v>
      </c>
      <c r="T38">
        <f t="shared" si="6"/>
        <v>0.3060721207202351</v>
      </c>
      <c r="U38" s="6">
        <f t="shared" si="7"/>
        <v>503.18964541555351</v>
      </c>
    </row>
    <row r="39" spans="2:21">
      <c r="R39">
        <f t="shared" si="5"/>
        <v>725</v>
      </c>
      <c r="S39">
        <f t="shared" si="1"/>
        <v>1702.738240105054</v>
      </c>
      <c r="T39">
        <f t="shared" si="6"/>
        <v>0.29340015301516831</v>
      </c>
      <c r="U39" s="6">
        <f t="shared" si="7"/>
        <v>499.58366019160127</v>
      </c>
    </row>
    <row r="40" spans="2:21">
      <c r="R40">
        <f t="shared" si="5"/>
        <v>750</v>
      </c>
      <c r="S40">
        <f t="shared" si="1"/>
        <v>1761.4533518328144</v>
      </c>
      <c r="T40">
        <f t="shared" si="6"/>
        <v>0.28125282886515779</v>
      </c>
      <c r="U40" s="6">
        <f t="shared" si="7"/>
        <v>495.4137381169931</v>
      </c>
    </row>
    <row r="41" spans="2:21">
      <c r="R41">
        <f t="shared" si="5"/>
        <v>775</v>
      </c>
      <c r="S41">
        <f t="shared" si="1"/>
        <v>1820.168463560575</v>
      </c>
      <c r="T41">
        <f t="shared" si="6"/>
        <v>0.26960842702956678</v>
      </c>
      <c r="U41" s="6">
        <f t="shared" si="7"/>
        <v>490.73275638938998</v>
      </c>
    </row>
    <row r="42" spans="2:21">
      <c r="R42">
        <f t="shared" si="5"/>
        <v>800</v>
      </c>
      <c r="S42">
        <f t="shared" si="1"/>
        <v>1878.8835752883354</v>
      </c>
      <c r="T42">
        <f t="shared" si="6"/>
        <v>0.25844612556841762</v>
      </c>
      <c r="U42" s="6">
        <f t="shared" si="7"/>
        <v>485.59018042740655</v>
      </c>
    </row>
    <row r="43" spans="2:21">
      <c r="R43">
        <f t="shared" si="5"/>
        <v>825</v>
      </c>
      <c r="S43">
        <f t="shared" si="1"/>
        <v>1937.5986870160959</v>
      </c>
      <c r="T43">
        <f t="shared" si="6"/>
        <v>0.24774596460963449</v>
      </c>
      <c r="U43" s="6">
        <f t="shared" si="7"/>
        <v>480.03225574116397</v>
      </c>
    </row>
    <row r="44" spans="2:21">
      <c r="R44">
        <f t="shared" si="5"/>
        <v>850</v>
      </c>
      <c r="S44">
        <f t="shared" si="1"/>
        <v>1996.3137987438565</v>
      </c>
      <c r="T44">
        <f t="shared" si="6"/>
        <v>0.23748881065779351</v>
      </c>
      <c r="U44" s="6">
        <f t="shared" si="7"/>
        <v>474.10218976342026</v>
      </c>
    </row>
    <row r="45" spans="2:21">
      <c r="R45">
        <f t="shared" si="5"/>
        <v>875</v>
      </c>
      <c r="S45">
        <f t="shared" si="1"/>
        <v>2055.0289104716171</v>
      </c>
      <c r="T45">
        <f t="shared" si="6"/>
        <v>0.22765632238055822</v>
      </c>
      <c r="U45" s="6">
        <f t="shared" si="7"/>
        <v>467.84032414369375</v>
      </c>
    </row>
    <row r="46" spans="2:21">
      <c r="R46">
        <f t="shared" si="5"/>
        <v>900</v>
      </c>
      <c r="S46">
        <f t="shared" si="1"/>
        <v>2113.7440221993775</v>
      </c>
      <c r="T46">
        <f t="shared" si="6"/>
        <v>0.21823091781162132</v>
      </c>
      <c r="U46" s="6">
        <f t="shared" si="7"/>
        <v>461.28429798339823</v>
      </c>
    </row>
    <row r="47" spans="2:21">
      <c r="R47">
        <f t="shared" si="5"/>
        <v>925</v>
      </c>
      <c r="S47">
        <f t="shared" si="1"/>
        <v>2172.4591339271378</v>
      </c>
      <c r="T47">
        <f t="shared" si="6"/>
        <v>0.20919574291150797</v>
      </c>
      <c r="U47" s="6">
        <f t="shared" si="7"/>
        <v>454.46920246677877</v>
      </c>
    </row>
    <row r="48" spans="2:21">
      <c r="R48">
        <f t="shared" si="5"/>
        <v>950</v>
      </c>
      <c r="S48">
        <f t="shared" si="1"/>
        <v>2231.1742456548982</v>
      </c>
      <c r="T48">
        <f t="shared" si="6"/>
        <v>0.20053464143002039</v>
      </c>
      <c r="U48" s="6">
        <f t="shared" si="7"/>
        <v>447.42772732030124</v>
      </c>
    </row>
    <row r="49" spans="18:21">
      <c r="R49">
        <f t="shared" si="5"/>
        <v>975</v>
      </c>
      <c r="S49">
        <f t="shared" si="1"/>
        <v>2289.889357382659</v>
      </c>
      <c r="T49">
        <f t="shared" si="6"/>
        <v>0.19223212601643552</v>
      </c>
      <c r="U49" s="6">
        <f t="shared" si="7"/>
        <v>440.19029951207784</v>
      </c>
    </row>
    <row r="50" spans="18:21">
      <c r="R50">
        <f t="shared" si="5"/>
        <v>1000</v>
      </c>
      <c r="S50">
        <f t="shared" si="1"/>
        <v>2348.6044691104194</v>
      </c>
      <c r="T50">
        <f t="shared" si="6"/>
        <v>0.18427335052579494</v>
      </c>
      <c r="U50" s="6">
        <f t="shared" si="7"/>
        <v>432.78521458283285</v>
      </c>
    </row>
    <row r="51" spans="18:21">
      <c r="R51">
        <f t="shared" si="5"/>
        <v>1025</v>
      </c>
      <c r="S51">
        <f t="shared" si="1"/>
        <v>2407.3195808381797</v>
      </c>
      <c r="T51">
        <f t="shared" si="6"/>
        <v>0.1766440834717671</v>
      </c>
      <c r="U51" s="6">
        <f t="shared" si="7"/>
        <v>425.23876098079882</v>
      </c>
    </row>
    <row r="52" spans="18:21">
      <c r="R52">
        <f t="shared" si="5"/>
        <v>1050</v>
      </c>
      <c r="S52">
        <f t="shared" si="1"/>
        <v>2466.0346925659401</v>
      </c>
      <c r="T52">
        <f t="shared" si="6"/>
        <v>0.1693306825786117</v>
      </c>
      <c r="U52" s="6">
        <f t="shared" si="7"/>
        <v>417.57533775472746</v>
      </c>
    </row>
    <row r="53" spans="18:21">
      <c r="R53">
        <f t="shared" si="5"/>
        <v>1075</v>
      </c>
      <c r="S53">
        <f t="shared" si="1"/>
        <v>2524.7498042937009</v>
      </c>
      <c r="T53">
        <f t="shared" si="6"/>
        <v>0.16232007038674076</v>
      </c>
      <c r="U53" s="6">
        <f t="shared" si="7"/>
        <v>409.81756594186351</v>
      </c>
    </row>
    <row r="54" spans="18:21">
      <c r="R54">
        <f t="shared" si="5"/>
        <v>1100</v>
      </c>
      <c r="S54">
        <f t="shared" si="1"/>
        <v>2583.4649160214612</v>
      </c>
      <c r="T54">
        <f t="shared" si="6"/>
        <v>0.15559971086825639</v>
      </c>
      <c r="U54" s="6">
        <f t="shared" si="7"/>
        <v>401.98639397122366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1C31-E2FF-405A-B424-D36BDBC0C71B}">
  <dimension ref="A1:AH170"/>
  <sheetViews>
    <sheetView topLeftCell="J28" workbookViewId="0">
      <selection activeCell="W6" sqref="W6"/>
    </sheetView>
  </sheetViews>
  <sheetFormatPr defaultRowHeight="14.45"/>
  <cols>
    <col min="3" max="3" width="11.28515625" customWidth="1"/>
  </cols>
  <sheetData>
    <row r="1" spans="1:31">
      <c r="G1" s="6"/>
      <c r="H1" s="6"/>
      <c r="I1" s="6"/>
      <c r="N1" s="15"/>
    </row>
    <row r="2" spans="1:31" ht="57.9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2" t="s">
        <v>5</v>
      </c>
      <c r="H2" s="2"/>
      <c r="I2" s="2" t="s">
        <v>6</v>
      </c>
      <c r="J2" s="1"/>
      <c r="K2" s="1" t="s">
        <v>7</v>
      </c>
      <c r="L2" s="1" t="s">
        <v>8</v>
      </c>
      <c r="M2" s="1" t="s">
        <v>9</v>
      </c>
      <c r="N2" s="3" t="s">
        <v>10</v>
      </c>
      <c r="O2" s="1" t="s">
        <v>11</v>
      </c>
      <c r="P2" s="1" t="s">
        <v>12</v>
      </c>
    </row>
    <row r="3" spans="1:31">
      <c r="A3" s="1"/>
      <c r="B3" s="1"/>
      <c r="C3" s="1"/>
      <c r="D3" s="1"/>
      <c r="E3" s="1"/>
      <c r="F3" s="1"/>
      <c r="G3" s="2"/>
      <c r="H3" s="2"/>
      <c r="I3" s="2"/>
      <c r="J3" s="1"/>
      <c r="K3" s="1"/>
      <c r="L3" s="1"/>
      <c r="M3" s="1"/>
      <c r="N3" s="3"/>
      <c r="O3" s="1"/>
      <c r="P3" s="1"/>
    </row>
    <row r="4" spans="1:31" ht="18.600000000000001">
      <c r="A4" s="1"/>
      <c r="B4" s="1">
        <v>2000</v>
      </c>
      <c r="C4" s="1"/>
      <c r="D4" s="1"/>
      <c r="E4" s="1"/>
      <c r="F4" s="1"/>
      <c r="G4" s="34">
        <v>951</v>
      </c>
      <c r="I4" s="2"/>
      <c r="J4" s="1"/>
      <c r="K4" s="35">
        <v>633</v>
      </c>
      <c r="L4" s="1"/>
      <c r="M4" s="5">
        <f t="shared" ref="M4" si="0">K4/G4</f>
        <v>0.66561514195583593</v>
      </c>
      <c r="N4" s="7">
        <f t="shared" ref="N4" si="1">LN(M4)</f>
        <v>-0.40704364040121416</v>
      </c>
      <c r="O4" s="1"/>
      <c r="P4" s="1"/>
      <c r="S4" t="s">
        <v>13</v>
      </c>
      <c r="U4" s="10" t="s">
        <v>14</v>
      </c>
      <c r="W4" t="s">
        <v>15</v>
      </c>
      <c r="Z4" t="s">
        <v>16</v>
      </c>
    </row>
    <row r="5" spans="1:31">
      <c r="B5">
        <f>+B4+1</f>
        <v>2001</v>
      </c>
      <c r="G5" s="34">
        <v>1483</v>
      </c>
      <c r="K5" s="35">
        <v>380</v>
      </c>
      <c r="M5" s="5">
        <f t="shared" ref="M5:M18" si="2">K5/G5</f>
        <v>0.25623735670937287</v>
      </c>
      <c r="N5" s="7">
        <f t="shared" ref="N5:N18" si="3">LN(M5)</f>
        <v>-1.3616510894175007</v>
      </c>
      <c r="S5" s="10" t="s">
        <v>67</v>
      </c>
      <c r="W5" t="s">
        <v>65</v>
      </c>
      <c r="Z5" t="s">
        <v>16</v>
      </c>
    </row>
    <row r="6" spans="1:31" ht="15" thickBot="1">
      <c r="B6">
        <f t="shared" ref="B6:B18" si="4">+B5+1</f>
        <v>2002</v>
      </c>
      <c r="G6" s="34">
        <v>1128</v>
      </c>
      <c r="K6" s="35">
        <v>483</v>
      </c>
      <c r="M6" s="5">
        <f t="shared" si="2"/>
        <v>0.42819148936170215</v>
      </c>
      <c r="N6" s="7">
        <f t="shared" si="3"/>
        <v>-0.84818477840543149</v>
      </c>
    </row>
    <row r="7" spans="1:31">
      <c r="B7">
        <f t="shared" si="4"/>
        <v>2003</v>
      </c>
      <c r="G7" s="34">
        <v>689</v>
      </c>
      <c r="K7" s="35">
        <v>255</v>
      </c>
      <c r="M7" s="5">
        <f t="shared" si="2"/>
        <v>0.37010159651669083</v>
      </c>
      <c r="N7" s="7">
        <f t="shared" si="3"/>
        <v>-0.99397772585523247</v>
      </c>
      <c r="Q7" t="s">
        <v>19</v>
      </c>
      <c r="R7" s="11" t="s">
        <v>20</v>
      </c>
      <c r="S7" t="s">
        <v>21</v>
      </c>
      <c r="T7">
        <f>AA21</f>
        <v>1.0179655864171377</v>
      </c>
      <c r="U7" s="13">
        <f>2.718^T7</f>
        <v>2.7672665817264868</v>
      </c>
      <c r="Z7" s="22" t="s">
        <v>22</v>
      </c>
      <c r="AA7" s="22"/>
    </row>
    <row r="8" spans="1:31">
      <c r="B8">
        <f t="shared" si="4"/>
        <v>2004</v>
      </c>
      <c r="G8" s="34">
        <v>715</v>
      </c>
      <c r="K8" s="35">
        <v>381</v>
      </c>
      <c r="M8" s="5">
        <f t="shared" si="2"/>
        <v>0.53286713286713283</v>
      </c>
      <c r="N8" s="7">
        <f t="shared" si="3"/>
        <v>-0.62948316756730671</v>
      </c>
      <c r="Q8" t="s">
        <v>23</v>
      </c>
      <c r="R8" s="11" t="s">
        <v>24</v>
      </c>
      <c r="S8" t="s">
        <v>25</v>
      </c>
      <c r="T8" s="13">
        <f>AA22*(-1)</f>
        <v>1.5814177301802755E-3</v>
      </c>
      <c r="Z8" s="19" t="s">
        <v>26</v>
      </c>
      <c r="AA8" s="19">
        <v>0.65353096794883159</v>
      </c>
    </row>
    <row r="9" spans="1:31">
      <c r="B9">
        <f t="shared" si="4"/>
        <v>2005</v>
      </c>
      <c r="G9" s="34">
        <v>368</v>
      </c>
      <c r="K9" s="35">
        <v>766</v>
      </c>
      <c r="M9" s="5">
        <f t="shared" si="2"/>
        <v>2.0815217391304346</v>
      </c>
      <c r="N9" s="7">
        <f t="shared" si="3"/>
        <v>0.73309923157166024</v>
      </c>
      <c r="S9" t="s">
        <v>27</v>
      </c>
      <c r="T9" s="13">
        <v>2.718</v>
      </c>
      <c r="Z9" s="19" t="s">
        <v>28</v>
      </c>
      <c r="AA9" s="19">
        <v>0.42710272606813671</v>
      </c>
    </row>
    <row r="10" spans="1:31">
      <c r="B10">
        <f t="shared" si="4"/>
        <v>2006</v>
      </c>
      <c r="G10" s="34">
        <v>480</v>
      </c>
      <c r="K10" s="35">
        <v>563</v>
      </c>
      <c r="M10" s="5">
        <f t="shared" si="2"/>
        <v>1.1729166666666666</v>
      </c>
      <c r="N10" s="7">
        <f t="shared" si="3"/>
        <v>0.15949352423775373</v>
      </c>
      <c r="S10" s="11" t="s">
        <v>29</v>
      </c>
      <c r="T10" t="s">
        <v>30</v>
      </c>
      <c r="U10" s="14" t="s">
        <v>31</v>
      </c>
      <c r="V10" s="11" t="s">
        <v>32</v>
      </c>
      <c r="Z10" s="19" t="s">
        <v>33</v>
      </c>
      <c r="AA10" s="19">
        <v>0.38303370499645489</v>
      </c>
    </row>
    <row r="11" spans="1:31">
      <c r="B11">
        <f t="shared" si="4"/>
        <v>2007</v>
      </c>
      <c r="G11" s="34">
        <v>249</v>
      </c>
      <c r="K11" s="35">
        <v>2058</v>
      </c>
      <c r="M11" s="5">
        <f t="shared" si="2"/>
        <v>8.2650602409638552</v>
      </c>
      <c r="N11" s="7">
        <f t="shared" si="3"/>
        <v>2.1120370199292871</v>
      </c>
      <c r="S11">
        <v>0</v>
      </c>
      <c r="T11">
        <f>U$7*S11</f>
        <v>0</v>
      </c>
      <c r="U11">
        <f>T$9^((T$8*S11)*(-1))</f>
        <v>1</v>
      </c>
      <c r="V11" s="6">
        <f>T11*U11</f>
        <v>0</v>
      </c>
      <c r="Z11" s="19" t="s">
        <v>34</v>
      </c>
      <c r="AA11" s="19">
        <v>0.98454595868119676</v>
      </c>
    </row>
    <row r="12" spans="1:31" ht="15" thickBot="1">
      <c r="B12">
        <f t="shared" si="4"/>
        <v>2008</v>
      </c>
      <c r="G12" s="34">
        <v>363</v>
      </c>
      <c r="K12" s="35">
        <v>1466</v>
      </c>
      <c r="M12" s="5">
        <f t="shared" si="2"/>
        <v>4.0385674931129474</v>
      </c>
      <c r="N12" s="7">
        <f t="shared" si="3"/>
        <v>1.395890048181746</v>
      </c>
      <c r="S12">
        <f>S11+25</f>
        <v>25</v>
      </c>
      <c r="T12">
        <f t="shared" ref="T12:T75" si="5">U$7*S12</f>
        <v>69.181664543162171</v>
      </c>
      <c r="U12">
        <f t="shared" ref="U12:U13" si="6">T$9^((T$8*S12)*(-1))</f>
        <v>0.96123982436843369</v>
      </c>
      <c r="V12" s="6">
        <f t="shared" ref="V12:V13" si="7">T12*U12</f>
        <v>66.500171074985104</v>
      </c>
      <c r="Z12" s="20" t="s">
        <v>35</v>
      </c>
      <c r="AA12" s="20">
        <v>15</v>
      </c>
    </row>
    <row r="13" spans="1:31">
      <c r="B13">
        <f t="shared" si="4"/>
        <v>2009</v>
      </c>
      <c r="G13" s="34">
        <v>811</v>
      </c>
      <c r="K13" s="35">
        <v>441</v>
      </c>
      <c r="M13" s="5">
        <f t="shared" si="2"/>
        <v>0.5437731196054254</v>
      </c>
      <c r="N13" s="7">
        <f t="shared" si="3"/>
        <v>-0.6092231786685669</v>
      </c>
      <c r="S13">
        <f t="shared" ref="S13:S76" si="8">S12+25</f>
        <v>50</v>
      </c>
      <c r="T13">
        <f t="shared" si="5"/>
        <v>138.36332908632434</v>
      </c>
      <c r="U13">
        <f t="shared" si="6"/>
        <v>0.92398199995185704</v>
      </c>
      <c r="V13" s="6">
        <f t="shared" si="7"/>
        <v>127.84522552917892</v>
      </c>
    </row>
    <row r="14" spans="1:31" ht="15" thickBot="1">
      <c r="B14">
        <f t="shared" si="4"/>
        <v>2010</v>
      </c>
      <c r="G14" s="34">
        <v>534</v>
      </c>
      <c r="K14" s="35">
        <v>1639</v>
      </c>
      <c r="M14" s="5">
        <f t="shared" si="2"/>
        <v>3.0692883895131087</v>
      </c>
      <c r="N14" s="7">
        <f t="shared" si="3"/>
        <v>1.1214457397836348</v>
      </c>
      <c r="S14">
        <f t="shared" si="8"/>
        <v>75</v>
      </c>
      <c r="T14">
        <f t="shared" si="5"/>
        <v>207.5449936294865</v>
      </c>
      <c r="U14">
        <f t="shared" ref="U14:U77" si="9">T$9^((T$8*S14)*(-1))</f>
        <v>0.88816829535331721</v>
      </c>
      <c r="V14" s="6">
        <f t="shared" ref="V14:V77" si="10">T14*U14</f>
        <v>184.33488320101611</v>
      </c>
      <c r="Z14" t="s">
        <v>36</v>
      </c>
    </row>
    <row r="15" spans="1:31">
      <c r="B15">
        <f t="shared" si="4"/>
        <v>2011</v>
      </c>
      <c r="G15" s="34">
        <v>1970</v>
      </c>
      <c r="K15" s="35">
        <v>1006</v>
      </c>
      <c r="M15" s="5">
        <f t="shared" si="2"/>
        <v>0.51065989847715731</v>
      </c>
      <c r="N15" s="7">
        <f t="shared" si="3"/>
        <v>-0.67205147107234975</v>
      </c>
      <c r="S15">
        <f t="shared" si="8"/>
        <v>100</v>
      </c>
      <c r="T15">
        <f t="shared" si="5"/>
        <v>276.72665817264868</v>
      </c>
      <c r="U15">
        <f t="shared" si="9"/>
        <v>0.85374273623503361</v>
      </c>
      <c r="V15" s="6">
        <f t="shared" si="10"/>
        <v>236.25337433749391</v>
      </c>
      <c r="Z15" s="21"/>
      <c r="AA15" s="21" t="s">
        <v>37</v>
      </c>
      <c r="AB15" s="21" t="s">
        <v>38</v>
      </c>
      <c r="AC15" s="21" t="s">
        <v>39</v>
      </c>
      <c r="AD15" s="21" t="s">
        <v>40</v>
      </c>
      <c r="AE15" s="21" t="s">
        <v>41</v>
      </c>
    </row>
    <row r="16" spans="1:31">
      <c r="B16">
        <f t="shared" si="4"/>
        <v>2012</v>
      </c>
      <c r="G16" s="34">
        <v>1484</v>
      </c>
      <c r="K16" s="35">
        <v>315</v>
      </c>
      <c r="M16" s="5">
        <f t="shared" si="2"/>
        <v>0.21226415094339623</v>
      </c>
      <c r="N16" s="7">
        <f t="shared" si="3"/>
        <v>-1.5499237849016927</v>
      </c>
      <c r="S16">
        <f t="shared" si="8"/>
        <v>125</v>
      </c>
      <c r="T16">
        <f t="shared" si="5"/>
        <v>345.90832271581087</v>
      </c>
      <c r="U16">
        <f t="shared" si="9"/>
        <v>0.82065151783438961</v>
      </c>
      <c r="V16" s="6">
        <f t="shared" si="10"/>
        <v>283.87019006827808</v>
      </c>
      <c r="Z16" s="19" t="s">
        <v>42</v>
      </c>
      <c r="AA16" s="19">
        <v>1</v>
      </c>
      <c r="AB16" s="19">
        <v>9.3944406632793367</v>
      </c>
      <c r="AC16" s="19">
        <v>9.3944406632793367</v>
      </c>
      <c r="AD16" s="19">
        <v>9.6916771846013976</v>
      </c>
      <c r="AE16" s="19">
        <v>8.2357037390047867E-3</v>
      </c>
    </row>
    <row r="17" spans="2:34">
      <c r="B17">
        <f t="shared" si="4"/>
        <v>2013</v>
      </c>
      <c r="G17" s="34">
        <v>529</v>
      </c>
      <c r="K17" s="35">
        <v>78</v>
      </c>
      <c r="M17" s="5">
        <f t="shared" si="2"/>
        <v>0.14744801512287334</v>
      </c>
      <c r="N17" s="7">
        <f t="shared" si="3"/>
        <v>-1.9142796051687077</v>
      </c>
      <c r="S17">
        <f t="shared" si="8"/>
        <v>150</v>
      </c>
      <c r="T17">
        <f t="shared" si="5"/>
        <v>415.089987258973</v>
      </c>
      <c r="U17">
        <f t="shared" si="9"/>
        <v>0.78884292087081709</v>
      </c>
      <c r="V17" s="6">
        <f t="shared" si="10"/>
        <v>327.44079797359854</v>
      </c>
      <c r="Z17" s="19" t="s">
        <v>43</v>
      </c>
      <c r="AA17" s="19">
        <v>13</v>
      </c>
      <c r="AB17" s="19">
        <v>12.6012996818212</v>
      </c>
      <c r="AC17" s="19">
        <v>0.96933074475547687</v>
      </c>
      <c r="AD17" s="19"/>
      <c r="AE17" s="19"/>
    </row>
    <row r="18" spans="2:34" ht="15" thickBot="1">
      <c r="B18">
        <f t="shared" si="4"/>
        <v>2014</v>
      </c>
      <c r="G18" s="34">
        <v>1492</v>
      </c>
      <c r="K18" s="36">
        <v>163</v>
      </c>
      <c r="M18" s="5">
        <f t="shared" si="2"/>
        <v>0.10924932975871314</v>
      </c>
      <c r="N18" s="7">
        <f t="shared" si="3"/>
        <v>-2.2141225799569439</v>
      </c>
      <c r="S18">
        <f t="shared" si="8"/>
        <v>175</v>
      </c>
      <c r="T18">
        <f t="shared" si="5"/>
        <v>484.27165180213518</v>
      </c>
      <c r="U18">
        <f t="shared" si="9"/>
        <v>0.75826723071214641</v>
      </c>
      <c r="V18" s="6">
        <f t="shared" si="10"/>
        <v>367.2073243244019</v>
      </c>
      <c r="Z18" s="20" t="s">
        <v>44</v>
      </c>
      <c r="AA18" s="20">
        <v>14</v>
      </c>
      <c r="AB18" s="20">
        <v>21.995740345100536</v>
      </c>
      <c r="AC18" s="20"/>
      <c r="AD18" s="20"/>
      <c r="AE18" s="20"/>
    </row>
    <row r="19" spans="2:34" ht="15" thickBot="1">
      <c r="S19">
        <f t="shared" si="8"/>
        <v>200</v>
      </c>
      <c r="T19">
        <f t="shared" si="5"/>
        <v>553.45331634529737</v>
      </c>
      <c r="U19">
        <f t="shared" si="9"/>
        <v>0.72887665967408211</v>
      </c>
      <c r="V19" s="6">
        <f t="shared" si="10"/>
        <v>403.39920450330339</v>
      </c>
    </row>
    <row r="20" spans="2:34">
      <c r="S20">
        <f t="shared" si="8"/>
        <v>225</v>
      </c>
      <c r="T20">
        <f t="shared" si="5"/>
        <v>622.63498088845949</v>
      </c>
      <c r="U20">
        <f t="shared" si="9"/>
        <v>0.70062527233136529</v>
      </c>
      <c r="V20" s="6">
        <f t="shared" si="10"/>
        <v>436.23380304801134</v>
      </c>
      <c r="Z20" s="21"/>
      <c r="AA20" s="21" t="s">
        <v>47</v>
      </c>
      <c r="AB20" s="21" t="s">
        <v>34</v>
      </c>
      <c r="AC20" s="21" t="s">
        <v>48</v>
      </c>
      <c r="AD20" s="21" t="s">
        <v>49</v>
      </c>
      <c r="AE20" s="21" t="s">
        <v>50</v>
      </c>
      <c r="AF20" s="21" t="s">
        <v>51</v>
      </c>
      <c r="AG20" s="21" t="s">
        <v>45</v>
      </c>
      <c r="AH20" s="21" t="s">
        <v>46</v>
      </c>
    </row>
    <row r="21" spans="2:34">
      <c r="S21">
        <f t="shared" si="8"/>
        <v>250</v>
      </c>
      <c r="T21">
        <f t="shared" si="5"/>
        <v>691.81664543162174</v>
      </c>
      <c r="U21">
        <f t="shared" si="9"/>
        <v>0.67346891372388751</v>
      </c>
      <c r="V21" s="6">
        <f t="shared" si="10"/>
        <v>465.91700469493816</v>
      </c>
      <c r="Z21" s="19" t="s">
        <v>52</v>
      </c>
      <c r="AA21" s="19">
        <v>1.0179655864171377</v>
      </c>
      <c r="AB21" s="19">
        <v>0.5156032699853268</v>
      </c>
      <c r="AC21" s="19">
        <v>1.9743194926713854</v>
      </c>
      <c r="AD21" s="19">
        <v>6.9979832440061437E-2</v>
      </c>
      <c r="AE21" s="19">
        <v>-9.592755722888513E-2</v>
      </c>
      <c r="AF21" s="19">
        <v>2.1318587300631604</v>
      </c>
      <c r="AG21" s="19">
        <v>-9.592755722888513E-2</v>
      </c>
      <c r="AH21" s="19">
        <v>2.1318587300631604</v>
      </c>
    </row>
    <row r="22" spans="2:34" ht="15" thickBot="1">
      <c r="S22">
        <f t="shared" si="8"/>
        <v>275</v>
      </c>
      <c r="T22">
        <f t="shared" si="5"/>
        <v>760.99830997478387</v>
      </c>
      <c r="U22">
        <f t="shared" si="9"/>
        <v>0.64736514034554937</v>
      </c>
      <c r="V22" s="6">
        <f t="shared" si="10"/>
        <v>492.64377773955187</v>
      </c>
      <c r="Z22" s="20" t="s">
        <v>53</v>
      </c>
      <c r="AA22" s="20">
        <v>-1.5814177301802755E-3</v>
      </c>
      <c r="AB22" s="20">
        <v>5.0798060807891578E-4</v>
      </c>
      <c r="AC22" s="20">
        <v>-3.1131458662583418</v>
      </c>
      <c r="AD22" s="20">
        <v>8.2357037390047676E-3</v>
      </c>
      <c r="AE22" s="20">
        <v>-2.6788431139648751E-3</v>
      </c>
      <c r="AF22" s="20">
        <v>-4.8399234639567574E-4</v>
      </c>
      <c r="AG22" s="20">
        <v>-2.6788431139648751E-3</v>
      </c>
      <c r="AH22" s="20">
        <v>-4.8399234639567574E-4</v>
      </c>
    </row>
    <row r="23" spans="2:34">
      <c r="S23">
        <f t="shared" si="8"/>
        <v>300</v>
      </c>
      <c r="T23">
        <f t="shared" si="5"/>
        <v>830.17997451794599</v>
      </c>
      <c r="U23">
        <f t="shared" si="9"/>
        <v>0.62227315380800219</v>
      </c>
      <c r="V23" s="6">
        <f t="shared" si="10"/>
        <v>516.59871097152916</v>
      </c>
    </row>
    <row r="24" spans="2:34">
      <c r="S24">
        <f t="shared" si="8"/>
        <v>325</v>
      </c>
      <c r="T24">
        <f t="shared" si="5"/>
        <v>899.36163906110824</v>
      </c>
      <c r="U24">
        <f t="shared" si="9"/>
        <v>0.59815373707559527</v>
      </c>
      <c r="V24" s="6">
        <f t="shared" si="10"/>
        <v>537.95652538683453</v>
      </c>
    </row>
    <row r="25" spans="2:34">
      <c r="S25">
        <f t="shared" si="8"/>
        <v>350</v>
      </c>
      <c r="T25">
        <f t="shared" si="5"/>
        <v>968.54330360427036</v>
      </c>
      <c r="U25">
        <f t="shared" si="9"/>
        <v>0.57496919317186745</v>
      </c>
      <c r="V25" s="6">
        <f t="shared" si="10"/>
        <v>556.88256182536236</v>
      </c>
    </row>
    <row r="26" spans="2:34">
      <c r="S26">
        <f t="shared" si="8"/>
        <v>375</v>
      </c>
      <c r="T26">
        <f t="shared" si="5"/>
        <v>1037.7249681474325</v>
      </c>
      <c r="U26">
        <f t="shared" si="9"/>
        <v>0.55268328626178576</v>
      </c>
      <c r="V26" s="6">
        <f t="shared" si="10"/>
        <v>573.53324563162994</v>
      </c>
    </row>
    <row r="27" spans="2:34">
      <c r="S27">
        <f t="shared" si="8"/>
        <v>400</v>
      </c>
      <c r="T27">
        <f t="shared" si="5"/>
        <v>1106.9066326905947</v>
      </c>
      <c r="U27">
        <f t="shared" si="9"/>
        <v>0.53126118501764763</v>
      </c>
      <c r="V27" s="6">
        <f t="shared" si="10"/>
        <v>588.05652938709943</v>
      </c>
    </row>
    <row r="28" spans="2:34">
      <c r="S28">
        <f t="shared" si="8"/>
        <v>425</v>
      </c>
      <c r="T28">
        <f t="shared" si="5"/>
        <v>1176.088297233757</v>
      </c>
      <c r="U28">
        <f t="shared" si="9"/>
        <v>0.51066940818012962</v>
      </c>
      <c r="V28" s="6">
        <f t="shared" si="10"/>
        <v>600.5923147159391</v>
      </c>
    </row>
    <row r="29" spans="2:34">
      <c r="S29">
        <f t="shared" si="8"/>
        <v>450</v>
      </c>
      <c r="T29">
        <f t="shared" si="5"/>
        <v>1245.269961776919</v>
      </c>
      <c r="U29">
        <f t="shared" si="9"/>
        <v>0.49087577222939965</v>
      </c>
      <c r="V29" s="6">
        <f t="shared" si="10"/>
        <v>611.27285412132005</v>
      </c>
    </row>
    <row r="30" spans="2:34">
      <c r="S30">
        <f t="shared" si="8"/>
        <v>475</v>
      </c>
      <c r="T30">
        <f t="shared" si="5"/>
        <v>1314.4516263200812</v>
      </c>
      <c r="U30">
        <f t="shared" si="9"/>
        <v>0.47184934108450738</v>
      </c>
      <c r="V30" s="6">
        <f t="shared" si="10"/>
        <v>620.2231337665894</v>
      </c>
    </row>
    <row r="31" spans="2:34">
      <c r="S31">
        <f t="shared" si="8"/>
        <v>500</v>
      </c>
      <c r="T31">
        <f t="shared" si="5"/>
        <v>1383.6332908632435</v>
      </c>
      <c r="U31">
        <f t="shared" si="9"/>
        <v>0.45356037775243302</v>
      </c>
      <c r="V31" s="6">
        <f t="shared" si="10"/>
        <v>627.56123807477479</v>
      </c>
    </row>
    <row r="32" spans="2:34">
      <c r="S32">
        <f t="shared" si="8"/>
        <v>525</v>
      </c>
      <c r="T32">
        <f t="shared" si="5"/>
        <v>1452.8149554064055</v>
      </c>
      <c r="U32">
        <f t="shared" si="9"/>
        <v>0.43598029785122899</v>
      </c>
      <c r="V32" s="6">
        <f t="shared" si="10"/>
        <v>633.39869698080463</v>
      </c>
    </row>
    <row r="33" spans="19:22">
      <c r="S33">
        <f t="shared" si="8"/>
        <v>550</v>
      </c>
      <c r="T33">
        <f t="shared" si="5"/>
        <v>1521.9966199495677</v>
      </c>
      <c r="U33">
        <f t="shared" si="9"/>
        <v>0.41908162493461276</v>
      </c>
      <c r="V33" s="6">
        <f t="shared" si="10"/>
        <v>637.84081663345307</v>
      </c>
    </row>
    <row r="34" spans="19:22">
      <c r="S34">
        <f t="shared" si="8"/>
        <v>575</v>
      </c>
      <c r="T34">
        <f t="shared" si="5"/>
        <v>1591.17828449273</v>
      </c>
      <c r="U34">
        <f t="shared" si="9"/>
        <v>0.40283794754818492</v>
      </c>
      <c r="V34" s="6">
        <f t="shared" si="10"/>
        <v>640.98699430829322</v>
      </c>
    </row>
    <row r="35" spans="19:22">
      <c r="S35">
        <f t="shared" si="8"/>
        <v>600</v>
      </c>
      <c r="T35">
        <f t="shared" si="5"/>
        <v>1660.359949035892</v>
      </c>
      <c r="U35">
        <f t="shared" si="9"/>
        <v>0.38722387795015756</v>
      </c>
      <c r="V35" s="6">
        <f t="shared" si="10"/>
        <v>642.9310182588041</v>
      </c>
    </row>
    <row r="36" spans="19:22">
      <c r="S36">
        <f t="shared" si="8"/>
        <v>625</v>
      </c>
      <c r="T36">
        <f t="shared" si="5"/>
        <v>1729.5416135790542</v>
      </c>
      <c r="U36">
        <f t="shared" si="9"/>
        <v>0.37221501243207322</v>
      </c>
      <c r="V36" s="6">
        <f t="shared" si="10"/>
        <v>643.76135320011565</v>
      </c>
    </row>
    <row r="37" spans="19:22">
      <c r="S37">
        <f t="shared" si="8"/>
        <v>650</v>
      </c>
      <c r="T37">
        <f t="shared" si="5"/>
        <v>1798.7232781222165</v>
      </c>
      <c r="U37">
        <f t="shared" si="9"/>
        <v>0.35778789317750037</v>
      </c>
      <c r="V37" s="6">
        <f t="shared" si="10"/>
        <v>643.56141208867484</v>
      </c>
    </row>
    <row r="38" spans="19:22">
      <c r="S38">
        <f t="shared" si="8"/>
        <v>675</v>
      </c>
      <c r="T38">
        <f t="shared" si="5"/>
        <v>1867.9049426653785</v>
      </c>
      <c r="U38">
        <f t="shared" si="9"/>
        <v>0.34391997159909232</v>
      </c>
      <c r="V38" s="6">
        <f t="shared" si="10"/>
        <v>642.4098148312811</v>
      </c>
    </row>
    <row r="39" spans="19:22">
      <c r="S39">
        <f t="shared" si="8"/>
        <v>700</v>
      </c>
      <c r="T39">
        <f t="shared" si="5"/>
        <v>1937.0866072085407</v>
      </c>
      <c r="U39">
        <f t="shared" si="9"/>
        <v>0.33058957309670822</v>
      </c>
      <c r="V39" s="6">
        <f t="shared" si="10"/>
        <v>640.38063452842243</v>
      </c>
    </row>
    <row r="40" spans="19:22">
      <c r="S40">
        <f t="shared" si="8"/>
        <v>725</v>
      </c>
      <c r="T40">
        <f t="shared" si="5"/>
        <v>2006.268271751703</v>
      </c>
      <c r="U40">
        <f t="shared" si="9"/>
        <v>0.31777586318151518</v>
      </c>
      <c r="V40" s="6">
        <f t="shared" si="10"/>
        <v>637.54363182958411</v>
      </c>
    </row>
    <row r="41" spans="19:22">
      <c r="S41">
        <f t="shared" si="8"/>
        <v>750</v>
      </c>
      <c r="T41">
        <f t="shared" si="5"/>
        <v>2075.449936294865</v>
      </c>
      <c r="U41">
        <f t="shared" si="9"/>
        <v>0.3054588149131271</v>
      </c>
      <c r="V41" s="6">
        <f t="shared" si="10"/>
        <v>633.96447795215454</v>
      </c>
    </row>
    <row r="42" spans="19:22">
      <c r="S42">
        <f t="shared" si="8"/>
        <v>775</v>
      </c>
      <c r="T42">
        <f t="shared" si="5"/>
        <v>2144.6316008380272</v>
      </c>
      <c r="U42">
        <f t="shared" si="9"/>
        <v>0.29361917759888412</v>
      </c>
      <c r="V42" s="6">
        <f t="shared" si="10"/>
        <v>629.70496689063987</v>
      </c>
    </row>
    <row r="43" spans="19:22">
      <c r="S43">
        <f t="shared" si="8"/>
        <v>800</v>
      </c>
      <c r="T43">
        <f t="shared" si="5"/>
        <v>2213.8132653811895</v>
      </c>
      <c r="U43">
        <f t="shared" si="9"/>
        <v>0.28223844670635528</v>
      </c>
      <c r="V43" s="6">
        <f t="shared" si="10"/>
        <v>624.82321731911122</v>
      </c>
    </row>
    <row r="44" spans="19:22">
      <c r="S44">
        <f t="shared" si="8"/>
        <v>825</v>
      </c>
      <c r="T44">
        <f t="shared" si="5"/>
        <v>2282.9949299243517</v>
      </c>
      <c r="U44">
        <f t="shared" si="9"/>
        <v>0.27129883494203644</v>
      </c>
      <c r="V44" s="6">
        <f t="shared" si="10"/>
        <v>619.37386466705277</v>
      </c>
    </row>
    <row r="45" spans="19:22">
      <c r="S45">
        <f t="shared" si="8"/>
        <v>850</v>
      </c>
      <c r="T45">
        <f t="shared" si="5"/>
        <v>2352.176594467514</v>
      </c>
      <c r="U45">
        <f t="shared" si="9"/>
        <v>0.26078324445104378</v>
      </c>
      <c r="V45" s="6">
        <f t="shared" si="10"/>
        <v>613.40824382704534</v>
      </c>
    </row>
    <row r="46" spans="19:22">
      <c r="S46">
        <f t="shared" si="8"/>
        <v>875</v>
      </c>
      <c r="T46">
        <f t="shared" si="5"/>
        <v>2421.3582590106757</v>
      </c>
      <c r="U46">
        <f t="shared" si="9"/>
        <v>0.25067524009435166</v>
      </c>
      <c r="V46" s="6">
        <f t="shared" si="10"/>
        <v>606.9745629319425</v>
      </c>
    </row>
    <row r="47" spans="19:22">
      <c r="S47">
        <f t="shared" si="8"/>
        <v>900</v>
      </c>
      <c r="T47">
        <f t="shared" si="5"/>
        <v>2490.539923553838</v>
      </c>
      <c r="U47">
        <f t="shared" si="9"/>
        <v>0.24095902376180942</v>
      </c>
      <c r="V47" s="6">
        <f t="shared" si="10"/>
        <v>600.11806861934429</v>
      </c>
    </row>
    <row r="48" spans="19:22">
      <c r="S48">
        <f t="shared" si="8"/>
        <v>925</v>
      </c>
      <c r="T48">
        <f t="shared" si="5"/>
        <v>2559.7215880970002</v>
      </c>
      <c r="U48">
        <f t="shared" si="9"/>
        <v>0.23161940968079092</v>
      </c>
      <c r="V48" s="6">
        <f t="shared" si="10"/>
        <v>592.88120318220388</v>
      </c>
    </row>
    <row r="49" spans="19:22">
      <c r="S49">
        <f t="shared" si="8"/>
        <v>950</v>
      </c>
      <c r="T49">
        <f t="shared" si="5"/>
        <v>2628.9032526401625</v>
      </c>
      <c r="U49">
        <f t="shared" si="9"/>
        <v>0.22264180068188377</v>
      </c>
      <c r="V49" s="6">
        <f t="shared" si="10"/>
        <v>585.303753986267</v>
      </c>
    </row>
    <row r="50" spans="19:22">
      <c r="S50">
        <f t="shared" si="8"/>
        <v>975</v>
      </c>
      <c r="T50">
        <f t="shared" si="5"/>
        <v>2698.0849171833247</v>
      </c>
      <c r="U50">
        <f t="shared" si="9"/>
        <v>0.21401216538452569</v>
      </c>
      <c r="V50" s="6">
        <f t="shared" si="10"/>
        <v>577.42299551773203</v>
      </c>
    </row>
    <row r="51" spans="19:22">
      <c r="S51">
        <f t="shared" si="8"/>
        <v>1000</v>
      </c>
      <c r="T51">
        <f t="shared" si="5"/>
        <v>2767.2665817264869</v>
      </c>
      <c r="U51">
        <f t="shared" si="9"/>
        <v>0.20571701626692973</v>
      </c>
      <c r="V51" s="6">
        <f t="shared" si="10"/>
        <v>569.27382440795873</v>
      </c>
    </row>
    <row r="52" spans="19:22">
      <c r="S52">
        <f t="shared" si="8"/>
        <v>1025</v>
      </c>
      <c r="T52">
        <f t="shared" si="5"/>
        <v>2836.4482462696487</v>
      </c>
      <c r="U52">
        <f t="shared" si="9"/>
        <v>0.19774338858602167</v>
      </c>
      <c r="V52" s="6">
        <f t="shared" si="10"/>
        <v>560.88888776623878</v>
      </c>
    </row>
    <row r="53" spans="19:22">
      <c r="S53">
        <f t="shared" si="8"/>
        <v>1050</v>
      </c>
      <c r="T53">
        <f t="shared" si="5"/>
        <v>2905.629910812811</v>
      </c>
      <c r="U53">
        <f t="shared" si="9"/>
        <v>0.19007882011444635</v>
      </c>
      <c r="V53" s="6">
        <f t="shared" si="10"/>
        <v>552.29870513654305</v>
      </c>
    </row>
    <row r="54" spans="19:22">
      <c r="S54">
        <f t="shared" si="8"/>
        <v>1075</v>
      </c>
      <c r="T54">
        <f t="shared" si="5"/>
        <v>2974.8115753559732</v>
      </c>
      <c r="U54">
        <f t="shared" si="9"/>
        <v>0.18271133166296954</v>
      </c>
      <c r="V54" s="6">
        <f t="shared" si="10"/>
        <v>543.5317843797061</v>
      </c>
    </row>
    <row r="55" spans="19:22">
      <c r="S55">
        <f t="shared" si="8"/>
        <v>1100</v>
      </c>
      <c r="T55">
        <f t="shared" si="5"/>
        <v>3043.9932398991355</v>
      </c>
      <c r="U55">
        <f t="shared" si="9"/>
        <v>0.17562940835783544</v>
      </c>
      <c r="V55" s="6">
        <f t="shared" si="10"/>
        <v>534.61473176873585</v>
      </c>
    </row>
    <row r="56" spans="19:22">
      <c r="S56">
        <f t="shared" si="8"/>
        <v>1125</v>
      </c>
      <c r="T56">
        <f t="shared" si="5"/>
        <v>3113.1749044422977</v>
      </c>
      <c r="U56">
        <f t="shared" si="9"/>
        <v>0.16882198164381768</v>
      </c>
      <c r="V56" s="6">
        <f t="shared" si="10"/>
        <v>525.57235657175147</v>
      </c>
    </row>
    <row r="57" spans="19:22">
      <c r="S57">
        <f t="shared" si="8"/>
        <v>1150</v>
      </c>
      <c r="T57">
        <f t="shared" si="5"/>
        <v>3182.3565689854599</v>
      </c>
      <c r="U57">
        <f t="shared" si="9"/>
        <v>0.16227841198483423</v>
      </c>
      <c r="V57" s="6">
        <f t="shared" si="10"/>
        <v>516.42777038446604</v>
      </c>
    </row>
    <row r="58" spans="19:22">
      <c r="S58">
        <f t="shared" si="8"/>
        <v>1175</v>
      </c>
      <c r="T58">
        <f t="shared" si="5"/>
        <v>3251.5382335286217</v>
      </c>
      <c r="U58">
        <f t="shared" si="9"/>
        <v>0.15598847223509033</v>
      </c>
      <c r="V58" s="6">
        <f t="shared" si="10"/>
        <v>507.20248146211406</v>
      </c>
    </row>
    <row r="59" spans="19:22">
      <c r="S59">
        <f t="shared" si="8"/>
        <v>1200</v>
      </c>
      <c r="T59">
        <f t="shared" si="5"/>
        <v>3320.719898071784</v>
      </c>
      <c r="U59">
        <f t="shared" si="9"/>
        <v>0.14994233165475851</v>
      </c>
      <c r="V59" s="6">
        <f t="shared" si="10"/>
        <v>497.91648428923531</v>
      </c>
    </row>
    <row r="60" spans="19:22">
      <c r="S60">
        <f t="shared" si="8"/>
        <v>1225</v>
      </c>
      <c r="T60">
        <f t="shared" si="5"/>
        <v>3389.9015626149462</v>
      </c>
      <c r="U60">
        <f t="shared" si="9"/>
        <v>0.14413054054521349</v>
      </c>
      <c r="V60" s="6">
        <f t="shared" si="10"/>
        <v>488.58834461475607</v>
      </c>
    </row>
    <row r="61" spans="19:22">
      <c r="S61">
        <f t="shared" si="8"/>
        <v>1250</v>
      </c>
      <c r="T61">
        <f t="shared" si="5"/>
        <v>3459.0832271581085</v>
      </c>
      <c r="U61">
        <f t="shared" si="9"/>
        <v>0.13854401547980844</v>
      </c>
      <c r="V61" s="6">
        <f t="shared" si="10"/>
        <v>479.23528016933869</v>
      </c>
    </row>
    <row r="62" spans="19:22">
      <c r="S62">
        <f t="shared" si="8"/>
        <v>1275</v>
      </c>
      <c r="T62">
        <f t="shared" si="5"/>
        <v>3528.2648917012707</v>
      </c>
      <c r="U62">
        <f t="shared" si="9"/>
        <v>0.13317402510710857</v>
      </c>
      <c r="V62" s="6">
        <f t="shared" si="10"/>
        <v>469.87323727195474</v>
      </c>
    </row>
    <row r="63" spans="19:22">
      <c r="S63">
        <f t="shared" si="8"/>
        <v>1300</v>
      </c>
      <c r="T63">
        <f t="shared" si="5"/>
        <v>3597.4465562444329</v>
      </c>
      <c r="U63">
        <f t="shared" si="9"/>
        <v>0.12801217650439442</v>
      </c>
      <c r="V63" s="6">
        <f t="shared" si="10"/>
        <v>460.51696352308824</v>
      </c>
    </row>
    <row r="64" spans="19:22">
      <c r="S64">
        <f t="shared" si="8"/>
        <v>1325</v>
      </c>
      <c r="T64">
        <f t="shared" si="5"/>
        <v>3666.6282207875952</v>
      </c>
      <c r="U64">
        <f t="shared" si="9"/>
        <v>0.12305040206010502</v>
      </c>
      <c r="V64" s="6">
        <f t="shared" si="10"/>
        <v>451.18007677284112</v>
      </c>
    </row>
    <row r="65" spans="19:22">
      <c r="S65">
        <f t="shared" si="8"/>
        <v>1350</v>
      </c>
      <c r="T65">
        <f t="shared" si="5"/>
        <v>3735.809885330757</v>
      </c>
      <c r="U65">
        <f t="shared" si="9"/>
        <v>0.1182809468647205</v>
      </c>
      <c r="V65" s="6">
        <f t="shared" si="10"/>
        <v>441.87513054350484</v>
      </c>
    </row>
    <row r="66" spans="19:22">
      <c r="S66">
        <f t="shared" si="8"/>
        <v>1375</v>
      </c>
      <c r="T66">
        <f t="shared" si="5"/>
        <v>3804.9915498739192</v>
      </c>
      <c r="U66">
        <f t="shared" si="9"/>
        <v>0.11369635659037591</v>
      </c>
      <c r="V66" s="6">
        <f t="shared" si="10"/>
        <v>432.61367607783222</v>
      </c>
    </row>
    <row r="67" spans="19:22">
      <c r="S67">
        <f t="shared" si="8"/>
        <v>1400</v>
      </c>
      <c r="T67">
        <f t="shared" si="5"/>
        <v>3874.1732144170815</v>
      </c>
      <c r="U67">
        <f t="shared" si="9"/>
        <v>0.10928946584026379</v>
      </c>
      <c r="V67" s="6">
        <f t="shared" si="10"/>
        <v>423.40632117630059</v>
      </c>
    </row>
    <row r="68" spans="19:22">
      <c r="S68">
        <f t="shared" si="8"/>
        <v>1425</v>
      </c>
      <c r="T68">
        <f t="shared" si="5"/>
        <v>3943.3548789602437</v>
      </c>
      <c r="U68">
        <f t="shared" si="9"/>
        <v>0.10505338694961508</v>
      </c>
      <c r="V68" s="6">
        <f t="shared" si="10"/>
        <v>414.26278597906304</v>
      </c>
    </row>
    <row r="69" spans="19:22">
      <c r="S69">
        <f t="shared" si="8"/>
        <v>1450</v>
      </c>
      <c r="T69">
        <f t="shared" si="5"/>
        <v>4012.5365435034059</v>
      </c>
      <c r="U69">
        <f t="shared" si="9"/>
        <v>0.10098149922075707</v>
      </c>
      <c r="V69" s="6">
        <f t="shared" si="10"/>
        <v>405.19195584104847</v>
      </c>
    </row>
    <row r="70" spans="19:22">
      <c r="S70">
        <f t="shared" si="8"/>
        <v>1475</v>
      </c>
      <c r="T70">
        <f t="shared" si="5"/>
        <v>4081.7182080465682</v>
      </c>
      <c r="U70">
        <f t="shared" si="9"/>
        <v>9.7067438575421647E-2</v>
      </c>
      <c r="V70" s="6">
        <f t="shared" si="10"/>
        <v>396.20193144174038</v>
      </c>
    </row>
    <row r="71" spans="19:22">
      <c r="S71">
        <f t="shared" si="8"/>
        <v>1500</v>
      </c>
      <c r="T71">
        <f t="shared" si="5"/>
        <v>4150.89987258973</v>
      </c>
      <c r="U71">
        <f t="shared" si="9"/>
        <v>9.3305087608132012E-2</v>
      </c>
      <c r="V71" s="6">
        <f t="shared" si="10"/>
        <v>387.30007626456876</v>
      </c>
    </row>
    <row r="72" spans="19:22">
      <c r="S72">
        <f t="shared" si="8"/>
        <v>1525</v>
      </c>
      <c r="T72">
        <f t="shared" si="5"/>
        <v>4220.0815371328927</v>
      </c>
      <c r="U72">
        <f t="shared" si="9"/>
        <v>8.9688566025122096E-2</v>
      </c>
      <c r="V72" s="6">
        <f t="shared" si="10"/>
        <v>378.4930615745422</v>
      </c>
    </row>
    <row r="73" spans="19:22">
      <c r="S73">
        <f t="shared" si="8"/>
        <v>1550</v>
      </c>
      <c r="T73">
        <f t="shared" si="5"/>
        <v>4289.2632016760545</v>
      </c>
      <c r="U73">
        <f t="shared" si="9"/>
        <v>8.6212221453845078E-2</v>
      </c>
      <c r="V73" s="6">
        <f t="shared" si="10"/>
        <v>369.78690901672456</v>
      </c>
    </row>
    <row r="74" spans="19:22">
      <c r="S74">
        <f t="shared" si="8"/>
        <v>1575</v>
      </c>
      <c r="T74">
        <f t="shared" si="5"/>
        <v>4358.4448662192162</v>
      </c>
      <c r="U74">
        <f t="shared" si="9"/>
        <v>8.2870620608706549E-2</v>
      </c>
      <c r="V74" s="6">
        <f t="shared" si="10"/>
        <v>361.18703095241744</v>
      </c>
    </row>
    <row r="75" spans="19:22">
      <c r="S75">
        <f t="shared" si="8"/>
        <v>1600</v>
      </c>
      <c r="T75">
        <f t="shared" si="5"/>
        <v>4427.6265307623789</v>
      </c>
      <c r="U75">
        <f t="shared" si="9"/>
        <v>7.9658540799216138E-2</v>
      </c>
      <c r="V75" s="6">
        <f t="shared" si="10"/>
        <v>352.69826864442678</v>
      </c>
    </row>
    <row r="76" spans="19:22">
      <c r="S76">
        <f t="shared" si="8"/>
        <v>1625</v>
      </c>
      <c r="T76">
        <f t="shared" ref="T76:T139" si="11">U$7*S76</f>
        <v>4496.8081953055407</v>
      </c>
      <c r="U76">
        <f t="shared" si="9"/>
        <v>7.6570961767284229E-2</v>
      </c>
      <c r="V76" s="6">
        <f t="shared" si="10"/>
        <v>344.32492839755093</v>
      </c>
    </row>
    <row r="77" spans="19:22">
      <c r="S77">
        <f t="shared" ref="S77:S140" si="12">S76+25</f>
        <v>1650</v>
      </c>
      <c r="T77">
        <f t="shared" si="11"/>
        <v>4565.9898598487034</v>
      </c>
      <c r="U77">
        <f t="shared" si="9"/>
        <v>7.360305784090633E-2</v>
      </c>
      <c r="V77" s="6">
        <f t="shared" si="10"/>
        <v>336.07081575543589</v>
      </c>
    </row>
    <row r="78" spans="19:22">
      <c r="S78">
        <f t="shared" si="12"/>
        <v>1675</v>
      </c>
      <c r="T78">
        <f t="shared" si="11"/>
        <v>4635.1715243918652</v>
      </c>
      <c r="U78">
        <f t="shared" ref="U78:U141" si="13">T$9^((T$8*S78)*(-1))</f>
        <v>7.0750190391972501E-2</v>
      </c>
      <c r="V78" s="6">
        <f t="shared" ref="V78:V141" si="14">T78*U78</f>
        <v>327.93926785017385</v>
      </c>
    </row>
    <row r="79" spans="19:22">
      <c r="S79">
        <f t="shared" si="12"/>
        <v>1700</v>
      </c>
      <c r="T79">
        <f t="shared" si="11"/>
        <v>4704.3531889350279</v>
      </c>
      <c r="U79">
        <f t="shared" si="13"/>
        <v>6.8007900586412859E-2</v>
      </c>
      <c r="V79" s="6">
        <f t="shared" si="14"/>
        <v>319.93318399646768</v>
      </c>
    </row>
    <row r="80" spans="19:22">
      <c r="S80">
        <f t="shared" si="12"/>
        <v>1725</v>
      </c>
      <c r="T80">
        <f t="shared" si="11"/>
        <v>4773.5348534781897</v>
      </c>
      <c r="U80">
        <f t="shared" si="13"/>
        <v>6.5371902415349389E-2</v>
      </c>
      <c r="V80" s="6">
        <f t="shared" si="14"/>
        <v>312.05505461784537</v>
      </c>
    </row>
    <row r="81" spans="19:22">
      <c r="S81">
        <f t="shared" si="12"/>
        <v>1750</v>
      </c>
      <c r="T81">
        <f t="shared" si="11"/>
        <v>4842.7165180213515</v>
      </c>
      <c r="U81">
        <f t="shared" si="13"/>
        <v>6.2838075996360834E-2</v>
      </c>
      <c r="V81" s="6">
        <f t="shared" si="14"/>
        <v>304.30698858825758</v>
      </c>
    </row>
    <row r="82" spans="19:22">
      <c r="S82">
        <f t="shared" si="12"/>
        <v>1775</v>
      </c>
      <c r="T82">
        <f t="shared" si="11"/>
        <v>4911.8981825645142</v>
      </c>
      <c r="U82">
        <f t="shared" si="13"/>
        <v>6.0402461134392148E-2</v>
      </c>
      <c r="V82" s="6">
        <f t="shared" si="14"/>
        <v>296.69073906844449</v>
      </c>
    </row>
    <row r="83" spans="19:22">
      <c r="S83">
        <f t="shared" si="12"/>
        <v>1800</v>
      </c>
      <c r="T83">
        <f t="shared" si="11"/>
        <v>4981.079847107676</v>
      </c>
      <c r="U83">
        <f t="shared" si="13"/>
        <v>5.8061251132244251E-2</v>
      </c>
      <c r="V83" s="6">
        <f t="shared" si="14"/>
        <v>289.20772791267956</v>
      </c>
    </row>
    <row r="84" spans="19:22">
      <c r="S84">
        <f t="shared" si="12"/>
        <v>1825</v>
      </c>
      <c r="T84">
        <f t="shared" si="11"/>
        <v>5050.2615116508387</v>
      </c>
      <c r="U84">
        <f t="shared" si="13"/>
        <v>5.5810786840970003E-2</v>
      </c>
      <c r="V84" s="6">
        <f t="shared" si="14"/>
        <v>281.8590687178999</v>
      </c>
    </row>
    <row r="85" spans="19:22">
      <c r="S85">
        <f t="shared" si="12"/>
        <v>1850</v>
      </c>
      <c r="T85">
        <f t="shared" si="11"/>
        <v>5119.4431761940004</v>
      </c>
      <c r="U85">
        <f t="shared" si="13"/>
        <v>5.3647550940878065E-2</v>
      </c>
      <c r="V85" s="6">
        <f t="shared" si="14"/>
        <v>274.64558858379826</v>
      </c>
    </row>
    <row r="86" spans="19:22">
      <c r="S86">
        <f t="shared" si="12"/>
        <v>1875</v>
      </c>
      <c r="T86">
        <f t="shared" si="11"/>
        <v>5188.6248407371622</v>
      </c>
      <c r="U86">
        <f t="shared" si="13"/>
        <v>5.1568162444206235E-2</v>
      </c>
      <c r="V86" s="6">
        <f t="shared" si="14"/>
        <v>267.56784864917768</v>
      </c>
    </row>
    <row r="87" spans="19:22">
      <c r="S87">
        <f t="shared" si="12"/>
        <v>1900</v>
      </c>
      <c r="T87">
        <f t="shared" si="11"/>
        <v>5257.8065052803249</v>
      </c>
      <c r="U87">
        <f t="shared" si="13"/>
        <v>4.956937141087165E-2</v>
      </c>
      <c r="V87" s="6">
        <f t="shared" si="14"/>
        <v>260.62616346673752</v>
      </c>
    </row>
    <row r="88" spans="19:22">
      <c r="S88">
        <f t="shared" si="12"/>
        <v>1925</v>
      </c>
      <c r="T88">
        <f t="shared" si="11"/>
        <v>5326.9881698234867</v>
      </c>
      <c r="U88">
        <f t="shared" si="13"/>
        <v>4.7648053869039926E-2</v>
      </c>
      <c r="V88" s="6">
        <f t="shared" si="14"/>
        <v>253.8206192754879</v>
      </c>
    </row>
    <row r="89" spans="19:22">
      <c r="S89">
        <f t="shared" si="12"/>
        <v>1950</v>
      </c>
      <c r="T89">
        <f t="shared" si="11"/>
        <v>5396.1698343666494</v>
      </c>
      <c r="U89">
        <f t="shared" si="13"/>
        <v>4.5801206932573585E-2</v>
      </c>
      <c r="V89" s="6">
        <f t="shared" si="14"/>
        <v>247.15109122713824</v>
      </c>
    </row>
    <row r="90" spans="19:22">
      <c r="S90">
        <f t="shared" si="12"/>
        <v>1975</v>
      </c>
      <c r="T90">
        <f t="shared" si="11"/>
        <v>5465.3514989098112</v>
      </c>
      <c r="U90">
        <f t="shared" si="13"/>
        <v>4.4025944107729337E-2</v>
      </c>
      <c r="V90" s="6">
        <f t="shared" si="14"/>
        <v>240.61725962009811</v>
      </c>
    </row>
    <row r="91" spans="19:22">
      <c r="S91">
        <f t="shared" si="12"/>
        <v>2000</v>
      </c>
      <c r="T91">
        <f t="shared" si="11"/>
        <v>5534.5331634529739</v>
      </c>
      <c r="U91">
        <f t="shared" si="13"/>
        <v>4.2319490781768228E-2</v>
      </c>
      <c r="V91" s="6">
        <f t="shared" si="14"/>
        <v>234.21862519213869</v>
      </c>
    </row>
    <row r="92" spans="19:22">
      <c r="V92" s="6"/>
    </row>
    <row r="93" spans="19:22">
      <c r="V93" s="6"/>
    </row>
    <row r="94" spans="19:22">
      <c r="V94" s="6"/>
    </row>
    <row r="95" spans="19:22">
      <c r="V95" s="6"/>
    </row>
    <row r="96" spans="19:22">
      <c r="V96" s="6"/>
    </row>
    <row r="97" spans="22:22">
      <c r="V97" s="6"/>
    </row>
    <row r="98" spans="22:22">
      <c r="V98" s="6"/>
    </row>
    <row r="99" spans="22:22">
      <c r="V99" s="6"/>
    </row>
    <row r="100" spans="22:22">
      <c r="V100" s="6"/>
    </row>
    <row r="101" spans="22:22">
      <c r="V101" s="6"/>
    </row>
    <row r="102" spans="22:22">
      <c r="V102" s="6"/>
    </row>
    <row r="103" spans="22:22">
      <c r="V103" s="6"/>
    </row>
    <row r="104" spans="22:22">
      <c r="V104" s="6"/>
    </row>
    <row r="105" spans="22:22">
      <c r="V105" s="6"/>
    </row>
    <row r="106" spans="22:22">
      <c r="V106" s="6"/>
    </row>
    <row r="107" spans="22:22">
      <c r="V107" s="6"/>
    </row>
    <row r="108" spans="22:22">
      <c r="V108" s="6"/>
    </row>
    <row r="109" spans="22:22">
      <c r="V109" s="6"/>
    </row>
    <row r="110" spans="22:22">
      <c r="V110" s="6"/>
    </row>
    <row r="111" spans="22:22">
      <c r="V111" s="6"/>
    </row>
    <row r="112" spans="22:22">
      <c r="V112" s="6"/>
    </row>
    <row r="113" spans="22:22">
      <c r="V113" s="6"/>
    </row>
    <row r="114" spans="22:22">
      <c r="V114" s="6"/>
    </row>
    <row r="115" spans="22:22">
      <c r="V115" s="6"/>
    </row>
    <row r="116" spans="22:22">
      <c r="V116" s="6"/>
    </row>
    <row r="117" spans="22:22">
      <c r="V117" s="6"/>
    </row>
    <row r="118" spans="22:22">
      <c r="V118" s="6"/>
    </row>
    <row r="119" spans="22:22">
      <c r="V119" s="6"/>
    </row>
    <row r="120" spans="22:22">
      <c r="V120" s="6"/>
    </row>
    <row r="121" spans="22:22">
      <c r="V121" s="6"/>
    </row>
    <row r="122" spans="22:22">
      <c r="V122" s="6"/>
    </row>
    <row r="123" spans="22:22">
      <c r="V123" s="6"/>
    </row>
    <row r="124" spans="22:22">
      <c r="V124" s="6"/>
    </row>
    <row r="125" spans="22:22">
      <c r="V125" s="6"/>
    </row>
    <row r="126" spans="22:22">
      <c r="V126" s="6"/>
    </row>
    <row r="127" spans="22:22">
      <c r="V127" s="6"/>
    </row>
    <row r="128" spans="22:22">
      <c r="V128" s="6"/>
    </row>
    <row r="129" spans="22:22">
      <c r="V129" s="6"/>
    </row>
    <row r="130" spans="22:22">
      <c r="V130" s="6"/>
    </row>
    <row r="131" spans="22:22">
      <c r="V131" s="6"/>
    </row>
    <row r="132" spans="22:22">
      <c r="V132" s="6"/>
    </row>
    <row r="133" spans="22:22">
      <c r="V133" s="6"/>
    </row>
    <row r="134" spans="22:22">
      <c r="V134" s="6"/>
    </row>
    <row r="135" spans="22:22">
      <c r="V135" s="6"/>
    </row>
    <row r="136" spans="22:22">
      <c r="V136" s="6"/>
    </row>
    <row r="137" spans="22:22">
      <c r="V137" s="6"/>
    </row>
    <row r="138" spans="22:22">
      <c r="V138" s="6"/>
    </row>
    <row r="139" spans="22:22">
      <c r="V139" s="6"/>
    </row>
    <row r="140" spans="22:22">
      <c r="V140" s="6"/>
    </row>
    <row r="141" spans="22:22">
      <c r="V141" s="6"/>
    </row>
    <row r="142" spans="22:22">
      <c r="V142" s="6"/>
    </row>
    <row r="143" spans="22:22">
      <c r="V143" s="6"/>
    </row>
    <row r="144" spans="22:22">
      <c r="V144" s="6"/>
    </row>
    <row r="145" spans="22:22">
      <c r="V145" s="6"/>
    </row>
    <row r="146" spans="22:22">
      <c r="V146" s="6"/>
    </row>
    <row r="147" spans="22:22">
      <c r="V147" s="6"/>
    </row>
    <row r="148" spans="22:22">
      <c r="V148" s="6"/>
    </row>
    <row r="149" spans="22:22">
      <c r="V149" s="6"/>
    </row>
    <row r="150" spans="22:22">
      <c r="V150" s="6"/>
    </row>
    <row r="151" spans="22:22">
      <c r="V151" s="6"/>
    </row>
    <row r="152" spans="22:22">
      <c r="V152" s="6"/>
    </row>
    <row r="153" spans="22:22">
      <c r="V153" s="6"/>
    </row>
    <row r="154" spans="22:22">
      <c r="V154" s="6"/>
    </row>
    <row r="155" spans="22:22">
      <c r="V155" s="6"/>
    </row>
    <row r="156" spans="22:22">
      <c r="V156" s="6"/>
    </row>
    <row r="157" spans="22:22">
      <c r="V157" s="6"/>
    </row>
    <row r="158" spans="22:22">
      <c r="V158" s="6"/>
    </row>
    <row r="159" spans="22:22">
      <c r="V159" s="6"/>
    </row>
    <row r="160" spans="22:22">
      <c r="V160" s="6"/>
    </row>
    <row r="161" spans="22:22">
      <c r="V161" s="6"/>
    </row>
    <row r="162" spans="22:22">
      <c r="V162" s="6"/>
    </row>
    <row r="163" spans="22:22">
      <c r="V163" s="6"/>
    </row>
    <row r="164" spans="22:22">
      <c r="V164" s="6"/>
    </row>
    <row r="165" spans="22:22">
      <c r="V165" s="6"/>
    </row>
    <row r="166" spans="22:22">
      <c r="V166" s="6"/>
    </row>
    <row r="167" spans="22:22">
      <c r="V167" s="6"/>
    </row>
    <row r="168" spans="22:22">
      <c r="V168" s="6"/>
    </row>
    <row r="169" spans="22:22">
      <c r="V169" s="6"/>
    </row>
    <row r="170" spans="22:22">
      <c r="V170" s="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E906-BD34-4457-9AE9-14B21B399D31}">
  <dimension ref="A1:AH145"/>
  <sheetViews>
    <sheetView topLeftCell="K40" workbookViewId="0">
      <selection activeCell="W7" sqref="W7"/>
    </sheetView>
  </sheetViews>
  <sheetFormatPr defaultRowHeight="14.45"/>
  <cols>
    <col min="22" max="22" width="11.85546875" customWidth="1"/>
  </cols>
  <sheetData>
    <row r="1" spans="1:31">
      <c r="A1" t="s">
        <v>68</v>
      </c>
    </row>
    <row r="2" spans="1:31">
      <c r="G2" s="6"/>
      <c r="H2" s="6"/>
      <c r="I2" s="6"/>
      <c r="N2" s="15"/>
    </row>
    <row r="3" spans="1:31" ht="57.9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/>
      <c r="G3" s="2" t="s">
        <v>5</v>
      </c>
      <c r="H3" s="2"/>
      <c r="I3" s="2" t="s">
        <v>6</v>
      </c>
      <c r="J3" s="1"/>
      <c r="K3" s="1" t="s">
        <v>7</v>
      </c>
      <c r="L3" s="1" t="s">
        <v>8</v>
      </c>
      <c r="M3" s="1" t="s">
        <v>9</v>
      </c>
      <c r="N3" s="3" t="s">
        <v>10</v>
      </c>
      <c r="O3" s="1" t="s">
        <v>11</v>
      </c>
      <c r="P3" s="1" t="s">
        <v>12</v>
      </c>
    </row>
    <row r="4" spans="1:31">
      <c r="A4" s="1"/>
      <c r="B4" s="1"/>
      <c r="C4" s="1"/>
      <c r="D4" s="1"/>
      <c r="E4" s="1"/>
      <c r="F4" s="1"/>
      <c r="G4" s="2"/>
      <c r="H4" s="2"/>
      <c r="I4" s="2"/>
      <c r="J4" s="1"/>
      <c r="K4" s="1"/>
      <c r="L4" s="1"/>
      <c r="M4" s="1"/>
      <c r="N4" s="3"/>
      <c r="O4" s="1"/>
      <c r="P4" s="1"/>
    </row>
    <row r="5" spans="1:31" ht="18.600000000000001">
      <c r="A5" s="1"/>
      <c r="B5" s="1">
        <v>2000</v>
      </c>
      <c r="C5" s="1"/>
      <c r="D5" s="1"/>
      <c r="E5" s="1"/>
      <c r="F5" s="1"/>
      <c r="G5" s="34">
        <v>642</v>
      </c>
      <c r="I5" s="2"/>
      <c r="J5" s="1"/>
      <c r="K5" s="35">
        <v>532</v>
      </c>
      <c r="L5" s="1"/>
      <c r="M5" s="5">
        <f t="shared" ref="M5:M19" si="0">K5/G5</f>
        <v>0.82866043613707163</v>
      </c>
      <c r="N5" s="7">
        <f t="shared" ref="N5:N19" si="1">LN(M5)</f>
        <v>-0.18794481434831681</v>
      </c>
      <c r="O5" s="1"/>
      <c r="P5" s="1"/>
      <c r="S5" t="s">
        <v>13</v>
      </c>
      <c r="U5" s="10" t="s">
        <v>14</v>
      </c>
      <c r="W5" t="s">
        <v>15</v>
      </c>
      <c r="Z5" t="s">
        <v>16</v>
      </c>
    </row>
    <row r="6" spans="1:31" ht="15" thickBot="1">
      <c r="B6">
        <f>+B5+1</f>
        <v>2001</v>
      </c>
      <c r="G6" s="34">
        <v>1810</v>
      </c>
      <c r="K6" s="35">
        <v>349</v>
      </c>
      <c r="M6" s="5">
        <f t="shared" si="0"/>
        <v>0.19281767955801105</v>
      </c>
      <c r="N6" s="7">
        <f t="shared" si="1"/>
        <v>-1.6460102020574443</v>
      </c>
      <c r="S6" s="10" t="s">
        <v>69</v>
      </c>
      <c r="W6" t="s">
        <v>65</v>
      </c>
    </row>
    <row r="7" spans="1:31">
      <c r="B7">
        <f t="shared" ref="B7:B19" si="2">+B6+1</f>
        <v>2002</v>
      </c>
      <c r="G7" s="34">
        <v>1592</v>
      </c>
      <c r="K7" s="35">
        <v>773</v>
      </c>
      <c r="M7" s="5">
        <f t="shared" si="0"/>
        <v>0.48555276381909546</v>
      </c>
      <c r="N7" s="7">
        <f t="shared" si="1"/>
        <v>-0.72246731781690643</v>
      </c>
      <c r="Z7" s="22" t="s">
        <v>22</v>
      </c>
      <c r="AA7" s="22"/>
    </row>
    <row r="8" spans="1:31">
      <c r="B8">
        <f t="shared" si="2"/>
        <v>2003</v>
      </c>
      <c r="G8" s="34">
        <v>759</v>
      </c>
      <c r="K8" s="35">
        <v>614</v>
      </c>
      <c r="M8" s="5">
        <f t="shared" si="0"/>
        <v>0.80895915678524377</v>
      </c>
      <c r="N8" s="7">
        <f t="shared" si="1"/>
        <v>-0.21200684924848742</v>
      </c>
      <c r="Q8" t="s">
        <v>19</v>
      </c>
      <c r="R8" s="11" t="s">
        <v>20</v>
      </c>
      <c r="S8" t="s">
        <v>21</v>
      </c>
      <c r="T8">
        <f>AA21</f>
        <v>1.0293294106465813</v>
      </c>
      <c r="U8" s="13">
        <f>2.718^T8</f>
        <v>2.79888937127371</v>
      </c>
      <c r="Z8" s="19" t="s">
        <v>26</v>
      </c>
      <c r="AA8" s="19">
        <v>0.68875102414574241</v>
      </c>
    </row>
    <row r="9" spans="1:31">
      <c r="B9">
        <f t="shared" si="2"/>
        <v>2004</v>
      </c>
      <c r="G9" s="34">
        <v>542</v>
      </c>
      <c r="K9" s="35">
        <v>552</v>
      </c>
      <c r="M9" s="5">
        <f t="shared" si="0"/>
        <v>1.018450184501845</v>
      </c>
      <c r="N9" s="7">
        <f t="shared" si="1"/>
        <v>1.8282044837449073E-2</v>
      </c>
      <c r="Q9" t="s">
        <v>23</v>
      </c>
      <c r="R9" s="11" t="s">
        <v>24</v>
      </c>
      <c r="S9" t="s">
        <v>25</v>
      </c>
      <c r="T9" s="13">
        <f>AA22*(-1)</f>
        <v>8.674061069023813E-4</v>
      </c>
      <c r="Z9" s="19" t="s">
        <v>28</v>
      </c>
      <c r="AA9" s="19">
        <v>0.47437797326180908</v>
      </c>
    </row>
    <row r="10" spans="1:31">
      <c r="B10">
        <f t="shared" si="2"/>
        <v>2005</v>
      </c>
      <c r="G10" s="34">
        <v>420</v>
      </c>
      <c r="K10" s="35">
        <v>1424</v>
      </c>
      <c r="M10" s="5">
        <f t="shared" si="0"/>
        <v>3.3904761904761904</v>
      </c>
      <c r="N10" s="7">
        <f t="shared" si="1"/>
        <v>1.2209703806945071</v>
      </c>
      <c r="S10" t="s">
        <v>27</v>
      </c>
      <c r="T10" s="13">
        <v>2.718</v>
      </c>
      <c r="Z10" s="19" t="s">
        <v>33</v>
      </c>
      <c r="AA10" s="19">
        <v>0.43394550966656364</v>
      </c>
    </row>
    <row r="11" spans="1:31">
      <c r="B11">
        <f t="shared" si="2"/>
        <v>2006</v>
      </c>
      <c r="G11" s="34">
        <v>766</v>
      </c>
      <c r="K11" s="35">
        <v>1857</v>
      </c>
      <c r="M11" s="5">
        <f t="shared" si="0"/>
        <v>2.4242819843342036</v>
      </c>
      <c r="N11" s="7">
        <f t="shared" si="1"/>
        <v>0.88553539161211448</v>
      </c>
      <c r="S11" s="11" t="s">
        <v>29</v>
      </c>
      <c r="T11" t="s">
        <v>30</v>
      </c>
      <c r="U11" s="14" t="s">
        <v>31</v>
      </c>
      <c r="V11" s="11" t="s">
        <v>32</v>
      </c>
      <c r="Z11" s="19" t="s">
        <v>34</v>
      </c>
      <c r="AA11" s="19">
        <v>0.67364249131885101</v>
      </c>
    </row>
    <row r="12" spans="1:31" ht="15" thickBot="1">
      <c r="B12">
        <f t="shared" si="2"/>
        <v>2007</v>
      </c>
      <c r="G12" s="34">
        <v>732</v>
      </c>
      <c r="K12" s="35">
        <v>2317</v>
      </c>
      <c r="M12" s="5">
        <f t="shared" si="0"/>
        <v>3.1653005464480874</v>
      </c>
      <c r="N12" s="7">
        <f t="shared" si="1"/>
        <v>1.1522480104710646</v>
      </c>
      <c r="S12">
        <v>0</v>
      </c>
      <c r="T12">
        <f>U$8*S12</f>
        <v>0</v>
      </c>
      <c r="U12">
        <f>T$9^((T$8*S12)*(-1))</f>
        <v>1</v>
      </c>
      <c r="V12" s="6">
        <f>T12*U12</f>
        <v>0</v>
      </c>
      <c r="Z12" s="20" t="s">
        <v>35</v>
      </c>
      <c r="AA12" s="20">
        <v>15</v>
      </c>
    </row>
    <row r="13" spans="1:31">
      <c r="B13">
        <f t="shared" si="2"/>
        <v>2008</v>
      </c>
      <c r="G13" s="34">
        <v>533</v>
      </c>
      <c r="K13" s="35">
        <v>1410</v>
      </c>
      <c r="M13" s="5">
        <f t="shared" si="0"/>
        <v>2.6454033771106942</v>
      </c>
      <c r="N13" s="7">
        <f t="shared" si="1"/>
        <v>0.97282355920636943</v>
      </c>
      <c r="S13">
        <f>S12+25</f>
        <v>25</v>
      </c>
      <c r="T13">
        <f t="shared" ref="T13:T18" si="3">U$8*S13</f>
        <v>69.972234281842745</v>
      </c>
      <c r="U13">
        <f>T$10^((T$9*S13)*(-1))</f>
        <v>0.97855048004528422</v>
      </c>
      <c r="V13" s="6">
        <f>T13*U13</f>
        <v>68.471363446338316</v>
      </c>
    </row>
    <row r="14" spans="1:31" ht="15" thickBot="1">
      <c r="B14">
        <f t="shared" si="2"/>
        <v>2009</v>
      </c>
      <c r="G14" s="34">
        <v>1512</v>
      </c>
      <c r="K14" s="35">
        <v>1253</v>
      </c>
      <c r="M14" s="5">
        <f t="shared" si="0"/>
        <v>0.82870370370370372</v>
      </c>
      <c r="N14" s="7">
        <f t="shared" si="1"/>
        <v>-0.18789260184340997</v>
      </c>
      <c r="S14">
        <f t="shared" ref="S14:S18" si="4">S13+25</f>
        <v>50</v>
      </c>
      <c r="T14">
        <f t="shared" si="3"/>
        <v>139.94446856368549</v>
      </c>
      <c r="U14">
        <f t="shared" ref="U14:U77" si="5">T$10^((T$9*S14)*(-1))</f>
        <v>0.95756104199685632</v>
      </c>
      <c r="V14" s="6">
        <f t="shared" ref="V14:V18" si="6">T14*U14</f>
        <v>134.00537113953899</v>
      </c>
      <c r="Z14" t="s">
        <v>36</v>
      </c>
    </row>
    <row r="15" spans="1:31">
      <c r="B15">
        <f t="shared" si="2"/>
        <v>2010</v>
      </c>
      <c r="G15" s="34">
        <v>1664</v>
      </c>
      <c r="K15" s="35">
        <v>2919</v>
      </c>
      <c r="M15" s="5">
        <f t="shared" si="0"/>
        <v>1.7542067307692308</v>
      </c>
      <c r="N15" s="7">
        <f t="shared" si="1"/>
        <v>0.56201674947296087</v>
      </c>
      <c r="S15">
        <f t="shared" si="4"/>
        <v>75</v>
      </c>
      <c r="T15">
        <f t="shared" si="3"/>
        <v>209.91670284552825</v>
      </c>
      <c r="U15">
        <f t="shared" si="5"/>
        <v>0.93702181731868628</v>
      </c>
      <c r="V15" s="6">
        <f t="shared" si="6"/>
        <v>196.69653038586353</v>
      </c>
      <c r="Z15" s="21"/>
      <c r="AA15" s="21" t="s">
        <v>37</v>
      </c>
      <c r="AB15" s="21" t="s">
        <v>38</v>
      </c>
      <c r="AC15" s="21" t="s">
        <v>39</v>
      </c>
      <c r="AD15" s="21" t="s">
        <v>40</v>
      </c>
      <c r="AE15" s="21" t="s">
        <v>41</v>
      </c>
    </row>
    <row r="16" spans="1:31">
      <c r="B16">
        <f t="shared" si="2"/>
        <v>2011</v>
      </c>
      <c r="G16" s="34">
        <v>2656</v>
      </c>
      <c r="K16" s="35">
        <v>1792</v>
      </c>
      <c r="M16" s="5">
        <f t="shared" si="0"/>
        <v>0.67469879518072284</v>
      </c>
      <c r="N16" s="7">
        <f t="shared" si="1"/>
        <v>-0.39348891706144878</v>
      </c>
      <c r="S16">
        <f t="shared" si="4"/>
        <v>100</v>
      </c>
      <c r="T16">
        <f t="shared" si="3"/>
        <v>279.88893712737098</v>
      </c>
      <c r="U16">
        <f t="shared" si="5"/>
        <v>0.91692314915010498</v>
      </c>
      <c r="V16" s="6">
        <f t="shared" si="6"/>
        <v>256.63664564310471</v>
      </c>
      <c r="Z16" s="19" t="s">
        <v>42</v>
      </c>
      <c r="AA16" s="19">
        <v>1</v>
      </c>
      <c r="AB16" s="19">
        <v>5.3241864737090818</v>
      </c>
      <c r="AC16" s="19">
        <v>5.3241864737090818</v>
      </c>
      <c r="AD16" s="19">
        <v>11.732601258499427</v>
      </c>
      <c r="AE16" s="19">
        <v>4.5174565647265394E-3</v>
      </c>
    </row>
    <row r="17" spans="2:34">
      <c r="B17">
        <f t="shared" si="2"/>
        <v>2012</v>
      </c>
      <c r="G17" s="34">
        <v>1210</v>
      </c>
      <c r="K17" s="35">
        <v>1065</v>
      </c>
      <c r="M17" s="5">
        <f t="shared" si="0"/>
        <v>0.8801652892561983</v>
      </c>
      <c r="N17" s="7">
        <f t="shared" si="1"/>
        <v>-0.12764556044726133</v>
      </c>
      <c r="S17">
        <f t="shared" si="4"/>
        <v>125</v>
      </c>
      <c r="T17">
        <f t="shared" si="3"/>
        <v>349.86117140921374</v>
      </c>
      <c r="U17">
        <f t="shared" si="5"/>
        <v>0.89725558776546899</v>
      </c>
      <c r="V17" s="6">
        <f t="shared" si="6"/>
        <v>313.91489098908954</v>
      </c>
      <c r="Z17" s="19" t="s">
        <v>43</v>
      </c>
      <c r="AA17" s="19">
        <v>13</v>
      </c>
      <c r="AB17" s="19">
        <v>5.8993246794334873</v>
      </c>
      <c r="AC17" s="19">
        <v>0.45379420611026827</v>
      </c>
      <c r="AD17" s="19"/>
      <c r="AE17" s="19"/>
    </row>
    <row r="18" spans="2:34" ht="15" thickBot="1">
      <c r="B18">
        <f t="shared" si="2"/>
        <v>2013</v>
      </c>
      <c r="G18" s="34">
        <v>1816</v>
      </c>
      <c r="K18" s="35">
        <v>583</v>
      </c>
      <c r="M18" s="5">
        <f t="shared" si="0"/>
        <v>0.32103524229074892</v>
      </c>
      <c r="N18" s="7">
        <f t="shared" si="1"/>
        <v>-1.136204372810746</v>
      </c>
      <c r="S18">
        <f t="shared" si="4"/>
        <v>150</v>
      </c>
      <c r="T18">
        <f t="shared" si="3"/>
        <v>419.8334056910565</v>
      </c>
      <c r="U18">
        <f t="shared" si="5"/>
        <v>0.87800988613121334</v>
      </c>
      <c r="V18" s="6">
        <f t="shared" si="6"/>
        <v>368.617880724884</v>
      </c>
      <c r="Z18" s="20" t="s">
        <v>44</v>
      </c>
      <c r="AA18" s="20">
        <v>14</v>
      </c>
      <c r="AB18" s="20">
        <v>11.223511153142569</v>
      </c>
      <c r="AC18" s="20"/>
      <c r="AD18" s="20"/>
      <c r="AE18" s="20"/>
    </row>
    <row r="19" spans="2:34" ht="15" thickBot="1">
      <c r="B19">
        <f t="shared" si="2"/>
        <v>2014</v>
      </c>
      <c r="G19" s="34">
        <v>2388</v>
      </c>
      <c r="K19" s="36">
        <v>667</v>
      </c>
      <c r="M19" s="5">
        <f t="shared" si="0"/>
        <v>0.27931323283082077</v>
      </c>
      <c r="N19" s="7">
        <f t="shared" si="1"/>
        <v>-1.275421428596869</v>
      </c>
      <c r="S19">
        <f t="shared" ref="S14:S77" si="7">S18+25</f>
        <v>175</v>
      </c>
      <c r="T19">
        <f t="shared" ref="T13:T76" si="8">U$8*S19</f>
        <v>489.80563997289926</v>
      </c>
      <c r="U19">
        <f t="shared" si="5"/>
        <v>0.85917699555820415</v>
      </c>
      <c r="V19" s="6">
        <f t="shared" ref="V14:V23" si="9">T19*U19</f>
        <v>420.82973815937902</v>
      </c>
    </row>
    <row r="20" spans="2:34">
      <c r="S20">
        <f t="shared" si="7"/>
        <v>200</v>
      </c>
      <c r="T20">
        <f t="shared" si="8"/>
        <v>559.77787425474196</v>
      </c>
      <c r="U20">
        <f t="shared" si="5"/>
        <v>0.84074806144734571</v>
      </c>
      <c r="V20" s="6">
        <f t="shared" si="9"/>
        <v>470.63216262079033</v>
      </c>
      <c r="Z20" s="21"/>
      <c r="AA20" s="21" t="s">
        <v>47</v>
      </c>
      <c r="AB20" s="21" t="s">
        <v>34</v>
      </c>
      <c r="AC20" s="21" t="s">
        <v>48</v>
      </c>
      <c r="AD20" s="21" t="s">
        <v>49</v>
      </c>
      <c r="AE20" s="21" t="s">
        <v>50</v>
      </c>
      <c r="AF20" s="21" t="s">
        <v>51</v>
      </c>
      <c r="AG20" s="21" t="s">
        <v>45</v>
      </c>
      <c r="AH20" s="21" t="s">
        <v>46</v>
      </c>
    </row>
    <row r="21" spans="2:34">
      <c r="S21">
        <f t="shared" si="7"/>
        <v>225</v>
      </c>
      <c r="T21">
        <f t="shared" si="8"/>
        <v>629.75010853658478</v>
      </c>
      <c r="U21">
        <f t="shared" si="5"/>
        <v>0.82271441912644228</v>
      </c>
      <c r="V21" s="6">
        <f t="shared" si="9"/>
        <v>518.10449473949029</v>
      </c>
      <c r="Z21" s="19" t="s">
        <v>52</v>
      </c>
      <c r="AA21" s="19">
        <v>1.0293294106465813</v>
      </c>
      <c r="AB21" s="19">
        <v>0.36551175778018602</v>
      </c>
      <c r="AC21" s="19">
        <v>2.8161321455098212</v>
      </c>
      <c r="AD21" s="19">
        <v>1.4572600026467078E-2</v>
      </c>
      <c r="AE21" s="19">
        <v>0.2396892655696472</v>
      </c>
      <c r="AF21" s="19">
        <v>1.8189695557235155</v>
      </c>
      <c r="AG21" s="19">
        <v>0.2396892655696472</v>
      </c>
      <c r="AH21" s="19">
        <v>1.8189695557235155</v>
      </c>
    </row>
    <row r="22" spans="2:34" ht="15" thickBot="1">
      <c r="S22">
        <f t="shared" si="7"/>
        <v>250</v>
      </c>
      <c r="T22">
        <f t="shared" si="8"/>
        <v>699.72234281842748</v>
      </c>
      <c r="U22">
        <f t="shared" si="5"/>
        <v>0.80506758977635728</v>
      </c>
      <c r="V22" s="6">
        <f t="shared" si="9"/>
        <v>563.32378004549741</v>
      </c>
      <c r="Z22" s="20" t="s">
        <v>53</v>
      </c>
      <c r="AA22" s="20">
        <v>-8.674061069023813E-4</v>
      </c>
      <c r="AB22" s="20">
        <v>2.532359270586366E-4</v>
      </c>
      <c r="AC22" s="20">
        <v>-3.4252884927403451</v>
      </c>
      <c r="AD22" s="20">
        <v>4.5174565647265394E-3</v>
      </c>
      <c r="AE22" s="20">
        <v>-1.4144890664101579E-3</v>
      </c>
      <c r="AF22" s="20">
        <v>-3.2032314739460484E-4</v>
      </c>
      <c r="AG22" s="20">
        <v>-1.4144890664101579E-3</v>
      </c>
      <c r="AH22" s="20">
        <v>-3.2032314739460484E-4</v>
      </c>
    </row>
    <row r="23" spans="2:34">
      <c r="S23">
        <f t="shared" si="7"/>
        <v>275</v>
      </c>
      <c r="T23">
        <f t="shared" si="8"/>
        <v>769.69457710027029</v>
      </c>
      <c r="U23">
        <f t="shared" si="5"/>
        <v>0.78779927644455439</v>
      </c>
      <c r="V23" s="6">
        <f t="shared" si="9"/>
        <v>606.36483092289018</v>
      </c>
    </row>
    <row r="24" spans="2:34">
      <c r="S24">
        <f t="shared" si="7"/>
        <v>300</v>
      </c>
      <c r="T24">
        <f t="shared" si="8"/>
        <v>839.666811382113</v>
      </c>
      <c r="U24">
        <f t="shared" si="5"/>
        <v>0.77090136014414623</v>
      </c>
      <c r="V24" s="6">
        <f t="shared" ref="V14:V77" si="10">T24*U24</f>
        <v>647.30028696236923</v>
      </c>
    </row>
    <row r="25" spans="2:34">
      <c r="S25">
        <f t="shared" si="7"/>
        <v>325</v>
      </c>
      <c r="T25">
        <f t="shared" si="8"/>
        <v>909.6390456639557</v>
      </c>
      <c r="U25">
        <f t="shared" si="5"/>
        <v>0.75436589603661686</v>
      </c>
      <c r="V25" s="6">
        <f t="shared" si="10"/>
        <v>686.20067375218298</v>
      </c>
    </row>
    <row r="26" spans="2:34">
      <c r="S26">
        <f t="shared" si="7"/>
        <v>350</v>
      </c>
      <c r="T26">
        <f t="shared" si="8"/>
        <v>979.61127994579851</v>
      </c>
      <c r="U26">
        <f t="shared" si="5"/>
        <v>0.73818510969642237</v>
      </c>
      <c r="V26" s="6">
        <f t="shared" si="10"/>
        <v>723.13446014664203</v>
      </c>
    </row>
    <row r="27" spans="2:34">
      <c r="S27">
        <f t="shared" si="7"/>
        <v>375</v>
      </c>
      <c r="T27">
        <f t="shared" si="8"/>
        <v>1049.5835142276412</v>
      </c>
      <c r="U27">
        <f t="shared" si="5"/>
        <v>0.72235139345571486</v>
      </c>
      <c r="V27" s="6">
        <f t="shared" si="10"/>
        <v>758.16811405048281</v>
      </c>
    </row>
    <row r="28" spans="2:34">
      <c r="S28">
        <f t="shared" si="7"/>
        <v>400</v>
      </c>
      <c r="T28">
        <f t="shared" si="8"/>
        <v>1119.5557485094839</v>
      </c>
      <c r="U28">
        <f t="shared" si="5"/>
        <v>0.70685730282746984</v>
      </c>
      <c r="V28" s="6">
        <f t="shared" si="10"/>
        <v>791.36615675640292</v>
      </c>
    </row>
    <row r="29" spans="2:34">
      <c r="S29">
        <f t="shared" si="7"/>
        <v>425</v>
      </c>
      <c r="T29">
        <f t="shared" si="8"/>
        <v>1189.5279827913266</v>
      </c>
      <c r="U29">
        <f t="shared" si="5"/>
        <v>0.69169555300533547</v>
      </c>
      <c r="V29" s="6">
        <f t="shared" si="10"/>
        <v>822.79121587216787</v>
      </c>
    </row>
    <row r="30" spans="2:34">
      <c r="S30">
        <f t="shared" si="7"/>
        <v>450</v>
      </c>
      <c r="T30">
        <f t="shared" si="8"/>
        <v>1259.5002170731696</v>
      </c>
      <c r="U30">
        <f t="shared" si="5"/>
        <v>0.67685901543855931</v>
      </c>
      <c r="V30" s="6">
        <f t="shared" si="10"/>
        <v>852.50407687279721</v>
      </c>
    </row>
    <row r="31" spans="2:34">
      <c r="S31">
        <f t="shared" si="7"/>
        <v>475</v>
      </c>
      <c r="T31">
        <f t="shared" si="8"/>
        <v>1329.4724513550123</v>
      </c>
      <c r="U31">
        <f t="shared" si="5"/>
        <v>0.66234071448038068</v>
      </c>
      <c r="V31" s="6">
        <f t="shared" si="10"/>
        <v>880.56373331246198</v>
      </c>
    </row>
    <row r="32" spans="2:34">
      <c r="S32">
        <f t="shared" si="7"/>
        <v>500</v>
      </c>
      <c r="T32">
        <f t="shared" si="8"/>
        <v>1399.444685636855</v>
      </c>
      <c r="U32">
        <f t="shared" si="5"/>
        <v>0.64813382410831299</v>
      </c>
      <c r="V32" s="6">
        <f t="shared" si="10"/>
        <v>907.02743572987072</v>
      </c>
    </row>
    <row r="33" spans="19:22">
      <c r="S33">
        <f t="shared" si="7"/>
        <v>525</v>
      </c>
      <c r="T33">
        <f t="shared" si="8"/>
        <v>1469.4169199186977</v>
      </c>
      <c r="U33">
        <f t="shared" si="5"/>
        <v>0.63423166471477554</v>
      </c>
      <c r="V33" s="6">
        <f t="shared" si="10"/>
        <v>931.95073928009367</v>
      </c>
    </row>
    <row r="34" spans="19:22">
      <c r="S34">
        <f t="shared" si="7"/>
        <v>550</v>
      </c>
      <c r="T34">
        <f t="shared" si="8"/>
        <v>1539.3891542005406</v>
      </c>
      <c r="U34">
        <f t="shared" si="5"/>
        <v>0.62062769996656342</v>
      </c>
      <c r="V34" s="6">
        <f t="shared" si="10"/>
        <v>955.38755012495494</v>
      </c>
    </row>
    <row r="35" spans="19:22">
      <c r="S35">
        <f t="shared" si="7"/>
        <v>575</v>
      </c>
      <c r="T35">
        <f t="shared" si="8"/>
        <v>1609.3613884823833</v>
      </c>
      <c r="U35">
        <f t="shared" si="5"/>
        <v>0.60731553373168123</v>
      </c>
      <c r="V35" s="6">
        <f t="shared" si="10"/>
        <v>977.39017061333823</v>
      </c>
    </row>
    <row r="36" spans="19:22">
      <c r="S36">
        <f t="shared" si="7"/>
        <v>600</v>
      </c>
      <c r="T36">
        <f t="shared" si="8"/>
        <v>1679.333622764226</v>
      </c>
      <c r="U36">
        <f t="shared" si="5"/>
        <v>0.5942889070720947</v>
      </c>
      <c r="V36" s="6">
        <f t="shared" si="10"/>
        <v>998.0093432819732</v>
      </c>
    </row>
    <row r="37" spans="19:22">
      <c r="S37">
        <f t="shared" si="7"/>
        <v>625</v>
      </c>
      <c r="T37">
        <f t="shared" si="8"/>
        <v>1749.3058570460687</v>
      </c>
      <c r="U37">
        <f t="shared" si="5"/>
        <v>0.58154169530098554</v>
      </c>
      <c r="V37" s="6">
        <f t="shared" si="10"/>
        <v>1017.2942937065143</v>
      </c>
    </row>
    <row r="38" spans="19:22">
      <c r="S38">
        <f t="shared" si="7"/>
        <v>650</v>
      </c>
      <c r="T38">
        <f t="shared" si="8"/>
        <v>1819.2780913279114</v>
      </c>
      <c r="U38">
        <f t="shared" si="5"/>
        <v>0.56906790510312777</v>
      </c>
      <c r="V38" s="6">
        <f t="shared" si="10"/>
        <v>1035.2927722319912</v>
      </c>
    </row>
    <row r="39" spans="19:22">
      <c r="S39">
        <f t="shared" si="7"/>
        <v>675</v>
      </c>
      <c r="T39">
        <f t="shared" si="8"/>
        <v>1889.2503256097543</v>
      </c>
      <c r="U39">
        <f t="shared" si="5"/>
        <v>0.55686167171702994</v>
      </c>
      <c r="V39" s="6">
        <f t="shared" si="10"/>
        <v>1052.051094610991</v>
      </c>
    </row>
    <row r="40" spans="19:22">
      <c r="S40">
        <f t="shared" si="7"/>
        <v>700</v>
      </c>
      <c r="T40">
        <f t="shared" si="8"/>
        <v>1959.222559891597</v>
      </c>
      <c r="U40">
        <f t="shared" si="5"/>
        <v>0.54491725617751918</v>
      </c>
      <c r="V40" s="6">
        <f t="shared" si="10"/>
        <v>1067.6141815772244</v>
      </c>
    </row>
    <row r="41" spans="19:22">
      <c r="S41">
        <f t="shared" si="7"/>
        <v>725</v>
      </c>
      <c r="T41">
        <f t="shared" si="8"/>
        <v>2029.1947941734397</v>
      </c>
      <c r="U41">
        <f t="shared" si="5"/>
        <v>0.53322904261747051</v>
      </c>
      <c r="V41" s="6">
        <f t="shared" si="10"/>
        <v>1082.0255973814583</v>
      </c>
    </row>
    <row r="42" spans="19:22">
      <c r="S42">
        <f t="shared" si="7"/>
        <v>750</v>
      </c>
      <c r="T42">
        <f t="shared" si="8"/>
        <v>2099.1670284552824</v>
      </c>
      <c r="U42">
        <f t="shared" si="5"/>
        <v>0.52179153562741309</v>
      </c>
      <c r="V42" s="6">
        <f t="shared" si="10"/>
        <v>1095.3275873161153</v>
      </c>
    </row>
    <row r="43" spans="19:22">
      <c r="S43">
        <f t="shared" si="7"/>
        <v>775</v>
      </c>
      <c r="T43">
        <f t="shared" si="8"/>
        <v>2169.1392627371251</v>
      </c>
      <c r="U43">
        <f t="shared" si="5"/>
        <v>0.51059935767177111</v>
      </c>
      <c r="V43" s="6">
        <f t="shared" si="10"/>
        <v>1107.5611142541952</v>
      </c>
    </row>
    <row r="44" spans="19:22">
      <c r="S44">
        <f t="shared" si="7"/>
        <v>800</v>
      </c>
      <c r="T44">
        <f t="shared" si="8"/>
        <v>2239.1114970189678</v>
      </c>
      <c r="U44">
        <f t="shared" si="5"/>
        <v>0.49964724656052545</v>
      </c>
      <c r="V44" s="6">
        <f t="shared" si="10"/>
        <v>1118.7658942275434</v>
      </c>
    </row>
    <row r="45" spans="19:22">
      <c r="S45">
        <f t="shared" si="7"/>
        <v>825</v>
      </c>
      <c r="T45">
        <f t="shared" si="8"/>
        <v>2309.0837313008105</v>
      </c>
      <c r="U45">
        <f t="shared" si="5"/>
        <v>0.48893005297510667</v>
      </c>
      <c r="V45" s="6">
        <f t="shared" si="10"/>
        <v>1128.9804310688623</v>
      </c>
    </row>
    <row r="46" spans="19:22">
      <c r="S46">
        <f t="shared" si="7"/>
        <v>850</v>
      </c>
      <c r="T46">
        <f t="shared" si="8"/>
        <v>2379.0559655826532</v>
      </c>
      <c r="U46">
        <f t="shared" si="5"/>
        <v>0.47844273804735682</v>
      </c>
      <c r="V46" s="6">
        <f t="shared" si="10"/>
        <v>1138.242050141263</v>
      </c>
    </row>
    <row r="47" spans="19:22">
      <c r="S47">
        <f t="shared" si="7"/>
        <v>875</v>
      </c>
      <c r="T47">
        <f t="shared" si="8"/>
        <v>2449.0281998644964</v>
      </c>
      <c r="U47">
        <f t="shared" si="5"/>
        <v>0.4681803709904212</v>
      </c>
      <c r="V47" s="6">
        <f t="shared" si="10"/>
        <v>1146.5869311785634</v>
      </c>
    </row>
    <row r="48" spans="19:22">
      <c r="S48">
        <f t="shared" si="7"/>
        <v>900</v>
      </c>
      <c r="T48">
        <f t="shared" si="8"/>
        <v>2519.0004341463391</v>
      </c>
      <c r="U48">
        <f t="shared" si="5"/>
        <v>0.4581381267804559</v>
      </c>
      <c r="V48" s="6">
        <f t="shared" si="10"/>
        <v>1154.0501402589589</v>
      </c>
    </row>
    <row r="49" spans="19:22">
      <c r="S49">
        <f t="shared" si="7"/>
        <v>925</v>
      </c>
      <c r="T49">
        <f t="shared" si="8"/>
        <v>2588.9726684281818</v>
      </c>
      <c r="U49">
        <f t="shared" si="5"/>
        <v>0.44831128388806235</v>
      </c>
      <c r="V49" s="6">
        <f t="shared" si="10"/>
        <v>1160.665660934141</v>
      </c>
    </row>
    <row r="50" spans="19:22">
      <c r="S50">
        <f t="shared" si="7"/>
        <v>950</v>
      </c>
      <c r="T50">
        <f t="shared" si="8"/>
        <v>2658.9449027100245</v>
      </c>
      <c r="U50">
        <f t="shared" si="5"/>
        <v>0.43869522205838124</v>
      </c>
      <c r="V50" s="6">
        <f t="shared" si="10"/>
        <v>1166.4664245353752</v>
      </c>
    </row>
    <row r="51" spans="19:22">
      <c r="S51">
        <f t="shared" si="7"/>
        <v>975</v>
      </c>
      <c r="T51">
        <f t="shared" si="8"/>
        <v>2728.9171369918672</v>
      </c>
      <c r="U51">
        <f t="shared" si="5"/>
        <v>0.42928542013880144</v>
      </c>
      <c r="V51" s="6">
        <f t="shared" si="10"/>
        <v>1171.4843396775289</v>
      </c>
    </row>
    <row r="52" spans="19:22">
      <c r="S52">
        <f t="shared" si="7"/>
        <v>1000</v>
      </c>
      <c r="T52">
        <f t="shared" si="8"/>
        <v>2798.8893712737099</v>
      </c>
      <c r="U52">
        <f t="shared" si="5"/>
        <v>0.42007745395326568</v>
      </c>
      <c r="V52" s="6">
        <f t="shared" si="10"/>
        <v>1175.7503209815166</v>
      </c>
    </row>
    <row r="53" spans="19:22">
      <c r="S53">
        <f t="shared" si="7"/>
        <v>1025</v>
      </c>
      <c r="T53">
        <f t="shared" si="8"/>
        <v>2868.8616055555526</v>
      </c>
      <c r="U53">
        <f t="shared" si="5"/>
        <v>0.41106699422216891</v>
      </c>
      <c r="V53" s="6">
        <f t="shared" si="10"/>
        <v>1179.2943170351066</v>
      </c>
    </row>
    <row r="54" spans="19:22">
      <c r="S54">
        <f t="shared" si="7"/>
        <v>1050</v>
      </c>
      <c r="T54">
        <f t="shared" si="8"/>
        <v>2938.8338398373953</v>
      </c>
      <c r="U54">
        <f t="shared" si="5"/>
        <v>0.40224980452687548</v>
      </c>
      <c r="V54" s="6">
        <f t="shared" si="10"/>
        <v>1182.1453376115592</v>
      </c>
    </row>
    <row r="55" spans="19:22">
      <c r="S55">
        <f t="shared" si="7"/>
        <v>1075</v>
      </c>
      <c r="T55">
        <f t="shared" si="8"/>
        <v>3008.806074119238</v>
      </c>
      <c r="U55">
        <f t="shared" si="5"/>
        <v>0.39362173931789568</v>
      </c>
      <c r="V55" s="6">
        <f t="shared" si="10"/>
        <v>1184.3314801650638</v>
      </c>
    </row>
    <row r="56" spans="19:22">
      <c r="S56">
        <f t="shared" si="7"/>
        <v>1100</v>
      </c>
      <c r="T56">
        <f t="shared" si="8"/>
        <v>3078.7783084010812</v>
      </c>
      <c r="U56">
        <f t="shared" si="5"/>
        <v>0.38517874196578666</v>
      </c>
      <c r="V56" s="6">
        <f t="shared" si="10"/>
        <v>1185.8799556214813</v>
      </c>
    </row>
    <row r="57" spans="19:22">
      <c r="S57">
        <f t="shared" si="7"/>
        <v>1125</v>
      </c>
      <c r="T57">
        <f t="shared" si="8"/>
        <v>3148.7505426829239</v>
      </c>
      <c r="U57">
        <f t="shared" si="5"/>
        <v>0.37691684285385918</v>
      </c>
      <c r="V57" s="6">
        <f t="shared" si="10"/>
        <v>1186.8171134824233</v>
      </c>
    </row>
    <row r="58" spans="19:22">
      <c r="S58">
        <f t="shared" si="7"/>
        <v>1150</v>
      </c>
      <c r="T58">
        <f t="shared" si="8"/>
        <v>3218.7227769647666</v>
      </c>
      <c r="U58">
        <f t="shared" si="5"/>
        <v>0.36883215751179682</v>
      </c>
      <c r="V58" s="6">
        <f t="shared" si="10"/>
        <v>1187.1684662602768</v>
      </c>
    </row>
    <row r="59" spans="19:22">
      <c r="S59">
        <f t="shared" si="7"/>
        <v>1175</v>
      </c>
      <c r="T59">
        <f t="shared" si="8"/>
        <v>3288.6950112466093</v>
      </c>
      <c r="U59">
        <f t="shared" si="5"/>
        <v>0.36092088478930667</v>
      </c>
      <c r="V59" s="6">
        <f t="shared" si="10"/>
        <v>1186.9587132613051</v>
      </c>
    </row>
    <row r="60" spans="19:22">
      <c r="S60">
        <f t="shared" si="7"/>
        <v>1200</v>
      </c>
      <c r="T60">
        <f t="shared" si="8"/>
        <v>3358.667245528452</v>
      </c>
      <c r="U60">
        <f t="shared" si="5"/>
        <v>0.35317930506894485</v>
      </c>
      <c r="V60" s="6">
        <f t="shared" si="10"/>
        <v>1186.2117637335659</v>
      </c>
    </row>
    <row r="61" spans="19:22">
      <c r="S61">
        <f t="shared" si="7"/>
        <v>1225</v>
      </c>
      <c r="T61">
        <f t="shared" si="8"/>
        <v>3428.6394798102947</v>
      </c>
      <c r="U61">
        <f t="shared" si="5"/>
        <v>0.34560377851727581</v>
      </c>
      <c r="V61" s="6">
        <f t="shared" si="10"/>
        <v>1184.9507593959447</v>
      </c>
    </row>
    <row r="62" spans="19:22">
      <c r="S62">
        <f t="shared" si="7"/>
        <v>1250</v>
      </c>
      <c r="T62">
        <f t="shared" si="8"/>
        <v>3498.6117140921374</v>
      </c>
      <c r="U62">
        <f t="shared" si="5"/>
        <v>0.33819074337354432</v>
      </c>
      <c r="V62" s="6">
        <f t="shared" si="10"/>
        <v>1183.19809636421</v>
      </c>
    </row>
    <row r="63" spans="19:22">
      <c r="S63">
        <f t="shared" si="7"/>
        <v>1275</v>
      </c>
      <c r="T63">
        <f t="shared" si="8"/>
        <v>3568.5839483739801</v>
      </c>
      <c r="U63">
        <f t="shared" si="5"/>
        <v>0.33093671427505333</v>
      </c>
      <c r="V63" s="6">
        <f t="shared" si="10"/>
        <v>1180.9754464895816</v>
      </c>
    </row>
    <row r="64" spans="19:22">
      <c r="S64">
        <f t="shared" si="7"/>
        <v>1300</v>
      </c>
      <c r="T64">
        <f t="shared" si="8"/>
        <v>3638.5561826558228</v>
      </c>
      <c r="U64">
        <f t="shared" si="5"/>
        <v>0.32383828061846248</v>
      </c>
      <c r="V64" s="6">
        <f t="shared" si="10"/>
        <v>1178.3037781249379</v>
      </c>
    </row>
    <row r="65" spans="19:22">
      <c r="S65">
        <f t="shared" si="7"/>
        <v>1325</v>
      </c>
      <c r="T65">
        <f t="shared" si="8"/>
        <v>3708.5284169376655</v>
      </c>
      <c r="U65">
        <f t="shared" si="5"/>
        <v>0.31689210495623588</v>
      </c>
      <c r="V65" s="6">
        <f t="shared" si="10"/>
        <v>1175.2033763333939</v>
      </c>
    </row>
    <row r="66" spans="19:22">
      <c r="S66">
        <f t="shared" si="7"/>
        <v>1350</v>
      </c>
      <c r="T66">
        <f t="shared" si="8"/>
        <v>3778.5006512195087</v>
      </c>
      <c r="U66">
        <f t="shared" si="5"/>
        <v>0.31009492142748529</v>
      </c>
      <c r="V66" s="6">
        <f t="shared" si="10"/>
        <v>1171.6938625536156</v>
      </c>
    </row>
    <row r="67" spans="19:22">
      <c r="S67">
        <f t="shared" si="7"/>
        <v>1375</v>
      </c>
      <c r="T67">
        <f t="shared" si="8"/>
        <v>3848.4728855013514</v>
      </c>
      <c r="U67">
        <f t="shared" si="5"/>
        <v>0.30344353422247045</v>
      </c>
      <c r="V67" s="6">
        <f t="shared" si="10"/>
        <v>1167.7942137358789</v>
      </c>
    </row>
    <row r="68" spans="19:22">
      <c r="S68">
        <f t="shared" si="7"/>
        <v>1400</v>
      </c>
      <c r="T68">
        <f t="shared" si="8"/>
        <v>3918.4451197831941</v>
      </c>
      <c r="U68">
        <f t="shared" si="5"/>
        <v>0.29693481608003608</v>
      </c>
      <c r="V68" s="6">
        <f t="shared" si="10"/>
        <v>1163.5227809625376</v>
      </c>
    </row>
    <row r="69" spans="19:22">
      <c r="S69">
        <f t="shared" si="7"/>
        <v>1425</v>
      </c>
      <c r="T69">
        <f t="shared" si="8"/>
        <v>3988.4173540650368</v>
      </c>
      <c r="U69">
        <f t="shared" si="5"/>
        <v>0.2905657068172775</v>
      </c>
      <c r="V69" s="6">
        <f t="shared" si="10"/>
        <v>1158.8973075662032</v>
      </c>
    </row>
    <row r="70" spans="19:22">
      <c r="S70">
        <f t="shared" si="7"/>
        <v>1450</v>
      </c>
      <c r="T70">
        <f t="shared" si="8"/>
        <v>4058.3895883468795</v>
      </c>
      <c r="U70">
        <f t="shared" si="5"/>
        <v>0.28433321189074412</v>
      </c>
      <c r="V70" s="6">
        <f t="shared" si="10"/>
        <v>1153.934946758623</v>
      </c>
    </row>
    <row r="71" spans="19:22">
      <c r="S71">
        <f t="shared" si="7"/>
        <v>1475</v>
      </c>
      <c r="T71">
        <f t="shared" si="8"/>
        <v>4128.3618226287226</v>
      </c>
      <c r="U71">
        <f t="shared" si="5"/>
        <v>0.27823440098850521</v>
      </c>
      <c r="V71" s="6">
        <f t="shared" si="10"/>
        <v>1148.6522787829163</v>
      </c>
    </row>
    <row r="72" spans="19:22">
      <c r="S72">
        <f t="shared" si="7"/>
        <v>1500</v>
      </c>
      <c r="T72">
        <f t="shared" si="8"/>
        <v>4198.3340569105649</v>
      </c>
      <c r="U72">
        <f t="shared" si="5"/>
        <v>0.27226640665241386</v>
      </c>
      <c r="V72" s="6">
        <f t="shared" si="10"/>
        <v>1143.0653276014903</v>
      </c>
    </row>
    <row r="73" spans="19:22">
      <c r="S73">
        <f t="shared" si="7"/>
        <v>1525</v>
      </c>
      <c r="T73">
        <f t="shared" si="8"/>
        <v>4268.306291192408</v>
      </c>
      <c r="U73">
        <f t="shared" si="5"/>
        <v>0.26642642292992419</v>
      </c>
      <c r="V73" s="6">
        <f t="shared" si="10"/>
        <v>1137.1895771316847</v>
      </c>
    </row>
    <row r="74" spans="19:22">
      <c r="S74">
        <f t="shared" si="7"/>
        <v>1550</v>
      </c>
      <c r="T74">
        <f t="shared" si="8"/>
        <v>4338.2785254742503</v>
      </c>
      <c r="U74">
        <f t="shared" si="5"/>
        <v>0.26071170405482524</v>
      </c>
      <c r="V74" s="6">
        <f t="shared" si="10"/>
        <v>1131.0399870408464</v>
      </c>
    </row>
    <row r="75" spans="19:22">
      <c r="S75">
        <f t="shared" si="7"/>
        <v>1575</v>
      </c>
      <c r="T75">
        <f t="shared" si="8"/>
        <v>4408.2507597560934</v>
      </c>
      <c r="U75">
        <f t="shared" si="5"/>
        <v>0.25511956315627327</v>
      </c>
      <c r="V75" s="6">
        <f t="shared" si="10"/>
        <v>1124.6310081122842</v>
      </c>
    </row>
    <row r="76" spans="19:22">
      <c r="S76">
        <f t="shared" si="7"/>
        <v>1600</v>
      </c>
      <c r="T76">
        <f t="shared" si="8"/>
        <v>4478.2229940379357</v>
      </c>
      <c r="U76">
        <f t="shared" si="5"/>
        <v>0.24964737099551448</v>
      </c>
      <c r="V76" s="6">
        <f t="shared" si="10"/>
        <v>1117.9765971932322</v>
      </c>
    </row>
    <row r="77" spans="19:22">
      <c r="S77">
        <f t="shared" si="7"/>
        <v>1625</v>
      </c>
      <c r="T77">
        <f t="shared" ref="T77:T120" si="11">U$8*S77</f>
        <v>4548.1952283197788</v>
      </c>
      <c r="U77">
        <f t="shared" si="5"/>
        <v>0.24429255472970379</v>
      </c>
      <c r="V77" s="6">
        <f t="shared" si="10"/>
        <v>1111.0902317356872</v>
      </c>
    </row>
    <row r="78" spans="19:22">
      <c r="S78">
        <f t="shared" ref="S78:S141" si="12">S77+25</f>
        <v>1650</v>
      </c>
      <c r="T78">
        <f t="shared" si="11"/>
        <v>4618.1674626016211</v>
      </c>
      <c r="U78">
        <f t="shared" ref="U78:U120" si="13">T$10^((T$9*S78)*(-1))</f>
        <v>0.23905259670224052</v>
      </c>
      <c r="V78" s="6">
        <f t="shared" ref="V78:V141" si="14">T78*U78</f>
        <v>1103.9849239407147</v>
      </c>
    </row>
    <row r="79" spans="19:22">
      <c r="S79">
        <f t="shared" si="12"/>
        <v>1675</v>
      </c>
      <c r="T79">
        <f t="shared" si="11"/>
        <v>4688.1396968834642</v>
      </c>
      <c r="U79">
        <f t="shared" si="13"/>
        <v>0.2339250332590492</v>
      </c>
      <c r="V79" s="6">
        <f t="shared" si="14"/>
        <v>1096.6732345165333</v>
      </c>
    </row>
    <row r="80" spans="19:22">
      <c r="S80">
        <f t="shared" si="12"/>
        <v>1700</v>
      </c>
      <c r="T80">
        <f t="shared" si="11"/>
        <v>4758.1119311653065</v>
      </c>
      <c r="U80">
        <f t="shared" si="13"/>
        <v>0.22890745359025169</v>
      </c>
      <c r="V80" s="6">
        <f t="shared" si="14"/>
        <v>1089.1672860604453</v>
      </c>
    </row>
    <row r="81" spans="19:22">
      <c r="S81">
        <f t="shared" si="12"/>
        <v>1725</v>
      </c>
      <c r="T81">
        <f t="shared" si="11"/>
        <v>4828.0841654471496</v>
      </c>
      <c r="U81">
        <f t="shared" si="13"/>
        <v>0.22399749859668441</v>
      </c>
      <c r="V81" s="6">
        <f t="shared" si="14"/>
        <v>1081.4787760744221</v>
      </c>
    </row>
    <row r="82" spans="19:22">
      <c r="S82">
        <f t="shared" si="12"/>
        <v>1750</v>
      </c>
      <c r="T82">
        <f t="shared" si="11"/>
        <v>4898.0563997289928</v>
      </c>
      <c r="U82">
        <f t="shared" si="13"/>
        <v>0.21919285978072842</v>
      </c>
      <c r="V82" s="6">
        <f t="shared" si="14"/>
        <v>1073.6189896238966</v>
      </c>
    </row>
    <row r="83" spans="19:22">
      <c r="S83">
        <f t="shared" si="12"/>
        <v>1775</v>
      </c>
      <c r="T83">
        <f t="shared" si="11"/>
        <v>4968.028634010835</v>
      </c>
      <c r="U83">
        <f t="shared" si="13"/>
        <v>0.21449127816093047</v>
      </c>
      <c r="V83" s="6">
        <f t="shared" si="14"/>
        <v>1065.5988116490855</v>
      </c>
    </row>
    <row r="84" spans="19:22">
      <c r="S84">
        <f t="shared" si="12"/>
        <v>1800</v>
      </c>
      <c r="T84">
        <f t="shared" si="11"/>
        <v>5038.0008682926782</v>
      </c>
      <c r="U84">
        <f t="shared" si="13"/>
        <v>0.20989054320990508</v>
      </c>
      <c r="V84" s="6">
        <f t="shared" si="14"/>
        <v>1057.4287389379238</v>
      </c>
    </row>
    <row r="85" spans="19:22">
      <c r="S85">
        <f t="shared" si="12"/>
        <v>1825</v>
      </c>
      <c r="T85">
        <f t="shared" si="11"/>
        <v>5107.9731025745205</v>
      </c>
      <c r="U85">
        <f t="shared" si="13"/>
        <v>0.20538849181501809</v>
      </c>
      <c r="V85" s="6">
        <f t="shared" si="14"/>
        <v>1049.1188917694594</v>
      </c>
    </row>
    <row r="86" spans="19:22">
      <c r="S86">
        <f t="shared" si="12"/>
        <v>1850</v>
      </c>
      <c r="T86">
        <f t="shared" si="11"/>
        <v>5177.9453368563636</v>
      </c>
      <c r="U86">
        <f t="shared" si="13"/>
        <v>0.20098300726136287</v>
      </c>
      <c r="V86" s="6">
        <f t="shared" si="14"/>
        <v>1040.6790252363426</v>
      </c>
    </row>
    <row r="87" spans="19:22">
      <c r="S87">
        <f t="shared" si="12"/>
        <v>1875</v>
      </c>
      <c r="T87">
        <f t="shared" si="11"/>
        <v>5247.9175711382059</v>
      </c>
      <c r="U87">
        <f t="shared" si="13"/>
        <v>0.1966720182365515</v>
      </c>
      <c r="V87" s="6">
        <f t="shared" si="14"/>
        <v>1032.1185402548124</v>
      </c>
    </row>
    <row r="88" spans="19:22">
      <c r="S88">
        <f t="shared" si="12"/>
        <v>1900</v>
      </c>
      <c r="T88">
        <f t="shared" si="11"/>
        <v>5317.889805420049</v>
      </c>
      <c r="U88">
        <f t="shared" si="13"/>
        <v>0.1924534978568524</v>
      </c>
      <c r="V88" s="6">
        <f t="shared" si="14"/>
        <v>1023.4464942703846</v>
      </c>
    </row>
    <row r="89" spans="19:22">
      <c r="S89">
        <f t="shared" si="12"/>
        <v>1925</v>
      </c>
      <c r="T89">
        <f t="shared" si="11"/>
        <v>5387.8620397018913</v>
      </c>
      <c r="U89">
        <f t="shared" si="13"/>
        <v>0.18832546271421696</v>
      </c>
      <c r="V89" s="6">
        <f t="shared" si="14"/>
        <v>1014.6716116672235</v>
      </c>
    </row>
    <row r="90" spans="19:22">
      <c r="S90">
        <f t="shared" si="12"/>
        <v>1950</v>
      </c>
      <c r="T90">
        <f t="shared" si="11"/>
        <v>5457.8342739837344</v>
      </c>
      <c r="U90">
        <f t="shared" si="13"/>
        <v>0.1842859719437473</v>
      </c>
      <c r="V90" s="6">
        <f t="shared" si="14"/>
        <v>1005.8022938889889</v>
      </c>
    </row>
    <row r="91" spans="19:22">
      <c r="S91">
        <f t="shared" si="12"/>
        <v>1975</v>
      </c>
      <c r="T91">
        <f t="shared" si="11"/>
        <v>5527.8065082655776</v>
      </c>
      <c r="U91">
        <f t="shared" si="13"/>
        <v>0.18033312631116566</v>
      </c>
      <c r="V91" s="6">
        <f t="shared" si="14"/>
        <v>996.84662927874001</v>
      </c>
    </row>
    <row r="92" spans="19:22">
      <c r="S92">
        <f t="shared" si="12"/>
        <v>2000</v>
      </c>
      <c r="T92">
        <f t="shared" si="11"/>
        <v>5597.7787425474198</v>
      </c>
      <c r="U92">
        <f t="shared" si="13"/>
        <v>0.17646506731985806</v>
      </c>
      <c r="V92" s="6">
        <f t="shared" si="14"/>
        <v>987.81240264530084</v>
      </c>
    </row>
    <row r="93" spans="19:22">
      <c r="S93">
        <f t="shared" si="12"/>
        <v>2025</v>
      </c>
      <c r="T93">
        <f t="shared" si="11"/>
        <v>5667.750976829263</v>
      </c>
      <c r="U93">
        <f t="shared" si="13"/>
        <v>0.17267997633707052</v>
      </c>
      <c r="V93" s="6">
        <f t="shared" si="14"/>
        <v>978.7071045632855</v>
      </c>
    </row>
    <row r="94" spans="19:22">
      <c r="S94">
        <f t="shared" si="12"/>
        <v>2050</v>
      </c>
      <c r="T94">
        <f t="shared" si="11"/>
        <v>5737.7232111111052</v>
      </c>
      <c r="U94">
        <f t="shared" si="13"/>
        <v>0.16897607373884865</v>
      </c>
      <c r="V94" s="6">
        <f t="shared" si="14"/>
        <v>969.53794041381354</v>
      </c>
    </row>
    <row r="95" spans="19:22">
      <c r="S95">
        <f t="shared" si="12"/>
        <v>2075</v>
      </c>
      <c r="T95">
        <f t="shared" si="11"/>
        <v>5807.6954453929484</v>
      </c>
      <c r="U95">
        <f t="shared" si="13"/>
        <v>0.16535161807331772</v>
      </c>
      <c r="V95" s="6">
        <f t="shared" si="14"/>
        <v>960.31183917276167</v>
      </c>
    </row>
    <row r="96" spans="19:22">
      <c r="S96">
        <f t="shared" si="12"/>
        <v>2100</v>
      </c>
      <c r="T96">
        <f t="shared" si="11"/>
        <v>5877.6676796747906</v>
      </c>
      <c r="U96">
        <f t="shared" si="13"/>
        <v>0.16180490524190955</v>
      </c>
      <c r="V96" s="6">
        <f t="shared" si="14"/>
        <v>951.03546195321383</v>
      </c>
    </row>
    <row r="97" spans="19:22">
      <c r="S97">
        <f t="shared" si="12"/>
        <v>2125</v>
      </c>
      <c r="T97">
        <f t="shared" si="11"/>
        <v>5947.6399139566338</v>
      </c>
      <c r="U97">
        <f t="shared" si="13"/>
        <v>0.15833426769815231</v>
      </c>
      <c r="V97" s="6">
        <f t="shared" si="14"/>
        <v>941.71521030862527</v>
      </c>
    </row>
    <row r="98" spans="19:22">
      <c r="S98">
        <f t="shared" si="12"/>
        <v>2150</v>
      </c>
      <c r="T98">
        <f t="shared" si="11"/>
        <v>6017.612148238476</v>
      </c>
      <c r="U98">
        <f t="shared" si="13"/>
        <v>0.15493807366364545</v>
      </c>
      <c r="V98" s="6">
        <f t="shared" si="14"/>
        <v>932.35723430302073</v>
      </c>
    </row>
    <row r="99" spans="19:22">
      <c r="S99">
        <f t="shared" si="12"/>
        <v>2175</v>
      </c>
      <c r="T99">
        <f t="shared" si="11"/>
        <v>6087.5843825203192</v>
      </c>
      <c r="U99">
        <f t="shared" si="13"/>
        <v>0.15161472636085188</v>
      </c>
      <c r="V99" s="6">
        <f t="shared" si="14"/>
        <v>922.96744035441361</v>
      </c>
    </row>
    <row r="100" spans="19:22">
      <c r="S100">
        <f t="shared" si="12"/>
        <v>2200</v>
      </c>
      <c r="T100">
        <f t="shared" si="11"/>
        <v>6157.5566168021624</v>
      </c>
      <c r="U100">
        <f t="shared" si="13"/>
        <v>0.14836266326234604</v>
      </c>
      <c r="V100" s="6">
        <f t="shared" si="14"/>
        <v>913.55149885744993</v>
      </c>
    </row>
    <row r="101" spans="19:22">
      <c r="S101">
        <f t="shared" si="12"/>
        <v>2225</v>
      </c>
      <c r="T101">
        <f t="shared" si="11"/>
        <v>6227.5288510840046</v>
      </c>
      <c r="U101">
        <f t="shared" si="13"/>
        <v>0.14518035535616555</v>
      </c>
      <c r="V101" s="6">
        <f t="shared" si="14"/>
        <v>904.1148515911492</v>
      </c>
    </row>
    <row r="102" spans="19:22">
      <c r="S102">
        <f t="shared" si="12"/>
        <v>2250</v>
      </c>
      <c r="T102">
        <f t="shared" si="11"/>
        <v>6297.5010853658478</v>
      </c>
      <c r="U102">
        <f t="shared" si="13"/>
        <v>0.14206630642692078</v>
      </c>
      <c r="V102" s="6">
        <f t="shared" si="14"/>
        <v>894.66271891745077</v>
      </c>
    </row>
    <row r="103" spans="19:22">
      <c r="S103">
        <f t="shared" si="12"/>
        <v>2275</v>
      </c>
      <c r="T103">
        <f t="shared" si="11"/>
        <v>6367.47331964769</v>
      </c>
      <c r="U103">
        <f t="shared" si="13"/>
        <v>0.13901905235232376</v>
      </c>
      <c r="V103" s="6">
        <f t="shared" si="14"/>
        <v>885.20010677612697</v>
      </c>
    </row>
    <row r="104" spans="19:22">
      <c r="S104">
        <f t="shared" si="12"/>
        <v>2300</v>
      </c>
      <c r="T104">
        <f t="shared" si="11"/>
        <v>6437.4455539295332</v>
      </c>
      <c r="U104">
        <f t="shared" si="13"/>
        <v>0.1360371604148069</v>
      </c>
      <c r="V104" s="6">
        <f t="shared" si="14"/>
        <v>875.7318134814974</v>
      </c>
    </row>
    <row r="105" spans="19:22">
      <c r="S105">
        <f t="shared" si="12"/>
        <v>2325</v>
      </c>
      <c r="T105">
        <f t="shared" si="11"/>
        <v>6507.4177882113754</v>
      </c>
      <c r="U105">
        <f t="shared" si="13"/>
        <v>0.13311922862790668</v>
      </c>
      <c r="V105" s="6">
        <f t="shared" si="14"/>
        <v>866.26243632621686</v>
      </c>
    </row>
    <row r="106" spans="19:22">
      <c r="S106">
        <f t="shared" si="12"/>
        <v>2350</v>
      </c>
      <c r="T106">
        <f t="shared" si="11"/>
        <v>6577.3900224932186</v>
      </c>
      <c r="U106">
        <f t="shared" si="13"/>
        <v>0.13026388507709599</v>
      </c>
      <c r="V106" s="6">
        <f t="shared" si="14"/>
        <v>856.79637799729448</v>
      </c>
    </row>
    <row r="107" spans="19:22">
      <c r="S107">
        <f t="shared" si="12"/>
        <v>2375</v>
      </c>
      <c r="T107">
        <f t="shared" si="11"/>
        <v>6647.3622567750608</v>
      </c>
      <c r="U107">
        <f t="shared" si="13"/>
        <v>0.12746978727475602</v>
      </c>
      <c r="V107" s="6">
        <f t="shared" si="14"/>
        <v>847.33785280935911</v>
      </c>
    </row>
    <row r="108" spans="19:22">
      <c r="S108">
        <f t="shared" si="12"/>
        <v>2400</v>
      </c>
      <c r="T108">
        <f t="shared" si="11"/>
        <v>6717.334491056904</v>
      </c>
      <c r="U108">
        <f t="shared" si="13"/>
        <v>0.12473562152898278</v>
      </c>
      <c r="V108" s="6">
        <f t="shared" si="14"/>
        <v>837.89089276005609</v>
      </c>
    </row>
    <row r="109" spans="19:22">
      <c r="S109">
        <f t="shared" si="12"/>
        <v>2425</v>
      </c>
      <c r="T109">
        <f t="shared" si="11"/>
        <v>6787.3067253387462</v>
      </c>
      <c r="U109">
        <f t="shared" si="13"/>
        <v>0.12206010232593295</v>
      </c>
      <c r="V109" s="6">
        <f t="shared" si="14"/>
        <v>828.45935341234031</v>
      </c>
    </row>
    <row r="110" spans="19:22">
      <c r="S110">
        <f t="shared" si="12"/>
        <v>2450</v>
      </c>
      <c r="T110">
        <f t="shared" si="11"/>
        <v>6857.2789596205894</v>
      </c>
      <c r="U110">
        <f t="shared" si="13"/>
        <v>0.11944197172541822</v>
      </c>
      <c r="V110" s="6">
        <f t="shared" si="14"/>
        <v>819.04691960830769</v>
      </c>
    </row>
    <row r="111" spans="19:22">
      <c r="S111">
        <f t="shared" si="12"/>
        <v>2475</v>
      </c>
      <c r="T111">
        <f t="shared" si="11"/>
        <v>6927.2511939024325</v>
      </c>
      <c r="U111">
        <f t="shared" si="13"/>
        <v>0.11687999876946323</v>
      </c>
      <c r="V111" s="6">
        <f t="shared" si="14"/>
        <v>809.65711101907903</v>
      </c>
    </row>
    <row r="112" spans="19:22">
      <c r="S112">
        <f t="shared" si="12"/>
        <v>2500</v>
      </c>
      <c r="T112">
        <f t="shared" si="11"/>
        <v>6997.2234281842748</v>
      </c>
      <c r="U112">
        <f t="shared" si="13"/>
        <v>0.11437297890355055</v>
      </c>
      <c r="V112" s="6">
        <f t="shared" si="14"/>
        <v>800.29328753514972</v>
      </c>
    </row>
    <row r="113" spans="19:22">
      <c r="S113">
        <f t="shared" si="12"/>
        <v>2525</v>
      </c>
      <c r="T113">
        <f t="shared" si="11"/>
        <v>7067.1956624661179</v>
      </c>
      <c r="U113">
        <f t="shared" si="13"/>
        <v>0.11191973341027851</v>
      </c>
      <c r="V113" s="6">
        <f t="shared" si="14"/>
        <v>790.9586545014846</v>
      </c>
    </row>
    <row r="114" spans="19:22">
      <c r="S114">
        <f t="shared" si="12"/>
        <v>2550</v>
      </c>
      <c r="T114">
        <f t="shared" si="11"/>
        <v>7137.1678967479602</v>
      </c>
      <c r="U114">
        <f t="shared" si="13"/>
        <v>0.10951910885516829</v>
      </c>
      <c r="V114" s="6">
        <f t="shared" si="14"/>
        <v>781.6562678015523</v>
      </c>
    </row>
    <row r="115" spans="19:22">
      <c r="S115">
        <f t="shared" si="12"/>
        <v>2575</v>
      </c>
      <c r="T115">
        <f t="shared" si="11"/>
        <v>7207.1401310298033</v>
      </c>
      <c r="U115">
        <f t="shared" si="13"/>
        <v>0.10716997654435667</v>
      </c>
      <c r="V115" s="6">
        <f t="shared" si="14"/>
        <v>772.38903879435566</v>
      </c>
    </row>
    <row r="116" spans="19:22">
      <c r="S116">
        <f t="shared" si="12"/>
        <v>2600</v>
      </c>
      <c r="T116">
        <f t="shared" si="11"/>
        <v>7277.1123653116456</v>
      </c>
      <c r="U116">
        <f t="shared" si="13"/>
        <v>0.10487123199392205</v>
      </c>
      <c r="V116" s="6">
        <f t="shared" si="14"/>
        <v>763.15973910843638</v>
      </c>
    </row>
    <row r="117" spans="19:22">
      <c r="S117">
        <f t="shared" si="12"/>
        <v>2625</v>
      </c>
      <c r="T117">
        <f t="shared" si="11"/>
        <v>7347.0845995934887</v>
      </c>
      <c r="U117">
        <f t="shared" si="13"/>
        <v>0.1026217944105928</v>
      </c>
      <c r="V117" s="6">
        <f t="shared" si="14"/>
        <v>753.97100529671548</v>
      </c>
    </row>
    <row r="118" spans="19:22">
      <c r="S118">
        <f t="shared" si="12"/>
        <v>2650</v>
      </c>
      <c r="T118">
        <f t="shared" si="11"/>
        <v>7417.056833875331</v>
      </c>
      <c r="U118">
        <f t="shared" si="13"/>
        <v>0.10042060618359402</v>
      </c>
      <c r="V118" s="6">
        <f t="shared" si="14"/>
        <v>744.82534335592936</v>
      </c>
    </row>
    <row r="119" spans="19:22">
      <c r="S119">
        <f t="shared" si="12"/>
        <v>2675</v>
      </c>
      <c r="T119">
        <f t="shared" si="11"/>
        <v>7487.0290681571742</v>
      </c>
      <c r="U119">
        <f t="shared" si="13"/>
        <v>9.8266632387394415E-2</v>
      </c>
      <c r="V119" s="6">
        <f t="shared" si="14"/>
        <v>735.72513311433715</v>
      </c>
    </row>
    <row r="120" spans="19:22">
      <c r="S120">
        <f t="shared" si="12"/>
        <v>2700</v>
      </c>
      <c r="T120">
        <f t="shared" si="11"/>
        <v>7557.0013024390173</v>
      </c>
      <c r="U120">
        <f t="shared" si="13"/>
        <v>9.6158860295118248E-2</v>
      </c>
      <c r="V120" s="6">
        <f t="shared" si="14"/>
        <v>726.67263249126006</v>
      </c>
    </row>
    <row r="121" spans="19:22">
      <c r="V121" s="6"/>
    </row>
    <row r="122" spans="19:22">
      <c r="V122" s="6"/>
    </row>
    <row r="123" spans="19:22">
      <c r="V123" s="6"/>
    </row>
    <row r="124" spans="19:22">
      <c r="V124" s="6"/>
    </row>
    <row r="125" spans="19:22">
      <c r="V125" s="6"/>
    </row>
    <row r="126" spans="19:22">
      <c r="V126" s="6"/>
    </row>
    <row r="127" spans="19:22">
      <c r="V127" s="6"/>
    </row>
    <row r="128" spans="19:22">
      <c r="V128" s="6"/>
    </row>
    <row r="129" spans="22:22">
      <c r="V129" s="6"/>
    </row>
    <row r="130" spans="22:22">
      <c r="V130" s="6"/>
    </row>
    <row r="131" spans="22:22">
      <c r="V131" s="6"/>
    </row>
    <row r="132" spans="22:22">
      <c r="V132" s="6"/>
    </row>
    <row r="133" spans="22:22">
      <c r="V133" s="6"/>
    </row>
    <row r="134" spans="22:22">
      <c r="V134" s="6"/>
    </row>
    <row r="135" spans="22:22">
      <c r="V135" s="6"/>
    </row>
    <row r="136" spans="22:22">
      <c r="V136" s="6"/>
    </row>
    <row r="137" spans="22:22">
      <c r="V137" s="6"/>
    </row>
    <row r="138" spans="22:22">
      <c r="V138" s="6"/>
    </row>
    <row r="139" spans="22:22">
      <c r="V139" s="6"/>
    </row>
    <row r="140" spans="22:22">
      <c r="V140" s="6"/>
    </row>
    <row r="141" spans="22:22">
      <c r="V141" s="6"/>
    </row>
    <row r="142" spans="22:22">
      <c r="V142" s="6"/>
    </row>
    <row r="143" spans="22:22">
      <c r="V143" s="6"/>
    </row>
    <row r="144" spans="22:22">
      <c r="V144" s="6"/>
    </row>
    <row r="145" spans="22:22">
      <c r="V145" s="6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2F6-B7BF-469A-BCDA-E23838961275}">
  <dimension ref="A2:AH201"/>
  <sheetViews>
    <sheetView topLeftCell="L55" workbookViewId="0">
      <selection activeCell="U8" sqref="U8"/>
    </sheetView>
  </sheetViews>
  <sheetFormatPr defaultRowHeight="14.45"/>
  <sheetData>
    <row r="2" spans="1:31">
      <c r="G2" s="6"/>
      <c r="H2" s="6"/>
      <c r="I2" s="6"/>
      <c r="N2" s="15"/>
    </row>
    <row r="3" spans="1:31" ht="57.9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/>
      <c r="G3" s="2" t="s">
        <v>5</v>
      </c>
      <c r="H3" s="2"/>
      <c r="I3" s="2" t="s">
        <v>6</v>
      </c>
      <c r="J3" s="1"/>
      <c r="K3" s="1" t="s">
        <v>7</v>
      </c>
      <c r="L3" s="1" t="s">
        <v>8</v>
      </c>
      <c r="M3" s="1" t="s">
        <v>9</v>
      </c>
      <c r="N3" s="3" t="s">
        <v>10</v>
      </c>
      <c r="O3" s="1" t="s">
        <v>11</v>
      </c>
      <c r="P3" s="1" t="s">
        <v>12</v>
      </c>
    </row>
    <row r="4" spans="1:31">
      <c r="A4" s="1"/>
      <c r="B4" s="1"/>
      <c r="C4" s="1"/>
      <c r="D4" s="1"/>
      <c r="E4" s="1"/>
      <c r="F4" s="1"/>
      <c r="G4" s="2"/>
      <c r="H4" s="2"/>
      <c r="I4" s="2"/>
      <c r="J4" s="1"/>
      <c r="K4" s="1"/>
      <c r="L4" s="1"/>
      <c r="M4" s="1"/>
      <c r="N4" s="3"/>
      <c r="O4" s="1"/>
      <c r="P4" s="1"/>
    </row>
    <row r="5" spans="1:31" ht="18.600000000000001">
      <c r="A5" s="1"/>
      <c r="B5" s="1">
        <v>2000</v>
      </c>
      <c r="C5" s="1"/>
      <c r="D5" s="1"/>
      <c r="E5" s="1"/>
      <c r="F5" s="1"/>
      <c r="G5" s="34">
        <v>1560</v>
      </c>
      <c r="I5" s="2"/>
      <c r="J5" s="1"/>
      <c r="K5" s="35">
        <v>2108</v>
      </c>
      <c r="L5" s="1"/>
      <c r="M5" s="5">
        <f t="shared" ref="M5:M19" si="0">K5/G5</f>
        <v>1.3512820512820514</v>
      </c>
      <c r="N5" s="7">
        <f t="shared" ref="N5:N19" si="1">LN(M5)</f>
        <v>0.30105380941767029</v>
      </c>
      <c r="O5" s="1"/>
      <c r="P5" s="1"/>
      <c r="S5" t="s">
        <v>13</v>
      </c>
      <c r="U5" s="10" t="s">
        <v>14</v>
      </c>
      <c r="W5" t="s">
        <v>15</v>
      </c>
      <c r="Z5" t="s">
        <v>16</v>
      </c>
    </row>
    <row r="6" spans="1:31" ht="15" thickBot="1">
      <c r="B6">
        <f>+B5+1</f>
        <v>2001</v>
      </c>
      <c r="G6" s="34">
        <v>4513</v>
      </c>
      <c r="K6" s="35">
        <v>1002</v>
      </c>
      <c r="M6" s="5">
        <f t="shared" si="0"/>
        <v>0.222025260358963</v>
      </c>
      <c r="N6" s="7">
        <f t="shared" si="1"/>
        <v>-1.5049641181821911</v>
      </c>
      <c r="S6" s="10" t="s">
        <v>70</v>
      </c>
      <c r="W6" t="s">
        <v>65</v>
      </c>
    </row>
    <row r="7" spans="1:31">
      <c r="B7">
        <f t="shared" ref="B7:B19" si="2">+B6+1</f>
        <v>2002</v>
      </c>
      <c r="G7" s="34">
        <v>2961</v>
      </c>
      <c r="K7" s="35">
        <v>1015</v>
      </c>
      <c r="M7" s="5">
        <f t="shared" si="0"/>
        <v>0.34278959810874704</v>
      </c>
      <c r="N7" s="7">
        <f t="shared" si="1"/>
        <v>-1.0706384366257036</v>
      </c>
      <c r="Z7" s="22" t="s">
        <v>22</v>
      </c>
      <c r="AA7" s="22"/>
    </row>
    <row r="8" spans="1:31">
      <c r="B8">
        <f t="shared" si="2"/>
        <v>2003</v>
      </c>
      <c r="G8" s="34">
        <v>2505</v>
      </c>
      <c r="K8" s="35">
        <v>1098</v>
      </c>
      <c r="M8" s="5">
        <f t="shared" si="0"/>
        <v>0.43832335329341315</v>
      </c>
      <c r="N8" s="7">
        <f t="shared" si="1"/>
        <v>-0.8247983914494893</v>
      </c>
      <c r="Q8" t="s">
        <v>19</v>
      </c>
      <c r="R8" s="11" t="s">
        <v>20</v>
      </c>
      <c r="S8" t="s">
        <v>21</v>
      </c>
      <c r="T8">
        <f>AA21</f>
        <v>1.2479423278705619</v>
      </c>
      <c r="U8" s="13">
        <f>2.718^T8</f>
        <v>3.4827176951213317</v>
      </c>
      <c r="Z8" s="19" t="s">
        <v>26</v>
      </c>
      <c r="AA8" s="19">
        <v>0.73786473601174052</v>
      </c>
    </row>
    <row r="9" spans="1:31">
      <c r="B9">
        <f t="shared" si="2"/>
        <v>2004</v>
      </c>
      <c r="G9" s="34">
        <v>2173</v>
      </c>
      <c r="K9" s="35">
        <v>1349</v>
      </c>
      <c r="M9" s="5">
        <f t="shared" si="0"/>
        <v>0.62080073630924992</v>
      </c>
      <c r="N9" s="7">
        <f t="shared" si="1"/>
        <v>-0.4767451240486737</v>
      </c>
      <c r="Q9" t="s">
        <v>23</v>
      </c>
      <c r="R9" s="11" t="s">
        <v>24</v>
      </c>
      <c r="S9" t="s">
        <v>25</v>
      </c>
      <c r="T9" s="13">
        <f>AA22*(-1)</f>
        <v>8.3095308127811168E-4</v>
      </c>
      <c r="Z9" s="19" t="s">
        <v>28</v>
      </c>
      <c r="AA9" s="19">
        <v>0.54444436864967549</v>
      </c>
    </row>
    <row r="10" spans="1:31">
      <c r="B10">
        <f t="shared" si="2"/>
        <v>2005</v>
      </c>
      <c r="G10" s="34">
        <v>1029</v>
      </c>
      <c r="K10" s="35">
        <v>1185</v>
      </c>
      <c r="M10" s="5">
        <f t="shared" si="0"/>
        <v>1.1516034985422741</v>
      </c>
      <c r="N10" s="7">
        <f t="shared" si="1"/>
        <v>0.14115531773518197</v>
      </c>
      <c r="S10" t="s">
        <v>27</v>
      </c>
      <c r="T10" s="13">
        <v>2.718</v>
      </c>
      <c r="Z10" s="19" t="s">
        <v>33</v>
      </c>
      <c r="AA10" s="19">
        <v>0.50940162777657361</v>
      </c>
    </row>
    <row r="11" spans="1:31">
      <c r="B11">
        <f t="shared" si="2"/>
        <v>2006</v>
      </c>
      <c r="G11" s="34">
        <v>945</v>
      </c>
      <c r="K11" s="35">
        <v>2155</v>
      </c>
      <c r="M11" s="5">
        <f t="shared" si="0"/>
        <v>2.2804232804232805</v>
      </c>
      <c r="N11" s="7">
        <f t="shared" si="1"/>
        <v>0.82436107504410538</v>
      </c>
      <c r="S11" s="11" t="s">
        <v>29</v>
      </c>
      <c r="T11" t="s">
        <v>30</v>
      </c>
      <c r="U11" s="14" t="s">
        <v>31</v>
      </c>
      <c r="V11" s="11" t="s">
        <v>32</v>
      </c>
      <c r="Z11" s="19" t="s">
        <v>34</v>
      </c>
      <c r="AA11" s="19">
        <v>0.73732131842078508</v>
      </c>
    </row>
    <row r="12" spans="1:31" ht="15" thickBot="1">
      <c r="B12">
        <f t="shared" si="2"/>
        <v>2007</v>
      </c>
      <c r="G12" s="34">
        <v>1204</v>
      </c>
      <c r="K12" s="35">
        <v>1957</v>
      </c>
      <c r="M12" s="5">
        <f t="shared" si="0"/>
        <v>1.6254152823920265</v>
      </c>
      <c r="N12" s="7">
        <f t="shared" si="1"/>
        <v>0.48576334152730982</v>
      </c>
      <c r="S12">
        <v>0</v>
      </c>
      <c r="T12">
        <f>U$8*S12</f>
        <v>0</v>
      </c>
      <c r="U12">
        <f>T$9^((T$8*S12)*(-1))</f>
        <v>1</v>
      </c>
      <c r="V12" s="6">
        <f>T12*U12</f>
        <v>0</v>
      </c>
      <c r="Z12" s="20" t="s">
        <v>35</v>
      </c>
      <c r="AA12" s="20">
        <v>15</v>
      </c>
    </row>
    <row r="13" spans="1:31">
      <c r="B13">
        <f t="shared" si="2"/>
        <v>2008</v>
      </c>
      <c r="G13" s="34">
        <v>1174</v>
      </c>
      <c r="K13" s="35">
        <v>3253</v>
      </c>
      <c r="M13" s="5">
        <f t="shared" si="0"/>
        <v>2.7708688245315161</v>
      </c>
      <c r="N13" s="7">
        <f t="shared" si="1"/>
        <v>1.0191609260853096</v>
      </c>
      <c r="S13">
        <f>S12+25</f>
        <v>25</v>
      </c>
      <c r="T13">
        <f t="shared" ref="T13:T76" si="3">U$8*S13</f>
        <v>87.067942378033294</v>
      </c>
      <c r="U13">
        <f>T$10^((T$9*S13)*(-1))</f>
        <v>0.97944257211432351</v>
      </c>
      <c r="V13" s="6">
        <f>T13*U13</f>
        <v>85.278049431442639</v>
      </c>
    </row>
    <row r="14" spans="1:31" ht="15" thickBot="1">
      <c r="B14">
        <f t="shared" si="2"/>
        <v>2009</v>
      </c>
      <c r="G14" s="34">
        <v>1621</v>
      </c>
      <c r="K14" s="35">
        <v>1627</v>
      </c>
      <c r="M14" s="5">
        <f t="shared" si="0"/>
        <v>1.0037014188772362</v>
      </c>
      <c r="N14" s="7">
        <f t="shared" si="1"/>
        <v>3.694585483361607E-3</v>
      </c>
      <c r="S14">
        <f t="shared" ref="S14:S77" si="4">S13+25</f>
        <v>50</v>
      </c>
      <c r="T14">
        <f t="shared" si="3"/>
        <v>174.13588475606659</v>
      </c>
      <c r="U14">
        <f t="shared" ref="U14" si="5">T$10^((T$9*S14)*(-1))</f>
        <v>0.95930775206992192</v>
      </c>
      <c r="V14" s="6">
        <f t="shared" ref="V14" si="6">T14*U14</f>
        <v>167.04990416004921</v>
      </c>
      <c r="Z14" t="s">
        <v>36</v>
      </c>
    </row>
    <row r="15" spans="1:31">
      <c r="B15">
        <f t="shared" si="2"/>
        <v>2010</v>
      </c>
      <c r="G15" s="34">
        <v>1672</v>
      </c>
      <c r="K15" s="35">
        <v>2719</v>
      </c>
      <c r="M15" s="5">
        <f t="shared" si="0"/>
        <v>1.6261961722488039</v>
      </c>
      <c r="N15" s="7">
        <f t="shared" si="1"/>
        <v>0.48624365098782379</v>
      </c>
      <c r="S15">
        <f t="shared" si="4"/>
        <v>75</v>
      </c>
      <c r="T15">
        <f t="shared" si="3"/>
        <v>261.20382713409987</v>
      </c>
      <c r="U15">
        <f t="shared" ref="U15:U78" si="7">T$10^((T$9*S15)*(-1))</f>
        <v>0.93958685213657411</v>
      </c>
      <c r="V15" s="6">
        <f t="shared" ref="V15:V78" si="8">T15*U15</f>
        <v>245.42368170295475</v>
      </c>
      <c r="Z15" s="21"/>
      <c r="AA15" s="21" t="s">
        <v>37</v>
      </c>
      <c r="AB15" s="21" t="s">
        <v>38</v>
      </c>
      <c r="AC15" s="21" t="s">
        <v>39</v>
      </c>
      <c r="AD15" s="21" t="s">
        <v>40</v>
      </c>
      <c r="AE15" s="21" t="s">
        <v>41</v>
      </c>
    </row>
    <row r="16" spans="1:31">
      <c r="B16">
        <f t="shared" si="2"/>
        <v>2011</v>
      </c>
      <c r="G16" s="34">
        <v>2512</v>
      </c>
      <c r="K16" s="35">
        <v>777</v>
      </c>
      <c r="M16" s="5">
        <f t="shared" si="0"/>
        <v>0.30931528662420382</v>
      </c>
      <c r="N16" s="7">
        <f t="shared" si="1"/>
        <v>-1.1733941772204419</v>
      </c>
      <c r="S16">
        <f t="shared" si="4"/>
        <v>100</v>
      </c>
      <c r="T16">
        <f t="shared" si="3"/>
        <v>348.27176951213318</v>
      </c>
      <c r="U16">
        <f t="shared" si="7"/>
        <v>0.92027136318144676</v>
      </c>
      <c r="V16" s="6">
        <f t="shared" si="8"/>
        <v>320.50453608654544</v>
      </c>
      <c r="Z16" s="19" t="s">
        <v>42</v>
      </c>
      <c r="AA16" s="19">
        <v>1</v>
      </c>
      <c r="AB16" s="19">
        <v>8.446349049160677</v>
      </c>
      <c r="AC16" s="19">
        <v>8.446349049160677</v>
      </c>
      <c r="AD16" s="19">
        <v>15.536580617972726</v>
      </c>
      <c r="AE16" s="19">
        <v>1.6879478572607487E-3</v>
      </c>
    </row>
    <row r="17" spans="2:34">
      <c r="B17">
        <f t="shared" si="2"/>
        <v>2012</v>
      </c>
      <c r="G17" s="34">
        <v>2670</v>
      </c>
      <c r="K17" s="35">
        <v>918</v>
      </c>
      <c r="M17" s="5">
        <f t="shared" si="0"/>
        <v>0.34382022471910112</v>
      </c>
      <c r="N17" s="7">
        <f t="shared" si="1"/>
        <v>-1.0676363607738049</v>
      </c>
      <c r="S17">
        <f t="shared" si="4"/>
        <v>125</v>
      </c>
      <c r="T17">
        <f t="shared" si="3"/>
        <v>435.33971189016648</v>
      </c>
      <c r="U17">
        <f t="shared" si="7"/>
        <v>0.90135295099759105</v>
      </c>
      <c r="V17" s="6">
        <f t="shared" si="8"/>
        <v>392.39473399864266</v>
      </c>
      <c r="Z17" s="19" t="s">
        <v>43</v>
      </c>
      <c r="AA17" s="19">
        <v>13</v>
      </c>
      <c r="AB17" s="19">
        <v>7.0673554457709411</v>
      </c>
      <c r="AC17" s="19">
        <v>0.54364272659776469</v>
      </c>
      <c r="AD17" s="19"/>
      <c r="AE17" s="19"/>
    </row>
    <row r="18" spans="2:34" ht="15" thickBot="1">
      <c r="B18">
        <f t="shared" si="2"/>
        <v>2013</v>
      </c>
      <c r="G18" s="34">
        <v>2312</v>
      </c>
      <c r="K18" s="35">
        <v>199</v>
      </c>
      <c r="M18" s="5">
        <f t="shared" si="0"/>
        <v>8.6072664359861592E-2</v>
      </c>
      <c r="N18" s="7">
        <f t="shared" si="1"/>
        <v>-2.4525634050677758</v>
      </c>
      <c r="S18">
        <f t="shared" si="4"/>
        <v>150</v>
      </c>
      <c r="T18">
        <f t="shared" si="3"/>
        <v>522.40765426819974</v>
      </c>
      <c r="U18">
        <f t="shared" si="7"/>
        <v>0.8828234527079164</v>
      </c>
      <c r="V18" s="6">
        <f t="shared" si="8"/>
        <v>461.19372906209554</v>
      </c>
      <c r="Z18" s="20" t="s">
        <v>44</v>
      </c>
      <c r="AA18" s="20">
        <v>14</v>
      </c>
      <c r="AB18" s="20">
        <v>15.513704494931618</v>
      </c>
      <c r="AC18" s="20"/>
      <c r="AD18" s="20"/>
      <c r="AE18" s="20"/>
    </row>
    <row r="19" spans="2:34" ht="15" thickBot="1">
      <c r="B19">
        <f t="shared" si="2"/>
        <v>2014</v>
      </c>
      <c r="G19" s="34">
        <v>2442</v>
      </c>
      <c r="K19" s="36">
        <v>339</v>
      </c>
      <c r="M19" s="5">
        <f t="shared" si="0"/>
        <v>0.13882063882063883</v>
      </c>
      <c r="N19" s="7">
        <f t="shared" si="1"/>
        <v>-1.9745725472901996</v>
      </c>
      <c r="S19">
        <f t="shared" si="4"/>
        <v>175</v>
      </c>
      <c r="T19">
        <f t="shared" si="3"/>
        <v>609.47559664623304</v>
      </c>
      <c r="U19">
        <f t="shared" si="7"/>
        <v>0.86467487324308945</v>
      </c>
      <c r="V19" s="6">
        <f t="shared" si="8"/>
        <v>526.99823427483784</v>
      </c>
    </row>
    <row r="20" spans="2:34">
      <c r="S20">
        <f t="shared" si="4"/>
        <v>200</v>
      </c>
      <c r="T20">
        <f t="shared" si="3"/>
        <v>696.54353902426635</v>
      </c>
      <c r="U20">
        <f t="shared" si="7"/>
        <v>0.84689938189183811</v>
      </c>
      <c r="V20" s="6">
        <f t="shared" si="8"/>
        <v>589.90229266040456</v>
      </c>
      <c r="Z20" s="21"/>
      <c r="AA20" s="21" t="s">
        <v>47</v>
      </c>
      <c r="AB20" s="21" t="s">
        <v>34</v>
      </c>
      <c r="AC20" s="21" t="s">
        <v>48</v>
      </c>
      <c r="AD20" s="21" t="s">
        <v>49</v>
      </c>
      <c r="AE20" s="21" t="s">
        <v>50</v>
      </c>
      <c r="AF20" s="21" t="s">
        <v>51</v>
      </c>
      <c r="AG20" s="21" t="s">
        <v>45</v>
      </c>
      <c r="AH20" s="21" t="s">
        <v>46</v>
      </c>
    </row>
    <row r="21" spans="2:34">
      <c r="S21">
        <f t="shared" si="4"/>
        <v>225</v>
      </c>
      <c r="T21">
        <f t="shared" si="3"/>
        <v>783.61148140229966</v>
      </c>
      <c r="U21">
        <f t="shared" si="7"/>
        <v>0.82948930892217276</v>
      </c>
      <c r="V21" s="6">
        <f t="shared" si="8"/>
        <v>649.99734617187357</v>
      </c>
      <c r="Z21" s="19" t="s">
        <v>52</v>
      </c>
      <c r="AA21" s="19">
        <v>1.2479423278705619</v>
      </c>
      <c r="AB21" s="19">
        <v>0.47923526638866581</v>
      </c>
      <c r="AC21" s="19">
        <v>2.6040285750975283</v>
      </c>
      <c r="AD21" s="19">
        <v>2.1838401248535762E-2</v>
      </c>
      <c r="AE21" s="19">
        <v>0.21261747929289143</v>
      </c>
      <c r="AF21" s="19">
        <v>2.2832671764482324</v>
      </c>
      <c r="AG21" s="19">
        <v>0.21261747929289143</v>
      </c>
      <c r="AH21" s="19">
        <v>2.2832671764482324</v>
      </c>
    </row>
    <row r="22" spans="2:34" ht="15" thickBot="1">
      <c r="S22">
        <f t="shared" si="4"/>
        <v>250</v>
      </c>
      <c r="T22">
        <f t="shared" si="3"/>
        <v>870.67942378033297</v>
      </c>
      <c r="U22">
        <f t="shared" si="7"/>
        <v>0.81243714227206565</v>
      </c>
      <c r="V22" s="6">
        <f t="shared" si="8"/>
        <v>707.37230289118247</v>
      </c>
      <c r="Z22" s="20" t="s">
        <v>53</v>
      </c>
      <c r="AA22" s="20">
        <v>-8.3095308127811168E-4</v>
      </c>
      <c r="AB22" s="20">
        <v>2.1081367596741059E-4</v>
      </c>
      <c r="AC22" s="20">
        <v>-3.9416469423291476</v>
      </c>
      <c r="AD22" s="20">
        <v>1.6879478572607502E-3</v>
      </c>
      <c r="AE22" s="20">
        <v>-1.286388339191809E-3</v>
      </c>
      <c r="AF22" s="20">
        <v>-3.7551782336441437E-4</v>
      </c>
      <c r="AG22" s="20">
        <v>-1.286388339191809E-3</v>
      </c>
      <c r="AH22" s="20">
        <v>-3.7551782336441437E-4</v>
      </c>
    </row>
    <row r="23" spans="2:34">
      <c r="S23">
        <f t="shared" si="4"/>
        <v>275</v>
      </c>
      <c r="T23">
        <f t="shared" si="3"/>
        <v>957.74736615836616</v>
      </c>
      <c r="U23">
        <f t="shared" si="7"/>
        <v>0.79573552430816252</v>
      </c>
      <c r="V23" s="6">
        <f t="shared" si="8"/>
        <v>762.11360256478918</v>
      </c>
    </row>
    <row r="24" spans="2:34">
      <c r="S24">
        <f t="shared" si="4"/>
        <v>300</v>
      </c>
      <c r="T24">
        <f t="shared" si="3"/>
        <v>1044.8153085363995</v>
      </c>
      <c r="U24">
        <f t="shared" si="7"/>
        <v>0.77937724865112668</v>
      </c>
      <c r="V24" s="6">
        <f t="shared" si="8"/>
        <v>814.30528051567705</v>
      </c>
    </row>
    <row r="25" spans="2:34">
      <c r="S25">
        <f t="shared" si="4"/>
        <v>325</v>
      </c>
      <c r="T25">
        <f t="shared" si="3"/>
        <v>1131.8832509144329</v>
      </c>
      <c r="U25">
        <f t="shared" si="7"/>
        <v>0.76335525706624419</v>
      </c>
      <c r="V25" s="6">
        <f t="shared" si="8"/>
        <v>864.02902997076308</v>
      </c>
    </row>
    <row r="26" spans="2:34">
      <c r="S26">
        <f t="shared" si="4"/>
        <v>350</v>
      </c>
      <c r="T26">
        <f t="shared" si="3"/>
        <v>1218.9511932924661</v>
      </c>
      <c r="U26">
        <f t="shared" si="7"/>
        <v>0.74766263641795283</v>
      </c>
      <c r="V26" s="6">
        <f t="shared" si="8"/>
        <v>911.36426284185484</v>
      </c>
    </row>
    <row r="27" spans="2:34">
      <c r="S27">
        <f t="shared" si="4"/>
        <v>375</v>
      </c>
      <c r="T27">
        <f t="shared" si="3"/>
        <v>1306.0191356704993</v>
      </c>
      <c r="U27">
        <f t="shared" si="7"/>
        <v>0.73229261568697601</v>
      </c>
      <c r="V27" s="6">
        <f t="shared" si="8"/>
        <v>956.38816899739356</v>
      </c>
    </row>
    <row r="28" spans="2:34">
      <c r="S28">
        <f t="shared" si="4"/>
        <v>400</v>
      </c>
      <c r="T28">
        <f t="shared" si="3"/>
        <v>1393.0870780485327</v>
      </c>
      <c r="U28">
        <f t="shared" si="7"/>
        <v>0.71723856304877764</v>
      </c>
      <c r="V28" s="6">
        <f t="shared" si="8"/>
        <v>999.1757740613499</v>
      </c>
    </row>
    <row r="29" spans="2:34">
      <c r="S29">
        <f t="shared" si="4"/>
        <v>425</v>
      </c>
      <c r="T29">
        <f t="shared" si="3"/>
        <v>1480.1550204265659</v>
      </c>
      <c r="U29">
        <f t="shared" si="7"/>
        <v>0.70249398301207611</v>
      </c>
      <c r="V29" s="6">
        <f t="shared" si="8"/>
        <v>1039.7999957747791</v>
      </c>
    </row>
    <row r="30" spans="2:34">
      <c r="S30">
        <f t="shared" si="4"/>
        <v>450</v>
      </c>
      <c r="T30">
        <f t="shared" si="3"/>
        <v>1567.2229628045993</v>
      </c>
      <c r="U30">
        <f t="shared" si="7"/>
        <v>0.6880525136161838</v>
      </c>
      <c r="V30" s="6">
        <f t="shared" si="8"/>
        <v>1078.3316989547075</v>
      </c>
    </row>
    <row r="31" spans="2:34">
      <c r="S31">
        <f t="shared" si="4"/>
        <v>475</v>
      </c>
      <c r="T31">
        <f t="shared" si="3"/>
        <v>1654.2909051826325</v>
      </c>
      <c r="U31">
        <f t="shared" si="7"/>
        <v>0.67390792368596064</v>
      </c>
      <c r="V31" s="6">
        <f t="shared" si="8"/>
        <v>1114.8397490841962</v>
      </c>
    </row>
    <row r="32" spans="2:34">
      <c r="S32">
        <f t="shared" si="4"/>
        <v>500</v>
      </c>
      <c r="T32">
        <f t="shared" si="3"/>
        <v>1741.3588475606659</v>
      </c>
      <c r="U32">
        <f t="shared" si="7"/>
        <v>0.6600541101432007</v>
      </c>
      <c r="V32" s="6">
        <f t="shared" si="8"/>
        <v>1149.3910645666449</v>
      </c>
    </row>
    <row r="33" spans="19:22">
      <c r="S33">
        <f t="shared" si="4"/>
        <v>525</v>
      </c>
      <c r="T33">
        <f t="shared" si="3"/>
        <v>1828.4267899386991</v>
      </c>
      <c r="U33">
        <f t="shared" si="7"/>
        <v>0.64648509537328736</v>
      </c>
      <c r="V33" s="6">
        <f t="shared" si="8"/>
        <v>1182.0506676765935</v>
      </c>
    </row>
    <row r="34" spans="19:22">
      <c r="S34">
        <f t="shared" si="4"/>
        <v>550</v>
      </c>
      <c r="T34">
        <f t="shared" si="3"/>
        <v>1915.4947323167323</v>
      </c>
      <c r="U34">
        <f t="shared" si="7"/>
        <v>0.63319502464598643</v>
      </c>
      <c r="V34" s="6">
        <f t="shared" si="8"/>
        <v>1212.8817342385505</v>
      </c>
    </row>
    <row r="35" spans="19:22">
      <c r="S35">
        <f t="shared" si="4"/>
        <v>575</v>
      </c>
      <c r="T35">
        <f t="shared" si="3"/>
        <v>2002.5626746947657</v>
      </c>
      <c r="U35">
        <f t="shared" si="7"/>
        <v>0.62017816358925748</v>
      </c>
      <c r="V35" s="6">
        <f t="shared" si="8"/>
        <v>1241.9456420645915</v>
      </c>
    </row>
    <row r="36" spans="19:22">
      <c r="S36">
        <f t="shared" si="4"/>
        <v>600</v>
      </c>
      <c r="T36">
        <f t="shared" si="3"/>
        <v>2089.6306170727989</v>
      </c>
      <c r="U36">
        <f t="shared" si="7"/>
        <v>0.60742889571500003</v>
      </c>
      <c r="V36" s="6">
        <f t="shared" si="8"/>
        <v>1269.3020181807844</v>
      </c>
    </row>
    <row r="37" spans="19:22">
      <c r="S37">
        <f t="shared" si="4"/>
        <v>625</v>
      </c>
      <c r="T37">
        <f t="shared" si="3"/>
        <v>2176.6985594508324</v>
      </c>
      <c r="U37">
        <f t="shared" si="7"/>
        <v>0.59494171999566281</v>
      </c>
      <c r="V37" s="6">
        <f t="shared" si="8"/>
        <v>1295.0087848717596</v>
      </c>
    </row>
    <row r="38" spans="19:22">
      <c r="S38">
        <f t="shared" si="4"/>
        <v>650</v>
      </c>
      <c r="T38">
        <f t="shared" si="3"/>
        <v>2263.7665018288658</v>
      </c>
      <c r="U38">
        <f t="shared" si="7"/>
        <v>0.58271124849067168</v>
      </c>
      <c r="V38" s="6">
        <f t="shared" si="8"/>
        <v>1319.1222045720588</v>
      </c>
    </row>
    <row r="39" spans="19:22">
      <c r="S39">
        <f t="shared" si="4"/>
        <v>675</v>
      </c>
      <c r="T39">
        <f t="shared" si="3"/>
        <v>2350.8344442068988</v>
      </c>
      <c r="U39">
        <f t="shared" si="7"/>
        <v>0.57073220402165226</v>
      </c>
      <c r="V39" s="6">
        <f t="shared" si="8"/>
        <v>1341.6969236322193</v>
      </c>
    </row>
    <row r="40" spans="19:22">
      <c r="S40">
        <f t="shared" si="4"/>
        <v>700</v>
      </c>
      <c r="T40">
        <f t="shared" si="3"/>
        <v>2437.9023865849322</v>
      </c>
      <c r="U40">
        <f t="shared" si="7"/>
        <v>0.55899941789544383</v>
      </c>
      <c r="V40" s="6">
        <f t="shared" si="8"/>
        <v>1362.7860149868905</v>
      </c>
    </row>
    <row r="41" spans="19:22">
      <c r="S41">
        <f t="shared" si="4"/>
        <v>725</v>
      </c>
      <c r="T41">
        <f t="shared" si="3"/>
        <v>2524.9703289629656</v>
      </c>
      <c r="U41">
        <f t="shared" si="7"/>
        <v>0.54750782767392325</v>
      </c>
      <c r="V41" s="6">
        <f t="shared" si="8"/>
        <v>1382.4410197516247</v>
      </c>
    </row>
    <row r="42" spans="19:22">
      <c r="S42">
        <f t="shared" si="4"/>
        <v>750</v>
      </c>
      <c r="T42">
        <f t="shared" si="3"/>
        <v>2612.0382713409986</v>
      </c>
      <c r="U42">
        <f t="shared" si="7"/>
        <v>0.5362524749896731</v>
      </c>
      <c r="V42" s="6">
        <f t="shared" si="8"/>
        <v>1400.7119877743578</v>
      </c>
    </row>
    <row r="43" spans="19:22">
      <c r="S43">
        <f t="shared" si="4"/>
        <v>775</v>
      </c>
      <c r="T43">
        <f t="shared" si="3"/>
        <v>2699.106213719032</v>
      </c>
      <c r="U43">
        <f t="shared" si="7"/>
        <v>0.52522850340655747</v>
      </c>
      <c r="V43" s="6">
        <f t="shared" si="8"/>
        <v>1417.647517166987</v>
      </c>
    </row>
    <row r="44" spans="19:22">
      <c r="S44">
        <f t="shared" si="4"/>
        <v>800</v>
      </c>
      <c r="T44">
        <f t="shared" si="3"/>
        <v>2786.1741560970654</v>
      </c>
      <c r="U44">
        <f t="shared" si="7"/>
        <v>0.51443115632427538</v>
      </c>
      <c r="V44" s="6">
        <f t="shared" si="8"/>
        <v>1433.2947928418255</v>
      </c>
    </row>
    <row r="45" spans="19:22">
      <c r="S45">
        <f t="shared" si="4"/>
        <v>825</v>
      </c>
      <c r="T45">
        <f t="shared" si="3"/>
        <v>2873.2420984750988</v>
      </c>
      <c r="U45">
        <f t="shared" si="7"/>
        <v>0.50385577492599398</v>
      </c>
      <c r="V45" s="6">
        <f t="shared" si="8"/>
        <v>1447.69962407716</v>
      </c>
    </row>
    <row r="46" spans="19:22">
      <c r="S46">
        <f t="shared" si="4"/>
        <v>850</v>
      </c>
      <c r="T46">
        <f t="shared" si="3"/>
        <v>2960.3100408531318</v>
      </c>
      <c r="U46">
        <f t="shared" si="7"/>
        <v>0.49349779616817124</v>
      </c>
      <c r="V46" s="6">
        <f t="shared" si="8"/>
        <v>1460.9064811355295</v>
      </c>
    </row>
    <row r="47" spans="19:22">
      <c r="S47">
        <f t="shared" si="4"/>
        <v>875</v>
      </c>
      <c r="T47">
        <f t="shared" si="3"/>
        <v>3047.3779832311652</v>
      </c>
      <c r="U47">
        <f t="shared" si="7"/>
        <v>0.4833527508117037</v>
      </c>
      <c r="V47" s="6">
        <f t="shared" si="8"/>
        <v>1472.9585309578056</v>
      </c>
    </row>
    <row r="48" spans="19:22">
      <c r="S48">
        <f t="shared" si="4"/>
        <v>900</v>
      </c>
      <c r="T48">
        <f t="shared" si="3"/>
        <v>3134.4459256091986</v>
      </c>
      <c r="U48">
        <f t="shared" si="7"/>
        <v>0.47341626149354882</v>
      </c>
      <c r="V48" s="6">
        <f t="shared" si="8"/>
        <v>1483.8976719555931</v>
      </c>
    </row>
    <row r="49" spans="19:22">
      <c r="S49">
        <f t="shared" si="4"/>
        <v>925</v>
      </c>
      <c r="T49">
        <f t="shared" si="3"/>
        <v>3221.5138679872316</v>
      </c>
      <c r="U49">
        <f t="shared" si="7"/>
        <v>0.46368404083798859</v>
      </c>
      <c r="V49" s="6">
        <f t="shared" si="8"/>
        <v>1493.7645679239381</v>
      </c>
    </row>
    <row r="50" spans="19:22">
      <c r="S50">
        <f t="shared" si="4"/>
        <v>950</v>
      </c>
      <c r="T50">
        <f t="shared" si="3"/>
        <v>3308.581810365265</v>
      </c>
      <c r="U50">
        <f t="shared" si="7"/>
        <v>0.45415188960672265</v>
      </c>
      <c r="V50" s="6">
        <f t="shared" si="8"/>
        <v>1502.5986810958163</v>
      </c>
    </row>
    <row r="51" spans="19:22">
      <c r="S51">
        <f t="shared" si="4"/>
        <v>975</v>
      </c>
      <c r="T51">
        <f t="shared" si="3"/>
        <v>3395.6497527432984</v>
      </c>
      <c r="U51">
        <f t="shared" si="7"/>
        <v>0.44481569488698874</v>
      </c>
      <c r="V51" s="6">
        <f t="shared" si="8"/>
        <v>1510.4383043593418</v>
      </c>
    </row>
    <row r="52" spans="19:22">
      <c r="S52">
        <f t="shared" si="4"/>
        <v>1000</v>
      </c>
      <c r="T52">
        <f t="shared" si="3"/>
        <v>3482.7176951213319</v>
      </c>
      <c r="U52">
        <f t="shared" si="7"/>
        <v>0.4356714283169324</v>
      </c>
      <c r="V52" s="6">
        <f t="shared" si="8"/>
        <v>1517.3205926581654</v>
      </c>
    </row>
    <row r="53" spans="19:22">
      <c r="S53">
        <f t="shared" si="4"/>
        <v>1025</v>
      </c>
      <c r="T53">
        <f t="shared" si="3"/>
        <v>3569.7856374993648</v>
      </c>
      <c r="U53">
        <f t="shared" si="7"/>
        <v>0.42671514434745744</v>
      </c>
      <c r="V53" s="6">
        <f t="shared" si="8"/>
        <v>1523.2815935950218</v>
      </c>
    </row>
    <row r="54" spans="19:22">
      <c r="S54">
        <f t="shared" si="4"/>
        <v>1050</v>
      </c>
      <c r="T54">
        <f t="shared" si="3"/>
        <v>3656.8535798773983</v>
      </c>
      <c r="U54">
        <f t="shared" si="7"/>
        <v>0.41794297853980855</v>
      </c>
      <c r="V54" s="6">
        <f t="shared" si="8"/>
        <v>1528.3562772579216</v>
      </c>
    </row>
    <row r="55" spans="19:22">
      <c r="S55">
        <f t="shared" si="4"/>
        <v>1075</v>
      </c>
      <c r="T55">
        <f t="shared" si="3"/>
        <v>3743.9215222554317</v>
      </c>
      <c r="U55">
        <f t="shared" si="7"/>
        <v>0.40935114589815164</v>
      </c>
      <c r="V55" s="6">
        <f t="shared" si="8"/>
        <v>1532.5785652880131</v>
      </c>
    </row>
    <row r="56" spans="19:22">
      <c r="S56">
        <f t="shared" si="4"/>
        <v>1100</v>
      </c>
      <c r="T56">
        <f t="shared" si="3"/>
        <v>3830.9894646334646</v>
      </c>
      <c r="U56">
        <f t="shared" si="7"/>
        <v>0.40093593923643134</v>
      </c>
      <c r="V56" s="6">
        <f t="shared" si="8"/>
        <v>1535.9813592076914</v>
      </c>
    </row>
    <row r="57" spans="19:22">
      <c r="S57">
        <f t="shared" si="4"/>
        <v>1125</v>
      </c>
      <c r="T57">
        <f t="shared" si="3"/>
        <v>3918.0574070114981</v>
      </c>
      <c r="U57">
        <f t="shared" si="7"/>
        <v>0.39269372757880244</v>
      </c>
      <c r="V57" s="6">
        <f t="shared" si="8"/>
        <v>1538.5965680270824</v>
      </c>
    </row>
    <row r="58" spans="19:22">
      <c r="S58">
        <f t="shared" si="4"/>
        <v>1150</v>
      </c>
      <c r="T58">
        <f t="shared" si="3"/>
        <v>4005.1253493895315</v>
      </c>
      <c r="U58">
        <f t="shared" si="7"/>
        <v>0.38462095459294376</v>
      </c>
      <c r="V58" s="6">
        <f t="shared" si="8"/>
        <v>1540.4551351465991</v>
      </c>
    </row>
    <row r="59" spans="19:22">
      <c r="S59">
        <f t="shared" si="4"/>
        <v>1175</v>
      </c>
      <c r="T59">
        <f t="shared" si="3"/>
        <v>4092.1932917675649</v>
      </c>
      <c r="U59">
        <f t="shared" si="7"/>
        <v>0.37671413705557927</v>
      </c>
      <c r="V59" s="6">
        <f t="shared" si="8"/>
        <v>1541.5870645728485</v>
      </c>
    </row>
    <row r="60" spans="19:22">
      <c r="S60">
        <f t="shared" si="4"/>
        <v>1200</v>
      </c>
      <c r="T60">
        <f t="shared" si="3"/>
        <v>4179.2612341455979</v>
      </c>
      <c r="U60">
        <f t="shared" si="7"/>
        <v>0.3689698633495444</v>
      </c>
      <c r="V60" s="6">
        <f t="shared" si="8"/>
        <v>1542.0214464647495</v>
      </c>
    </row>
    <row r="61" spans="19:22">
      <c r="S61">
        <f t="shared" si="4"/>
        <v>1225</v>
      </c>
      <c r="T61">
        <f t="shared" si="3"/>
        <v>4266.3291765236308</v>
      </c>
      <c r="U61">
        <f t="shared" si="7"/>
        <v>0.36138479199174822</v>
      </c>
      <c r="V61" s="6">
        <f t="shared" si="8"/>
        <v>1541.7864820263187</v>
      </c>
    </row>
    <row r="62" spans="19:22">
      <c r="S62">
        <f t="shared" si="4"/>
        <v>1250</v>
      </c>
      <c r="T62">
        <f t="shared" si="3"/>
        <v>4353.3971189016647</v>
      </c>
      <c r="U62">
        <f t="shared" si="7"/>
        <v>0.35395565019139769</v>
      </c>
      <c r="V62" s="6">
        <f t="shared" si="8"/>
        <v>1540.9095077621962</v>
      </c>
    </row>
    <row r="63" spans="19:22">
      <c r="S63">
        <f t="shared" si="4"/>
        <v>1275</v>
      </c>
      <c r="T63">
        <f t="shared" si="3"/>
        <v>4440.4650612796977</v>
      </c>
      <c r="U63">
        <f t="shared" si="7"/>
        <v>0.34667923243786031</v>
      </c>
      <c r="V63" s="6">
        <f t="shared" si="8"/>
        <v>1539.417019111582</v>
      </c>
    </row>
    <row r="64" spans="19:22">
      <c r="S64">
        <f t="shared" si="4"/>
        <v>1300</v>
      </c>
      <c r="T64">
        <f t="shared" si="3"/>
        <v>4527.5330036577316</v>
      </c>
      <c r="U64">
        <f t="shared" si="7"/>
        <v>0.33955239911755725</v>
      </c>
      <c r="V64" s="6">
        <f t="shared" si="8"/>
        <v>1537.3346934759029</v>
      </c>
    </row>
    <row r="65" spans="19:22">
      <c r="S65">
        <f t="shared" si="4"/>
        <v>1325</v>
      </c>
      <c r="T65">
        <f t="shared" si="3"/>
        <v>4614.6009460357645</v>
      </c>
      <c r="U65">
        <f t="shared" si="7"/>
        <v>0.33257207515928972</v>
      </c>
      <c r="V65" s="6">
        <f t="shared" si="8"/>
        <v>1534.6874126551356</v>
      </c>
    </row>
    <row r="66" spans="19:22">
      <c r="S66">
        <f t="shared" si="4"/>
        <v>1350</v>
      </c>
      <c r="T66">
        <f t="shared" si="3"/>
        <v>4701.6688884137975</v>
      </c>
      <c r="U66">
        <f t="shared" si="7"/>
        <v>0.32573524870741288</v>
      </c>
      <c r="V66" s="6">
        <f t="shared" si="8"/>
        <v>1531.4992847073738</v>
      </c>
    </row>
    <row r="67" spans="19:22">
      <c r="S67">
        <f t="shared" si="4"/>
        <v>1375</v>
      </c>
      <c r="T67">
        <f t="shared" si="3"/>
        <v>4788.7368307918314</v>
      </c>
      <c r="U67">
        <f t="shared" si="7"/>
        <v>0.31903896982228735</v>
      </c>
      <c r="V67" s="6">
        <f t="shared" si="8"/>
        <v>1527.7936652458711</v>
      </c>
    </row>
    <row r="68" spans="19:22">
      <c r="S68">
        <f t="shared" si="4"/>
        <v>1400</v>
      </c>
      <c r="T68">
        <f t="shared" si="3"/>
        <v>4875.8047731698643</v>
      </c>
      <c r="U68">
        <f t="shared" si="7"/>
        <v>0.31248034920744511</v>
      </c>
      <c r="V68" s="6">
        <f t="shared" si="8"/>
        <v>1523.5931781874469</v>
      </c>
    </row>
    <row r="69" spans="19:22">
      <c r="S69">
        <f t="shared" si="4"/>
        <v>1425</v>
      </c>
      <c r="T69">
        <f t="shared" si="3"/>
        <v>4962.8727155478973</v>
      </c>
      <c r="U69">
        <f t="shared" si="7"/>
        <v>0.30605655696292206</v>
      </c>
      <c r="V69" s="6">
        <f t="shared" si="8"/>
        <v>1518.9197359658167</v>
      </c>
    </row>
    <row r="70" spans="19:22">
      <c r="S70">
        <f t="shared" si="4"/>
        <v>1450</v>
      </c>
      <c r="T70">
        <f t="shared" si="3"/>
        <v>5049.9406579259312</v>
      </c>
      <c r="U70">
        <f t="shared" si="7"/>
        <v>0.29976482136421845</v>
      </c>
      <c r="V70" s="6">
        <f t="shared" si="8"/>
        <v>1513.7945592230706</v>
      </c>
    </row>
    <row r="71" spans="19:22">
      <c r="S71">
        <f t="shared" si="4"/>
        <v>1475</v>
      </c>
      <c r="T71">
        <f t="shared" si="3"/>
        <v>5137.0086003039642</v>
      </c>
      <c r="U71">
        <f t="shared" si="7"/>
        <v>0.29360242766636074</v>
      </c>
      <c r="V71" s="6">
        <f t="shared" si="8"/>
        <v>1508.2381959922177</v>
      </c>
    </row>
    <row r="72" spans="19:22">
      <c r="S72">
        <f t="shared" si="4"/>
        <v>1500</v>
      </c>
      <c r="T72">
        <f t="shared" si="3"/>
        <v>5224.0765426819971</v>
      </c>
      <c r="U72">
        <f t="shared" si="7"/>
        <v>0.28756671693255004</v>
      </c>
      <c r="V72" s="6">
        <f t="shared" si="8"/>
        <v>1502.2705403834086</v>
      </c>
    </row>
    <row r="73" spans="19:22">
      <c r="S73">
        <f t="shared" si="4"/>
        <v>1525</v>
      </c>
      <c r="T73">
        <f t="shared" si="3"/>
        <v>5311.144485060031</v>
      </c>
      <c r="U73">
        <f t="shared" si="7"/>
        <v>0.2816550848868884</v>
      </c>
      <c r="V73" s="6">
        <f t="shared" si="8"/>
        <v>1495.9108507861122</v>
      </c>
    </row>
    <row r="74" spans="19:22">
      <c r="S74">
        <f t="shared" si="4"/>
        <v>1550</v>
      </c>
      <c r="T74">
        <f t="shared" si="3"/>
        <v>5398.212427438064</v>
      </c>
      <c r="U74">
        <f t="shared" si="7"/>
        <v>0.27586498079069216</v>
      </c>
      <c r="V74" s="6">
        <f t="shared" si="8"/>
        <v>1489.1777675992771</v>
      </c>
    </row>
    <row r="75" spans="19:22">
      <c r="S75">
        <f t="shared" si="4"/>
        <v>1575</v>
      </c>
      <c r="T75">
        <f t="shared" si="3"/>
        <v>5485.2803698160969</v>
      </c>
      <c r="U75">
        <f t="shared" si="7"/>
        <v>0.27019390634190393</v>
      </c>
      <c r="V75" s="6">
        <f t="shared" si="8"/>
        <v>1482.0893305011746</v>
      </c>
    </row>
    <row r="76" spans="19:22">
      <c r="S76">
        <f t="shared" si="4"/>
        <v>1600</v>
      </c>
      <c r="T76">
        <f t="shared" si="3"/>
        <v>5572.3483121941308</v>
      </c>
      <c r="U76">
        <f t="shared" si="7"/>
        <v>0.26463941459713103</v>
      </c>
      <c r="V76" s="6">
        <f t="shared" si="8"/>
        <v>1474.6629952703659</v>
      </c>
    </row>
    <row r="77" spans="19:22">
      <c r="S77">
        <f t="shared" si="4"/>
        <v>1625</v>
      </c>
      <c r="T77">
        <f t="shared" ref="T77:T140" si="9">U$8*S77</f>
        <v>5659.4162545721638</v>
      </c>
      <c r="U77">
        <f t="shared" si="7"/>
        <v>0.25919910891584286</v>
      </c>
      <c r="V77" s="6">
        <f t="shared" si="8"/>
        <v>1466.9156501689417</v>
      </c>
    </row>
    <row r="78" spans="19:22">
      <c r="S78">
        <f t="shared" ref="S78:S141" si="10">S77+25</f>
        <v>1650</v>
      </c>
      <c r="T78">
        <f t="shared" si="9"/>
        <v>5746.4841969501977</v>
      </c>
      <c r="U78">
        <f t="shared" si="7"/>
        <v>0.25387064192627384</v>
      </c>
      <c r="V78" s="6">
        <f t="shared" si="8"/>
        <v>1458.863631898935</v>
      </c>
    </row>
    <row r="79" spans="19:22">
      <c r="S79">
        <f t="shared" si="10"/>
        <v>1675</v>
      </c>
      <c r="T79">
        <f t="shared" si="9"/>
        <v>5833.5521393282306</v>
      </c>
      <c r="U79">
        <f t="shared" ref="U79:U142" si="11">T$10^((T$9*S79)*(-1))</f>
        <v>0.24865171451258414</v>
      </c>
      <c r="V79" s="6">
        <f t="shared" ref="V79:V142" si="12">T79*U79</f>
        <v>1450.5227411425176</v>
      </c>
    </row>
    <row r="80" spans="19:22">
      <c r="S80">
        <f t="shared" si="10"/>
        <v>1700</v>
      </c>
      <c r="T80">
        <f t="shared" si="9"/>
        <v>5920.6200817062636</v>
      </c>
      <c r="U80">
        <f t="shared" si="11"/>
        <v>0.24354007482284182</v>
      </c>
      <c r="V80" s="6">
        <f t="shared" si="12"/>
        <v>1441.9082576963633</v>
      </c>
    </row>
    <row r="81" spans="19:22">
      <c r="S81">
        <f t="shared" si="10"/>
        <v>1725</v>
      </c>
      <c r="T81">
        <f t="shared" si="9"/>
        <v>6007.6880240842975</v>
      </c>
      <c r="U81">
        <f t="shared" si="11"/>
        <v>0.23853351729739905</v>
      </c>
      <c r="V81" s="6">
        <f t="shared" si="12"/>
        <v>1433.0349552102889</v>
      </c>
    </row>
    <row r="82" spans="19:22">
      <c r="S82">
        <f t="shared" si="10"/>
        <v>1750</v>
      </c>
      <c r="T82">
        <f t="shared" si="9"/>
        <v>6094.7559664623304</v>
      </c>
      <c r="U82">
        <f t="shared" si="11"/>
        <v>0.23362988171724097</v>
      </c>
      <c r="V82" s="6">
        <f t="shared" si="12"/>
        <v>1423.9171155400429</v>
      </c>
    </row>
    <row r="83" spans="19:22">
      <c r="S83">
        <f t="shared" si="10"/>
        <v>1775</v>
      </c>
      <c r="T83">
        <f t="shared" si="9"/>
        <v>6181.8239088403634</v>
      </c>
      <c r="U83">
        <f t="shared" si="11"/>
        <v>0.22882705227189973</v>
      </c>
      <c r="V83" s="6">
        <f t="shared" si="12"/>
        <v>1414.5685427238934</v>
      </c>
    </row>
    <row r="84" spans="19:22">
      <c r="S84">
        <f t="shared" si="10"/>
        <v>1800</v>
      </c>
      <c r="T84">
        <f t="shared" si="9"/>
        <v>6268.8918512183973</v>
      </c>
      <c r="U84">
        <f t="shared" si="11"/>
        <v>0.22412295664652818</v>
      </c>
      <c r="V84" s="6">
        <f t="shared" si="12"/>
        <v>1405.0025765923947</v>
      </c>
    </row>
    <row r="85" spans="19:22">
      <c r="S85">
        <f t="shared" si="10"/>
        <v>1825</v>
      </c>
      <c r="T85">
        <f t="shared" si="9"/>
        <v>6355.9597935964302</v>
      </c>
      <c r="U85">
        <f t="shared" si="11"/>
        <v>0.21951556512774262</v>
      </c>
      <c r="V85" s="6">
        <f t="shared" si="12"/>
        <v>1395.2321060205306</v>
      </c>
    </row>
    <row r="86" spans="19:22">
      <c r="S86">
        <f t="shared" si="10"/>
        <v>1850</v>
      </c>
      <c r="T86">
        <f t="shared" si="9"/>
        <v>6443.0277359744632</v>
      </c>
      <c r="U86">
        <f t="shared" si="11"/>
        <v>0.21500288972784551</v>
      </c>
      <c r="V86" s="6">
        <f t="shared" si="12"/>
        <v>1385.2695818311677</v>
      </c>
    </row>
    <row r="87" spans="19:22">
      <c r="S87">
        <f t="shared" si="10"/>
        <v>1875</v>
      </c>
      <c r="T87">
        <f t="shared" si="9"/>
        <v>6530.0956783524971</v>
      </c>
      <c r="U87">
        <f t="shared" si="11"/>
        <v>0.2105829833270533</v>
      </c>
      <c r="V87" s="6">
        <f t="shared" si="12"/>
        <v>1375.1270293585667</v>
      </c>
    </row>
    <row r="88" spans="19:22">
      <c r="S88">
        <f t="shared" si="10"/>
        <v>1900</v>
      </c>
      <c r="T88">
        <f t="shared" si="9"/>
        <v>6617.1636207305301</v>
      </c>
      <c r="U88">
        <f t="shared" si="11"/>
        <v>0.20625393883335677</v>
      </c>
      <c r="V88" s="6">
        <f t="shared" si="12"/>
        <v>1364.8160606804684</v>
      </c>
    </row>
    <row r="89" spans="19:22">
      <c r="S89">
        <f t="shared" si="10"/>
        <v>1925</v>
      </c>
      <c r="T89">
        <f t="shared" si="9"/>
        <v>6704.231563108563</v>
      </c>
      <c r="U89">
        <f t="shared" si="11"/>
        <v>0.20201388835965334</v>
      </c>
      <c r="V89" s="6">
        <f t="shared" si="12"/>
        <v>1354.3478865270774</v>
      </c>
    </row>
    <row r="90" spans="19:22">
      <c r="S90">
        <f t="shared" si="10"/>
        <v>1950</v>
      </c>
      <c r="T90">
        <f t="shared" si="9"/>
        <v>6791.2995054865969</v>
      </c>
      <c r="U90">
        <f t="shared" si="11"/>
        <v>0.1978610024177947</v>
      </c>
      <c r="V90" s="6">
        <f t="shared" si="12"/>
        <v>1343.7333278750514</v>
      </c>
    </row>
    <row r="91" spans="19:22">
      <c r="S91">
        <f t="shared" si="10"/>
        <v>1975</v>
      </c>
      <c r="T91">
        <f t="shared" si="9"/>
        <v>6878.3674478646299</v>
      </c>
      <c r="U91">
        <f t="shared" si="11"/>
        <v>0.19379348912920319</v>
      </c>
      <c r="V91" s="6">
        <f t="shared" si="12"/>
        <v>1332.9828272344191</v>
      </c>
    </row>
    <row r="92" spans="19:22">
      <c r="S92">
        <f t="shared" si="10"/>
        <v>2000</v>
      </c>
      <c r="T92">
        <f t="shared" si="9"/>
        <v>6965.4353902426637</v>
      </c>
      <c r="U92">
        <f t="shared" si="11"/>
        <v>0.189809593451716</v>
      </c>
      <c r="V92" s="6">
        <f t="shared" si="12"/>
        <v>1322.1064596361548</v>
      </c>
    </row>
    <row r="93" spans="19:22">
      <c r="S93">
        <f t="shared" si="10"/>
        <v>2025</v>
      </c>
      <c r="T93">
        <f t="shared" si="9"/>
        <v>7052.5033326206967</v>
      </c>
      <c r="U93">
        <f t="shared" si="11"/>
        <v>0.18590759642232277</v>
      </c>
      <c r="V93" s="6">
        <f t="shared" si="12"/>
        <v>1311.1139433279347</v>
      </c>
    </row>
    <row r="94" spans="19:22">
      <c r="S94">
        <f t="shared" si="10"/>
        <v>2050</v>
      </c>
      <c r="T94">
        <f t="shared" si="9"/>
        <v>7139.5712749987297</v>
      </c>
      <c r="U94">
        <f t="shared" si="11"/>
        <v>0.18208581441547145</v>
      </c>
      <c r="V94" s="6">
        <f t="shared" si="12"/>
        <v>1300.0146501854495</v>
      </c>
    </row>
    <row r="95" spans="19:22">
      <c r="S95">
        <f t="shared" si="10"/>
        <v>2075</v>
      </c>
      <c r="T95">
        <f t="shared" si="9"/>
        <v>7226.6392173767636</v>
      </c>
      <c r="U95">
        <f t="shared" si="11"/>
        <v>0.1783425984166207</v>
      </c>
      <c r="V95" s="6">
        <f t="shared" si="12"/>
        <v>1288.8176158464262</v>
      </c>
    </row>
    <row r="96" spans="19:22">
      <c r="S96">
        <f t="shared" si="10"/>
        <v>2100</v>
      </c>
      <c r="T96">
        <f t="shared" si="9"/>
        <v>7313.7071597547965</v>
      </c>
      <c r="U96">
        <f t="shared" si="11"/>
        <v>0.17467633331072688</v>
      </c>
      <c r="V96" s="6">
        <f t="shared" si="12"/>
        <v>1277.5315495743785</v>
      </c>
    </row>
    <row r="97" spans="19:22">
      <c r="S97">
        <f t="shared" si="10"/>
        <v>2125</v>
      </c>
      <c r="T97">
        <f t="shared" si="9"/>
        <v>7400.7751021328295</v>
      </c>
      <c r="U97">
        <f t="shared" si="11"/>
        <v>0.17108543718535726</v>
      </c>
      <c r="V97" s="6">
        <f t="shared" si="12"/>
        <v>1266.1648438589023</v>
      </c>
    </row>
    <row r="98" spans="19:22">
      <c r="S98">
        <f t="shared" si="10"/>
        <v>2150</v>
      </c>
      <c r="T98">
        <f t="shared" si="9"/>
        <v>7487.8430445108634</v>
      </c>
      <c r="U98">
        <f t="shared" si="11"/>
        <v>0.16756836064812983</v>
      </c>
      <c r="V98" s="6">
        <f t="shared" si="12"/>
        <v>1254.7255837591867</v>
      </c>
    </row>
    <row r="99" spans="19:22">
      <c r="S99">
        <f t="shared" si="10"/>
        <v>2175</v>
      </c>
      <c r="T99">
        <f t="shared" si="9"/>
        <v>7574.9109868888963</v>
      </c>
      <c r="U99">
        <f t="shared" si="11"/>
        <v>0.16412358615818484</v>
      </c>
      <c r="V99" s="6">
        <f t="shared" si="12"/>
        <v>1243.2215559972408</v>
      </c>
    </row>
    <row r="100" spans="19:22">
      <c r="S100">
        <f t="shared" si="10"/>
        <v>2200</v>
      </c>
      <c r="T100">
        <f t="shared" si="9"/>
        <v>7661.9789292669293</v>
      </c>
      <c r="U100">
        <f t="shared" si="11"/>
        <v>0.16074962737139936</v>
      </c>
      <c r="V100" s="6">
        <f t="shared" si="12"/>
        <v>1231.6602578071725</v>
      </c>
    </row>
    <row r="101" spans="19:22">
      <c r="S101">
        <f t="shared" si="10"/>
        <v>2225</v>
      </c>
      <c r="T101">
        <f t="shared" si="9"/>
        <v>7749.0468716449632</v>
      </c>
      <c r="U101">
        <f t="shared" si="11"/>
        <v>0.1574450284990625</v>
      </c>
      <c r="V101" s="6">
        <f t="shared" si="12"/>
        <v>1220.0489055467124</v>
      </c>
    </row>
    <row r="102" spans="19:22">
      <c r="S102">
        <f t="shared" si="10"/>
        <v>2250</v>
      </c>
      <c r="T102">
        <f t="shared" si="9"/>
        <v>7836.1148140229961</v>
      </c>
      <c r="U102">
        <f t="shared" si="11"/>
        <v>0.15420836367973473</v>
      </c>
      <c r="V102" s="6">
        <f t="shared" si="12"/>
        <v>1208.394443077015</v>
      </c>
    </row>
    <row r="103" spans="19:22">
      <c r="S103">
        <f t="shared" si="10"/>
        <v>2275</v>
      </c>
      <c r="T103">
        <f t="shared" si="9"/>
        <v>7923.1827564010291</v>
      </c>
      <c r="U103">
        <f t="shared" si="11"/>
        <v>0.15103823636402039</v>
      </c>
      <c r="V103" s="6">
        <f t="shared" si="12"/>
        <v>1196.7035499166293</v>
      </c>
    </row>
    <row r="104" spans="19:22">
      <c r="S104">
        <f t="shared" si="10"/>
        <v>2300</v>
      </c>
      <c r="T104">
        <f t="shared" si="9"/>
        <v>8010.250698779063</v>
      </c>
      <c r="U104">
        <f t="shared" si="11"/>
        <v>0.1479332787119873</v>
      </c>
      <c r="V104" s="6">
        <f t="shared" si="12"/>
        <v>1184.9826491753743</v>
      </c>
    </row>
    <row r="105" spans="19:22">
      <c r="S105">
        <f t="shared" si="10"/>
        <v>2325</v>
      </c>
      <c r="T105">
        <f t="shared" si="9"/>
        <v>8097.318641157096</v>
      </c>
      <c r="U105">
        <f t="shared" si="11"/>
        <v>0.14489215100297395</v>
      </c>
      <c r="V105" s="6">
        <f t="shared" si="12"/>
        <v>1173.2379152737299</v>
      </c>
    </row>
    <row r="106" spans="19:22">
      <c r="S106">
        <f t="shared" si="10"/>
        <v>2350</v>
      </c>
      <c r="T106">
        <f t="shared" si="9"/>
        <v>8184.3865835351298</v>
      </c>
      <c r="U106">
        <f t="shared" si="11"/>
        <v>0.14191354105752976</v>
      </c>
      <c r="V106" s="6">
        <f t="shared" si="12"/>
        <v>1161.4752814532085</v>
      </c>
    </row>
    <row r="107" spans="19:22">
      <c r="S107">
        <f t="shared" si="10"/>
        <v>2375</v>
      </c>
      <c r="T107">
        <f t="shared" si="9"/>
        <v>8271.4545259131628</v>
      </c>
      <c r="U107">
        <f t="shared" si="11"/>
        <v>0.13899616367123863</v>
      </c>
      <c r="V107" s="6">
        <f t="shared" si="12"/>
        <v>1149.7004470830334</v>
      </c>
    </row>
    <row r="108" spans="19:22">
      <c r="S108">
        <f t="shared" si="10"/>
        <v>2400</v>
      </c>
      <c r="T108">
        <f t="shared" si="9"/>
        <v>8358.5224682911958</v>
      </c>
      <c r="U108">
        <f t="shared" si="11"/>
        <v>0.13613876006018147</v>
      </c>
      <c r="V108" s="6">
        <f t="shared" si="12"/>
        <v>1137.9188847683308</v>
      </c>
    </row>
    <row r="109" spans="19:22">
      <c r="S109">
        <f t="shared" si="10"/>
        <v>2425</v>
      </c>
      <c r="T109">
        <f t="shared" si="9"/>
        <v>8445.5904106692287</v>
      </c>
      <c r="U109">
        <f t="shared" si="11"/>
        <v>0.13334009731779886</v>
      </c>
      <c r="V109" s="6">
        <f t="shared" si="12"/>
        <v>1126.1358472649038</v>
      </c>
    </row>
    <row r="110" spans="19:22">
      <c r="S110">
        <f t="shared" si="10"/>
        <v>2450</v>
      </c>
      <c r="T110">
        <f t="shared" si="9"/>
        <v>8532.6583530472617</v>
      </c>
      <c r="U110">
        <f t="shared" si="11"/>
        <v>0.13059896788291914</v>
      </c>
      <c r="V110" s="6">
        <f t="shared" si="12"/>
        <v>1114.356374205541</v>
      </c>
    </row>
    <row r="111" spans="19:22">
      <c r="S111">
        <f t="shared" si="10"/>
        <v>2475</v>
      </c>
      <c r="T111">
        <f t="shared" si="9"/>
        <v>8619.7262954252965</v>
      </c>
      <c r="U111">
        <f t="shared" si="11"/>
        <v>0.12791418901872223</v>
      </c>
      <c r="V111" s="6">
        <f t="shared" si="12"/>
        <v>1102.5852986426817</v>
      </c>
    </row>
    <row r="112" spans="19:22">
      <c r="S112">
        <f t="shared" si="10"/>
        <v>2500</v>
      </c>
      <c r="T112">
        <f t="shared" si="9"/>
        <v>8706.7942378033295</v>
      </c>
      <c r="U112">
        <f t="shared" si="11"/>
        <v>0.12528460230241506</v>
      </c>
      <c r="V112" s="6">
        <f t="shared" si="12"/>
        <v>1090.8272534121493</v>
      </c>
    </row>
    <row r="113" spans="19:22">
      <c r="S113">
        <f t="shared" si="10"/>
        <v>2525</v>
      </c>
      <c r="T113">
        <f t="shared" si="9"/>
        <v>8793.8621801813624</v>
      </c>
      <c r="U113">
        <f t="shared" si="11"/>
        <v>0.12270907312539753</v>
      </c>
      <c r="V113" s="6">
        <f t="shared" si="12"/>
        <v>1079.0866773225425</v>
      </c>
    </row>
    <row r="114" spans="19:22">
      <c r="S114">
        <f t="shared" si="10"/>
        <v>2550</v>
      </c>
      <c r="T114">
        <f t="shared" si="9"/>
        <v>8880.9301225593954</v>
      </c>
      <c r="U114">
        <f t="shared" si="11"/>
        <v>0.12018649020370398</v>
      </c>
      <c r="V114" s="6">
        <f t="shared" si="12"/>
        <v>1067.3678211747642</v>
      </c>
    </row>
    <row r="115" spans="19:22">
      <c r="S115">
        <f t="shared" si="10"/>
        <v>2575</v>
      </c>
      <c r="T115">
        <f t="shared" si="9"/>
        <v>8967.9980649374284</v>
      </c>
      <c r="U115">
        <f t="shared" si="11"/>
        <v>0.11771576509850878</v>
      </c>
      <c r="V115" s="6">
        <f t="shared" si="12"/>
        <v>1055.6747536160556</v>
      </c>
    </row>
    <row r="116" spans="19:22">
      <c r="S116">
        <f t="shared" si="10"/>
        <v>2600</v>
      </c>
      <c r="T116">
        <f t="shared" si="9"/>
        <v>9055.0660073154631</v>
      </c>
      <c r="U116">
        <f t="shared" si="11"/>
        <v>0.11529583174648893</v>
      </c>
      <c r="V116" s="6">
        <f t="shared" si="12"/>
        <v>1044.0113668327949</v>
      </c>
    </row>
    <row r="117" spans="19:22">
      <c r="S117">
        <f t="shared" si="10"/>
        <v>2625</v>
      </c>
      <c r="T117">
        <f t="shared" si="9"/>
        <v>9142.1339496934961</v>
      </c>
      <c r="U117">
        <f t="shared" si="11"/>
        <v>0.11292564599984141</v>
      </c>
      <c r="V117" s="6">
        <f t="shared" si="12"/>
        <v>1032.3813820862197</v>
      </c>
    </row>
    <row r="118" spans="19:22">
      <c r="S118">
        <f t="shared" si="10"/>
        <v>2650</v>
      </c>
      <c r="T118">
        <f t="shared" si="9"/>
        <v>9229.2018920715291</v>
      </c>
      <c r="U118">
        <f t="shared" si="11"/>
        <v>0.11060418517575625</v>
      </c>
      <c r="V118" s="6">
        <f t="shared" si="12"/>
        <v>1020.7883550951193</v>
      </c>
    </row>
    <row r="119" spans="19:22">
      <c r="S119">
        <f t="shared" si="10"/>
        <v>2675</v>
      </c>
      <c r="T119">
        <f t="shared" si="9"/>
        <v>9316.269834449562</v>
      </c>
      <c r="U119">
        <f t="shared" si="11"/>
        <v>0.10833044761515159</v>
      </c>
      <c r="V119" s="6">
        <f t="shared" si="12"/>
        <v>1009.2356812694553</v>
      </c>
    </row>
    <row r="120" spans="19:22">
      <c r="S120">
        <f t="shared" si="10"/>
        <v>2700</v>
      </c>
      <c r="T120">
        <f t="shared" si="9"/>
        <v>9403.337776827595</v>
      </c>
      <c r="U120">
        <f t="shared" si="11"/>
        <v>0.10610345225048012</v>
      </c>
      <c r="V120" s="6">
        <f t="shared" si="12"/>
        <v>997.72660079876266</v>
      </c>
    </row>
    <row r="121" spans="19:22">
      <c r="S121">
        <f t="shared" si="10"/>
        <v>2725</v>
      </c>
      <c r="T121">
        <f t="shared" si="9"/>
        <v>9490.405719205628</v>
      </c>
      <c r="U121">
        <f t="shared" si="11"/>
        <v>0.10392223818241957</v>
      </c>
      <c r="V121" s="6">
        <f t="shared" si="12"/>
        <v>986.26420359908411</v>
      </c>
    </row>
    <row r="122" spans="19:22">
      <c r="S122">
        <f t="shared" si="10"/>
        <v>2750</v>
      </c>
      <c r="T122">
        <f t="shared" si="9"/>
        <v>9577.4736615836628</v>
      </c>
      <c r="U122">
        <f t="shared" si="11"/>
        <v>0.10178586426526635</v>
      </c>
      <c r="V122" s="6">
        <f t="shared" si="12"/>
        <v>974.85143412211823</v>
      </c>
    </row>
    <row r="123" spans="19:22">
      <c r="S123">
        <f t="shared" si="10"/>
        <v>2775</v>
      </c>
      <c r="T123">
        <f t="shared" si="9"/>
        <v>9664.5416039616957</v>
      </c>
      <c r="U123">
        <f t="shared" si="11"/>
        <v>9.9693408700851902E-2</v>
      </c>
      <c r="V123" s="6">
        <f t="shared" si="12"/>
        <v>963.49109603014006</v>
      </c>
    </row>
    <row r="124" spans="19:22">
      <c r="S124">
        <f t="shared" si="10"/>
        <v>2800</v>
      </c>
      <c r="T124">
        <f t="shared" si="9"/>
        <v>9751.6095463397287</v>
      </c>
      <c r="U124">
        <f t="shared" si="11"/>
        <v>9.764396864080685E-2</v>
      </c>
      <c r="V124" s="6">
        <f t="shared" si="12"/>
        <v>952.18585674018914</v>
      </c>
    </row>
    <row r="125" spans="19:22">
      <c r="S125">
        <f t="shared" si="10"/>
        <v>2825</v>
      </c>
      <c r="T125">
        <f t="shared" si="9"/>
        <v>9838.6774887177617</v>
      </c>
      <c r="U125">
        <f t="shared" si="11"/>
        <v>9.5636659797002213E-2</v>
      </c>
      <c r="V125" s="6">
        <f t="shared" si="12"/>
        <v>940.93825184092464</v>
      </c>
    </row>
    <row r="126" spans="19:22">
      <c r="S126">
        <f t="shared" si="10"/>
        <v>2850</v>
      </c>
      <c r="T126">
        <f t="shared" si="9"/>
        <v>9925.7454310957946</v>
      </c>
      <c r="U126">
        <f t="shared" si="11"/>
        <v>9.3670616059998379E-2</v>
      </c>
      <c r="V126" s="6">
        <f t="shared" si="12"/>
        <v>929.75068938545724</v>
      </c>
    </row>
    <row r="127" spans="19:22">
      <c r="S127">
        <f t="shared" si="10"/>
        <v>2875</v>
      </c>
      <c r="T127">
        <f t="shared" si="9"/>
        <v>10012.813373473829</v>
      </c>
      <c r="U127">
        <f t="shared" si="11"/>
        <v>9.1744989125338031E-2</v>
      </c>
      <c r="V127" s="6">
        <f t="shared" si="12"/>
        <v>918.62545406339564</v>
      </c>
    </row>
    <row r="128" spans="19:22">
      <c r="S128">
        <f t="shared" si="10"/>
        <v>2900</v>
      </c>
      <c r="T128">
        <f t="shared" si="9"/>
        <v>10099.881315851862</v>
      </c>
      <c r="U128">
        <f t="shared" si="11"/>
        <v>8.9858948127521779E-2</v>
      </c>
      <c r="V128" s="6">
        <f t="shared" si="12"/>
        <v>907.56471125525889</v>
      </c>
    </row>
    <row r="129" spans="19:22">
      <c r="S129">
        <f t="shared" si="10"/>
        <v>2925</v>
      </c>
      <c r="T129">
        <f t="shared" si="9"/>
        <v>10186.949258229895</v>
      </c>
      <c r="U129">
        <f t="shared" si="11"/>
        <v>8.8011679281507521E-2</v>
      </c>
      <c r="V129" s="6">
        <f t="shared" si="12"/>
        <v>896.57051097232045</v>
      </c>
    </row>
    <row r="130" spans="19:22">
      <c r="S130">
        <f t="shared" si="10"/>
        <v>2950</v>
      </c>
      <c r="T130">
        <f t="shared" si="9"/>
        <v>10274.017200607928</v>
      </c>
      <c r="U130">
        <f t="shared" si="11"/>
        <v>8.6202385531580619E-2</v>
      </c>
      <c r="V130" s="6">
        <f t="shared" si="12"/>
        <v>885.64479168489527</v>
      </c>
    </row>
    <row r="131" spans="19:22">
      <c r="S131">
        <f t="shared" si="10"/>
        <v>2975</v>
      </c>
      <c r="T131">
        <f t="shared" si="9"/>
        <v>10361.085142985961</v>
      </c>
      <c r="U131">
        <f t="shared" si="11"/>
        <v>8.4430286207441876E-2</v>
      </c>
      <c r="V131" s="6">
        <f t="shared" si="12"/>
        <v>874.78938404197856</v>
      </c>
    </row>
    <row r="132" spans="19:22">
      <c r="S132">
        <f t="shared" si="10"/>
        <v>3000</v>
      </c>
      <c r="T132">
        <f t="shared" si="9"/>
        <v>10448.153085363994</v>
      </c>
      <c r="U132">
        <f t="shared" si="11"/>
        <v>8.2694616687365372E-2</v>
      </c>
      <c r="V132" s="6">
        <f t="shared" si="12"/>
        <v>864.00601448508939</v>
      </c>
    </row>
    <row r="133" spans="19:22">
      <c r="S133">
        <f t="shared" si="10"/>
        <v>3025</v>
      </c>
      <c r="T133">
        <f t="shared" si="9"/>
        <v>10535.221027742029</v>
      </c>
      <c r="U133">
        <f t="shared" si="11"/>
        <v>8.0994628068281171E-2</v>
      </c>
      <c r="V133" s="6">
        <f t="shared" si="12"/>
        <v>853.29630875910061</v>
      </c>
    </row>
    <row r="134" spans="19:22">
      <c r="S134">
        <f t="shared" si="10"/>
        <v>3050</v>
      </c>
      <c r="T134">
        <f t="shared" si="9"/>
        <v>10622.288970120062</v>
      </c>
      <c r="U134">
        <f t="shared" si="11"/>
        <v>7.9329586842640312E-2</v>
      </c>
      <c r="V134" s="6">
        <f t="shared" si="12"/>
        <v>842.66179532275976</v>
      </c>
    </row>
    <row r="135" spans="19:22">
      <c r="S135">
        <f t="shared" si="10"/>
        <v>3075</v>
      </c>
      <c r="T135">
        <f t="shared" si="9"/>
        <v>10709.356912498095</v>
      </c>
      <c r="U135">
        <f t="shared" si="11"/>
        <v>7.7698774581922259E-2</v>
      </c>
      <c r="V135" s="6">
        <f t="shared" si="12"/>
        <v>832.10390866154046</v>
      </c>
    </row>
    <row r="136" spans="19:22">
      <c r="S136">
        <f t="shared" si="10"/>
        <v>3100</v>
      </c>
      <c r="T136">
        <f t="shared" si="9"/>
        <v>10796.424854876128</v>
      </c>
      <c r="U136">
        <f t="shared" si="11"/>
        <v>7.6101487626648937E-2</v>
      </c>
      <c r="V136" s="6">
        <f t="shared" si="12"/>
        <v>821.62399250540068</v>
      </c>
    </row>
    <row r="137" spans="19:22">
      <c r="S137">
        <f t="shared" si="10"/>
        <v>3125</v>
      </c>
      <c r="T137">
        <f t="shared" si="9"/>
        <v>10883.492797254161</v>
      </c>
      <c r="U137">
        <f t="shared" si="11"/>
        <v>7.4537036782771418E-2</v>
      </c>
      <c r="V137" s="6">
        <f t="shared" si="12"/>
        <v>811.22330295396114</v>
      </c>
    </row>
    <row r="138" spans="19:22">
      <c r="S138">
        <f t="shared" si="10"/>
        <v>3150</v>
      </c>
      <c r="T138">
        <f t="shared" si="9"/>
        <v>10970.560739632194</v>
      </c>
      <c r="U138">
        <f t="shared" si="11"/>
        <v>7.3004747024297559E-2</v>
      </c>
      <c r="V138" s="6">
        <f t="shared" si="12"/>
        <v>800.90301151153903</v>
      </c>
    </row>
    <row r="139" spans="19:22">
      <c r="S139">
        <f t="shared" si="10"/>
        <v>3175</v>
      </c>
      <c r="T139">
        <f t="shared" si="9"/>
        <v>11057.628682010229</v>
      </c>
      <c r="U139">
        <f t="shared" si="11"/>
        <v>7.1503957202033508E-2</v>
      </c>
      <c r="V139" s="6">
        <f t="shared" si="12"/>
        <v>790.66420803443759</v>
      </c>
    </row>
    <row r="140" spans="19:22">
      <c r="S140">
        <f t="shared" si="10"/>
        <v>3200</v>
      </c>
      <c r="T140">
        <f t="shared" si="9"/>
        <v>11144.696624388262</v>
      </c>
      <c r="U140">
        <f t="shared" si="11"/>
        <v>7.0034019758312221E-2</v>
      </c>
      <c r="V140" s="6">
        <f t="shared" si="12"/>
        <v>780.50790359280302</v>
      </c>
    </row>
    <row r="141" spans="19:22">
      <c r="S141">
        <f t="shared" si="10"/>
        <v>3225</v>
      </c>
      <c r="T141">
        <f t="shared" ref="T141:T201" si="13">U$8*S141</f>
        <v>11231.764566766295</v>
      </c>
      <c r="U141">
        <f t="shared" si="11"/>
        <v>6.8594300447586659E-2</v>
      </c>
      <c r="V141" s="6">
        <f t="shared" si="12"/>
        <v>770.43503324932522</v>
      </c>
    </row>
    <row r="142" spans="19:22">
      <c r="S142">
        <f t="shared" ref="S142:S201" si="14">S141+25</f>
        <v>3250</v>
      </c>
      <c r="T142">
        <f t="shared" si="13"/>
        <v>11318.832509144328</v>
      </c>
      <c r="U142">
        <f t="shared" si="11"/>
        <v>6.7184178062766969E-2</v>
      </c>
      <c r="V142" s="6">
        <f t="shared" si="12"/>
        <v>760.44645875698791</v>
      </c>
    </row>
    <row r="143" spans="19:22">
      <c r="S143">
        <f t="shared" si="14"/>
        <v>3275</v>
      </c>
      <c r="T143">
        <f t="shared" si="13"/>
        <v>11405.900451522361</v>
      </c>
      <c r="U143">
        <f t="shared" ref="U143:U201" si="15">T$10^((T$9*S143)*(-1))</f>
        <v>6.5803044167183231E-2</v>
      </c>
      <c r="V143" s="6">
        <f t="shared" ref="V143:V201" si="16">T143*U143</f>
        <v>750.54297117802105</v>
      </c>
    </row>
    <row r="144" spans="19:22">
      <c r="S144">
        <f t="shared" si="14"/>
        <v>3300</v>
      </c>
      <c r="T144">
        <f t="shared" si="13"/>
        <v>11492.968393900395</v>
      </c>
      <c r="U144">
        <f t="shared" si="15"/>
        <v>6.4450302832058368E-2</v>
      </c>
      <c r="V144" s="6">
        <f t="shared" si="16"/>
        <v>740.72529342615599</v>
      </c>
    </row>
    <row r="145" spans="19:22">
      <c r="S145">
        <f t="shared" si="14"/>
        <v>3325</v>
      </c>
      <c r="T145">
        <f t="shared" si="13"/>
        <v>11580.036336278428</v>
      </c>
      <c r="U145">
        <f t="shared" si="15"/>
        <v>6.3125370379378321E-2</v>
      </c>
      <c r="V145" s="6">
        <f t="shared" si="16"/>
        <v>730.99408273423489</v>
      </c>
    </row>
    <row r="146" spans="19:22">
      <c r="S146">
        <f t="shared" si="14"/>
        <v>3350</v>
      </c>
      <c r="T146">
        <f t="shared" si="13"/>
        <v>11667.104278656461</v>
      </c>
      <c r="U146">
        <f t="shared" si="15"/>
        <v>6.1827675130047645E-2</v>
      </c>
      <c r="V146" s="6">
        <f t="shared" si="16"/>
        <v>721.34993304916054</v>
      </c>
    </row>
    <row r="147" spans="19:22">
      <c r="S147">
        <f t="shared" si="14"/>
        <v>3375</v>
      </c>
      <c r="T147">
        <f t="shared" si="13"/>
        <v>11754.172221034494</v>
      </c>
      <c r="U147">
        <f t="shared" si="15"/>
        <v>6.0556657157222631E-2</v>
      </c>
      <c r="V147" s="6">
        <f t="shared" si="16"/>
        <v>711.79337735613592</v>
      </c>
    </row>
    <row r="148" spans="19:22">
      <c r="S148">
        <f t="shared" si="14"/>
        <v>3400</v>
      </c>
      <c r="T148">
        <f t="shared" si="13"/>
        <v>11841.240163412527</v>
      </c>
      <c r="U148">
        <f t="shared" si="15"/>
        <v>5.9311768044715399E-2</v>
      </c>
      <c r="V148" s="6">
        <f t="shared" si="16"/>
        <v>702.32488993409163</v>
      </c>
    </row>
    <row r="149" spans="19:22">
      <c r="S149">
        <f t="shared" si="14"/>
        <v>3425</v>
      </c>
      <c r="T149">
        <f t="shared" si="13"/>
        <v>11928.30810579056</v>
      </c>
      <c r="U149">
        <f t="shared" si="15"/>
        <v>5.8092470650364179E-2</v>
      </c>
      <c r="V149" s="6">
        <f t="shared" si="16"/>
        <v>692.9448885441393</v>
      </c>
    </row>
    <row r="150" spans="19:22">
      <c r="S150">
        <f t="shared" si="14"/>
        <v>3450</v>
      </c>
      <c r="T150">
        <f t="shared" si="13"/>
        <v>12015.376048168595</v>
      </c>
      <c r="U150">
        <f t="shared" si="15"/>
        <v>5.6898238874268571E-2</v>
      </c>
      <c r="V150" s="6">
        <f t="shared" si="16"/>
        <v>683.6537365528618</v>
      </c>
    </row>
    <row r="151" spans="19:22">
      <c r="S151">
        <f t="shared" si="14"/>
        <v>3475</v>
      </c>
      <c r="T151">
        <f t="shared" si="13"/>
        <v>12102.443990546628</v>
      </c>
      <c r="U151">
        <f t="shared" si="15"/>
        <v>5.5728557431788811E-2</v>
      </c>
      <c r="V151" s="6">
        <f t="shared" si="16"/>
        <v>674.45174499218513</v>
      </c>
    </row>
    <row r="152" spans="19:22">
      <c r="S152">
        <f t="shared" si="14"/>
        <v>3500</v>
      </c>
      <c r="T152">
        <f t="shared" si="13"/>
        <v>12189.511932924661</v>
      </c>
      <c r="U152">
        <f t="shared" si="15"/>
        <v>5.4582921631212013E-2</v>
      </c>
      <c r="V152" s="6">
        <f t="shared" si="16"/>
        <v>665.33917455755045</v>
      </c>
    </row>
    <row r="153" spans="19:22">
      <c r="S153">
        <f t="shared" si="14"/>
        <v>3525</v>
      </c>
      <c r="T153">
        <f t="shared" si="13"/>
        <v>12276.579875302694</v>
      </c>
      <c r="U153">
        <f t="shared" si="15"/>
        <v>5.3460837155988844E-2</v>
      </c>
      <c r="V153" s="6">
        <f t="shared" si="16"/>
        <v>656.31623754604709</v>
      </c>
    </row>
    <row r="154" spans="19:22">
      <c r="S154">
        <f t="shared" si="14"/>
        <v>3550</v>
      </c>
      <c r="T154">
        <f t="shared" si="13"/>
        <v>12363.647817680727</v>
      </c>
      <c r="U154">
        <f t="shared" si="15"/>
        <v>5.2361819851446723E-2</v>
      </c>
      <c r="V154" s="6">
        <f t="shared" si="16"/>
        <v>647.38309973613059</v>
      </c>
    </row>
    <row r="155" spans="19:22">
      <c r="S155">
        <f t="shared" si="14"/>
        <v>3575</v>
      </c>
      <c r="T155">
        <f t="shared" si="13"/>
        <v>12450.715760058762</v>
      </c>
      <c r="U155">
        <f t="shared" si="15"/>
        <v>5.1285395515887802E-2</v>
      </c>
      <c r="V155" s="6">
        <f t="shared" si="16"/>
        <v>638.53988221051122</v>
      </c>
    </row>
    <row r="156" spans="19:22">
      <c r="S156">
        <f t="shared" si="14"/>
        <v>3600</v>
      </c>
      <c r="T156">
        <f t="shared" si="13"/>
        <v>12537.783702436795</v>
      </c>
      <c r="U156">
        <f t="shared" si="15"/>
        <v>5.0231099695981551E-2</v>
      </c>
      <c r="V156" s="6">
        <f t="shared" si="16"/>
        <v>629.78666312375537</v>
      </c>
    </row>
    <row r="157" spans="19:22">
      <c r="S157">
        <f t="shared" si="14"/>
        <v>3625</v>
      </c>
      <c r="T157">
        <f t="shared" si="13"/>
        <v>12624.851644814828</v>
      </c>
      <c r="U157">
        <f t="shared" si="15"/>
        <v>4.9198477486363211E-2</v>
      </c>
      <c r="V157" s="6">
        <f t="shared" si="16"/>
        <v>621.12347941609789</v>
      </c>
    </row>
    <row r="158" spans="19:22">
      <c r="S158">
        <f t="shared" si="14"/>
        <v>3650</v>
      </c>
      <c r="T158">
        <f t="shared" si="13"/>
        <v>12711.91958719286</v>
      </c>
      <c r="U158">
        <f t="shared" si="15"/>
        <v>4.8187083333352206E-2</v>
      </c>
      <c r="V158" s="6">
        <f t="shared" si="16"/>
        <v>612.55032847493453</v>
      </c>
    </row>
    <row r="159" spans="19:22">
      <c r="S159">
        <f t="shared" si="14"/>
        <v>3675</v>
      </c>
      <c r="T159">
        <f t="shared" si="13"/>
        <v>12798.987529570893</v>
      </c>
      <c r="U159">
        <f t="shared" si="15"/>
        <v>4.7196480842705744E-2</v>
      </c>
      <c r="V159" s="6">
        <f t="shared" si="16"/>
        <v>604.06716974542235</v>
      </c>
    </row>
    <row r="160" spans="19:22">
      <c r="S160">
        <f t="shared" si="14"/>
        <v>3700</v>
      </c>
      <c r="T160">
        <f t="shared" si="13"/>
        <v>12886.055471948926</v>
      </c>
      <c r="U160">
        <f t="shared" si="15"/>
        <v>4.6226242591324102E-2</v>
      </c>
      <c r="V160" s="6">
        <f t="shared" si="16"/>
        <v>595.67392629157041</v>
      </c>
    </row>
    <row r="161" spans="19:22">
      <c r="S161">
        <f t="shared" si="14"/>
        <v>3725</v>
      </c>
      <c r="T161">
        <f t="shared" si="13"/>
        <v>12973.123414326961</v>
      </c>
      <c r="U161">
        <f t="shared" si="15"/>
        <v>4.5275949942827173E-2</v>
      </c>
      <c r="V161" s="6">
        <f t="shared" si="16"/>
        <v>587.37048630918662</v>
      </c>
    </row>
    <row r="162" spans="19:22">
      <c r="S162">
        <f t="shared" si="14"/>
        <v>3750</v>
      </c>
      <c r="T162">
        <f t="shared" si="13"/>
        <v>13060.191356704994</v>
      </c>
      <c r="U162">
        <f t="shared" si="15"/>
        <v>4.4345192866922012E-2</v>
      </c>
      <c r="V162" s="6">
        <f t="shared" si="16"/>
        <v>579.15670459199077</v>
      </c>
    </row>
    <row r="163" spans="19:22">
      <c r="S163">
        <f t="shared" si="14"/>
        <v>3775</v>
      </c>
      <c r="T163">
        <f t="shared" si="13"/>
        <v>13147.259299083027</v>
      </c>
      <c r="U163">
        <f t="shared" si="15"/>
        <v>4.3433569762483831E-2</v>
      </c>
      <c r="V163" s="6">
        <f t="shared" si="16"/>
        <v>571.03240395218688</v>
      </c>
    </row>
    <row r="164" spans="19:22">
      <c r="S164">
        <f t="shared" si="14"/>
        <v>3800</v>
      </c>
      <c r="T164">
        <f t="shared" si="13"/>
        <v>13234.32724146106</v>
      </c>
      <c r="U164">
        <f t="shared" si="15"/>
        <v>4.2540687284274077E-2</v>
      </c>
      <c r="V164" s="6">
        <f t="shared" si="16"/>
        <v>562.99737659674452</v>
      </c>
    </row>
    <row r="165" spans="19:22">
      <c r="S165">
        <f t="shared" si="14"/>
        <v>3825</v>
      </c>
      <c r="T165">
        <f t="shared" si="13"/>
        <v>13321.395183839093</v>
      </c>
      <c r="U165">
        <f t="shared" si="15"/>
        <v>4.1666160173220522E-2</v>
      </c>
      <c r="V165" s="6">
        <f t="shared" si="16"/>
        <v>555.05138546060812</v>
      </c>
    </row>
    <row r="166" spans="19:22">
      <c r="S166">
        <f t="shared" si="14"/>
        <v>3850</v>
      </c>
      <c r="T166">
        <f t="shared" si="13"/>
        <v>13408.463126217126</v>
      </c>
      <c r="U166">
        <f t="shared" si="15"/>
        <v>4.0809611090186479E-2</v>
      </c>
      <c r="V166" s="6">
        <f t="shared" si="16"/>
        <v>547.1941654980269</v>
      </c>
    </row>
    <row r="167" spans="19:22">
      <c r="S167">
        <f t="shared" si="14"/>
        <v>3875</v>
      </c>
      <c r="T167">
        <f t="shared" si="13"/>
        <v>13495.531068595161</v>
      </c>
      <c r="U167">
        <f t="shared" si="15"/>
        <v>3.9970670453157477E-2</v>
      </c>
      <c r="V167" s="6">
        <f t="shared" si="16"/>
        <v>539.42542493316535</v>
      </c>
    </row>
    <row r="168" spans="19:22">
      <c r="S168">
        <f t="shared" si="14"/>
        <v>3900</v>
      </c>
      <c r="T168">
        <f t="shared" si="13"/>
        <v>13582.599010973194</v>
      </c>
      <c r="U168">
        <f t="shared" si="15"/>
        <v>3.9148976277774562E-2</v>
      </c>
      <c r="V168" s="6">
        <f t="shared" si="16"/>
        <v>531.74484647111376</v>
      </c>
    </row>
    <row r="169" spans="19:22">
      <c r="S169">
        <f t="shared" si="14"/>
        <v>3925</v>
      </c>
      <c r="T169">
        <f t="shared" si="13"/>
        <v>13669.666953351227</v>
      </c>
      <c r="U169">
        <f t="shared" si="15"/>
        <v>3.8344174021146135E-2</v>
      </c>
      <c r="V169" s="6">
        <f t="shared" si="16"/>
        <v>524.15208847040992</v>
      </c>
    </row>
    <row r="170" spans="19:22">
      <c r="S170">
        <f t="shared" si="14"/>
        <v>3950</v>
      </c>
      <c r="T170">
        <f t="shared" si="13"/>
        <v>13756.73489572926</v>
      </c>
      <c r="U170">
        <f t="shared" si="15"/>
        <v>3.75559164288706E-2</v>
      </c>
      <c r="V170" s="6">
        <f t="shared" si="16"/>
        <v>516.64678607813596</v>
      </c>
    </row>
    <row r="171" spans="19:22">
      <c r="S171">
        <f t="shared" si="14"/>
        <v>3975</v>
      </c>
      <c r="T171">
        <f t="shared" si="13"/>
        <v>13843.802838107293</v>
      </c>
      <c r="U171">
        <f t="shared" si="15"/>
        <v>3.6783863385203584E-2</v>
      </c>
      <c r="V171" s="6">
        <f t="shared" si="16"/>
        <v>509.2285523286323</v>
      </c>
    </row>
    <row r="172" spans="19:22">
      <c r="S172">
        <f t="shared" si="14"/>
        <v>4000</v>
      </c>
      <c r="T172">
        <f t="shared" si="13"/>
        <v>13930.870780485327</v>
      </c>
      <c r="U172">
        <f t="shared" si="15"/>
        <v>3.6027681766305712E-2</v>
      </c>
      <c r="V172" s="6">
        <f t="shared" si="16"/>
        <v>501.89697920685228</v>
      </c>
    </row>
    <row r="173" spans="19:22">
      <c r="S173">
        <f t="shared" si="14"/>
        <v>4025</v>
      </c>
      <c r="T173">
        <f t="shared" si="13"/>
        <v>14017.93872286336</v>
      </c>
      <c r="U173">
        <f t="shared" si="15"/>
        <v>3.528704529650678E-2</v>
      </c>
      <c r="V173" s="6">
        <f t="shared" si="16"/>
        <v>494.65163867733582</v>
      </c>
    </row>
    <row r="174" spans="19:22">
      <c r="S174">
        <f t="shared" si="14"/>
        <v>4050</v>
      </c>
      <c r="T174">
        <f t="shared" si="13"/>
        <v>14105.006665241393</v>
      </c>
      <c r="U174">
        <f t="shared" si="15"/>
        <v>3.4561634407525237E-2</v>
      </c>
      <c r="V174" s="6">
        <f t="shared" si="16"/>
        <v>487.49208367977974</v>
      </c>
    </row>
    <row r="175" spans="19:22">
      <c r="S175">
        <f t="shared" si="14"/>
        <v>4075</v>
      </c>
      <c r="T175">
        <f t="shared" si="13"/>
        <v>14192.074607619426</v>
      </c>
      <c r="U175">
        <f t="shared" si="15"/>
        <v>3.3851136100581422E-2</v>
      </c>
      <c r="V175" s="6">
        <f t="shared" si="16"/>
        <v>480.41784909213089</v>
      </c>
    </row>
    <row r="176" spans="19:22">
      <c r="S176">
        <f t="shared" si="14"/>
        <v>4100</v>
      </c>
      <c r="T176">
        <f t="shared" si="13"/>
        <v>14279.142549997459</v>
      </c>
      <c r="U176">
        <f t="shared" si="15"/>
        <v>3.3155243811345506E-2</v>
      </c>
      <c r="V176" s="6">
        <f t="shared" si="16"/>
        <v>473.42845266212356</v>
      </c>
    </row>
    <row r="177" spans="19:22">
      <c r="S177">
        <f t="shared" si="14"/>
        <v>4125</v>
      </c>
      <c r="T177">
        <f t="shared" si="13"/>
        <v>14366.210492375492</v>
      </c>
      <c r="U177">
        <f t="shared" si="15"/>
        <v>3.2473657277661744E-2</v>
      </c>
      <c r="V177" s="6">
        <f t="shared" si="16"/>
        <v>466.52339590814989</v>
      </c>
    </row>
    <row r="178" spans="19:22">
      <c r="S178">
        <f t="shared" si="14"/>
        <v>4150</v>
      </c>
      <c r="T178">
        <f t="shared" si="13"/>
        <v>14453.278434753527</v>
      </c>
      <c r="U178">
        <f t="shared" si="15"/>
        <v>3.180608240999204E-2</v>
      </c>
      <c r="V178" s="6">
        <f t="shared" si="16"/>
        <v>459.70216499033143</v>
      </c>
    </row>
    <row r="179" spans="19:22">
      <c r="S179">
        <f t="shared" si="14"/>
        <v>4175</v>
      </c>
      <c r="T179">
        <f t="shared" si="13"/>
        <v>14540.34637713156</v>
      </c>
      <c r="U179">
        <f t="shared" si="15"/>
        <v>3.1152231164522749E-2</v>
      </c>
      <c r="V179" s="6">
        <f t="shared" si="16"/>
        <v>452.96423155263324</v>
      </c>
    </row>
    <row r="180" spans="19:22">
      <c r="S180">
        <f t="shared" si="14"/>
        <v>4200</v>
      </c>
      <c r="T180">
        <f t="shared" si="13"/>
        <v>14627.414319509593</v>
      </c>
      <c r="U180">
        <f t="shared" si="15"/>
        <v>3.0511821418880154E-2</v>
      </c>
      <c r="V180" s="6">
        <f t="shared" si="16"/>
        <v>446.3090535368471</v>
      </c>
    </row>
    <row r="181" spans="19:22">
      <c r="S181">
        <f t="shared" si="14"/>
        <v>4225</v>
      </c>
      <c r="T181">
        <f t="shared" si="13"/>
        <v>14714.482261887626</v>
      </c>
      <c r="U181">
        <f t="shared" si="15"/>
        <v>2.9884576850400888E-2</v>
      </c>
      <c r="V181" s="6">
        <f t="shared" si="16"/>
        <v>439.73607596924143</v>
      </c>
    </row>
    <row r="182" spans="19:22">
      <c r="S182">
        <f t="shared" si="14"/>
        <v>4250</v>
      </c>
      <c r="T182">
        <f t="shared" si="13"/>
        <v>14801.550204265659</v>
      </c>
      <c r="U182">
        <f t="shared" si="15"/>
        <v>2.9270226816904821E-2</v>
      </c>
      <c r="V182" s="6">
        <f t="shared" si="16"/>
        <v>433.24473172065973</v>
      </c>
    </row>
    <row r="183" spans="19:22">
      <c r="S183">
        <f t="shared" si="14"/>
        <v>4275</v>
      </c>
      <c r="T183">
        <f t="shared" si="13"/>
        <v>14888.618146643694</v>
      </c>
      <c r="U183">
        <f t="shared" si="15"/>
        <v>2.8668506239918901E-2</v>
      </c>
      <c r="V183" s="6">
        <f t="shared" si="16"/>
        <v>426.8344422408245</v>
      </c>
    </row>
    <row r="184" spans="19:22">
      <c r="S184">
        <f t="shared" si="14"/>
        <v>4300</v>
      </c>
      <c r="T184">
        <f t="shared" si="13"/>
        <v>14975.686089021727</v>
      </c>
      <c r="U184">
        <f t="shared" si="15"/>
        <v>2.80791554903017E-2</v>
      </c>
      <c r="V184" s="6">
        <f t="shared" si="16"/>
        <v>420.50461826758919</v>
      </c>
    </row>
    <row r="185" spans="19:22">
      <c r="S185">
        <f t="shared" si="14"/>
        <v>4325</v>
      </c>
      <c r="T185">
        <f t="shared" si="13"/>
        <v>15062.75403139976</v>
      </c>
      <c r="U185">
        <f t="shared" si="15"/>
        <v>2.750192027621912E-2</v>
      </c>
      <c r="V185" s="6">
        <f t="shared" si="16"/>
        <v>414.25466051185435</v>
      </c>
    </row>
    <row r="186" spans="19:22">
      <c r="S186">
        <f t="shared" si="14"/>
        <v>4350</v>
      </c>
      <c r="T186">
        <f t="shared" si="13"/>
        <v>15149.821973777793</v>
      </c>
      <c r="U186">
        <f t="shared" si="15"/>
        <v>2.6936551533423125E-2</v>
      </c>
      <c r="V186" s="6">
        <f t="shared" si="16"/>
        <v>408.08396031885155</v>
      </c>
    </row>
    <row r="187" spans="19:22">
      <c r="S187">
        <f t="shared" si="14"/>
        <v>4375</v>
      </c>
      <c r="T187">
        <f t="shared" si="13"/>
        <v>15236.889916155826</v>
      </c>
      <c r="U187">
        <f t="shared" si="15"/>
        <v>2.6382805317785984E-2</v>
      </c>
      <c r="V187" s="6">
        <f t="shared" si="16"/>
        <v>401.99190030647554</v>
      </c>
    </row>
    <row r="188" spans="19:22">
      <c r="S188">
        <f t="shared" si="14"/>
        <v>4400</v>
      </c>
      <c r="T188">
        <f t="shared" si="13"/>
        <v>15323.957858533859</v>
      </c>
      <c r="U188">
        <f t="shared" si="15"/>
        <v>2.584044270004375E-2</v>
      </c>
      <c r="V188" s="6">
        <f t="shared" si="16"/>
        <v>395.9778549813293</v>
      </c>
    </row>
    <row r="189" spans="19:22">
      <c r="S189">
        <f t="shared" si="14"/>
        <v>4425</v>
      </c>
      <c r="T189">
        <f t="shared" si="13"/>
        <v>15411.025800911893</v>
      </c>
      <c r="U189">
        <f t="shared" si="15"/>
        <v>2.5309229662703648E-2</v>
      </c>
      <c r="V189" s="6">
        <f t="shared" si="16"/>
        <v>390.04119133313054</v>
      </c>
    </row>
    <row r="190" spans="19:22">
      <c r="S190">
        <f t="shared" si="14"/>
        <v>4450</v>
      </c>
      <c r="T190">
        <f t="shared" si="13"/>
        <v>15498.093743289926</v>
      </c>
      <c r="U190">
        <f t="shared" si="15"/>
        <v>2.4788936999070598E-2</v>
      </c>
      <c r="V190" s="6">
        <f t="shared" si="16"/>
        <v>384.18126940810419</v>
      </c>
    </row>
    <row r="191" spans="19:22">
      <c r="S191">
        <f t="shared" si="14"/>
        <v>4475</v>
      </c>
      <c r="T191">
        <f t="shared" si="13"/>
        <v>15585.161685667959</v>
      </c>
      <c r="U191">
        <f t="shared" si="15"/>
        <v>2.4279340214349618E-2</v>
      </c>
      <c r="V191" s="6">
        <f t="shared" si="16"/>
        <v>378.39744286197896</v>
      </c>
    </row>
    <row r="192" spans="19:22">
      <c r="S192">
        <f t="shared" si="14"/>
        <v>4500</v>
      </c>
      <c r="T192">
        <f t="shared" si="13"/>
        <v>15672.229628045992</v>
      </c>
      <c r="U192">
        <f t="shared" si="15"/>
        <v>2.3780219428781325E-2</v>
      </c>
      <c r="V192" s="6">
        <f t="shared" si="16"/>
        <v>372.68905949318162</v>
      </c>
    </row>
    <row r="193" spans="22:22">
      <c r="V193" s="6"/>
    </row>
    <row r="194" spans="22:22">
      <c r="V194" s="6"/>
    </row>
    <row r="195" spans="22:22">
      <c r="V195" s="6"/>
    </row>
    <row r="196" spans="22:22">
      <c r="V196" s="6"/>
    </row>
    <row r="197" spans="22:22">
      <c r="V197" s="6"/>
    </row>
    <row r="198" spans="22:22">
      <c r="V198" s="6"/>
    </row>
    <row r="199" spans="22:22">
      <c r="V199" s="6"/>
    </row>
    <row r="200" spans="22:22">
      <c r="V200" s="6"/>
    </row>
    <row r="201" spans="22:22">
      <c r="V201" s="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52F4-9720-4C8F-800E-62C098D07F4F}">
  <dimension ref="A1:AH144"/>
  <sheetViews>
    <sheetView topLeftCell="J52" workbookViewId="0">
      <selection activeCell="W16" sqref="W16"/>
    </sheetView>
  </sheetViews>
  <sheetFormatPr defaultRowHeight="14.45"/>
  <sheetData>
    <row r="1" spans="1:31">
      <c r="A1" t="s">
        <v>71</v>
      </c>
    </row>
    <row r="2" spans="1:31" ht="57.9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2" t="s">
        <v>5</v>
      </c>
      <c r="H2" s="2"/>
      <c r="I2" s="2" t="s">
        <v>6</v>
      </c>
      <c r="J2" s="1"/>
      <c r="K2" s="1" t="s">
        <v>7</v>
      </c>
      <c r="L2" s="1" t="s">
        <v>8</v>
      </c>
      <c r="M2" s="1" t="s">
        <v>9</v>
      </c>
      <c r="N2" s="3" t="s">
        <v>10</v>
      </c>
      <c r="O2" s="1" t="s">
        <v>11</v>
      </c>
      <c r="P2" s="1" t="s">
        <v>12</v>
      </c>
    </row>
    <row r="3" spans="1:31">
      <c r="A3" s="1"/>
      <c r="B3" s="1"/>
      <c r="C3" s="1"/>
      <c r="D3" s="1"/>
      <c r="E3" s="1"/>
      <c r="F3" s="1"/>
      <c r="G3" s="2"/>
      <c r="H3" s="2"/>
      <c r="I3" s="2"/>
      <c r="J3" s="1"/>
      <c r="K3" s="1"/>
      <c r="L3" s="1"/>
      <c r="M3" s="1"/>
      <c r="N3" s="3"/>
      <c r="O3" s="1"/>
      <c r="P3" s="1"/>
    </row>
    <row r="4" spans="1:31" ht="18.600000000000001">
      <c r="A4" s="1"/>
      <c r="B4" s="38">
        <v>1949</v>
      </c>
      <c r="C4" s="38"/>
      <c r="F4" s="1"/>
      <c r="G4" s="37">
        <v>1938</v>
      </c>
      <c r="I4" s="2"/>
      <c r="J4" s="1"/>
      <c r="K4" s="38">
        <v>3031</v>
      </c>
      <c r="L4" s="1"/>
      <c r="M4" s="5">
        <f t="shared" ref="M4" si="0">K4/G4</f>
        <v>1.5639834881320949</v>
      </c>
      <c r="N4" s="7">
        <f t="shared" ref="N4" si="1">LN(M4)</f>
        <v>0.44723608460709158</v>
      </c>
      <c r="O4" s="1"/>
      <c r="P4" s="1"/>
      <c r="S4" t="s">
        <v>13</v>
      </c>
      <c r="U4" s="10" t="s">
        <v>14</v>
      </c>
      <c r="W4" t="s">
        <v>15</v>
      </c>
      <c r="Z4" t="s">
        <v>16</v>
      </c>
    </row>
    <row r="5" spans="1:31">
      <c r="B5" s="38">
        <v>1950</v>
      </c>
      <c r="C5" s="38"/>
      <c r="G5" s="37">
        <v>1024</v>
      </c>
      <c r="K5" s="38">
        <v>3986</v>
      </c>
      <c r="M5" s="5">
        <f t="shared" ref="M5:M68" si="2">K5/G5</f>
        <v>3.892578125</v>
      </c>
      <c r="N5" s="7">
        <f t="shared" ref="N5:N68" si="3">LN(M5)</f>
        <v>1.3590716951732869</v>
      </c>
      <c r="S5" s="10" t="s">
        <v>72</v>
      </c>
      <c r="W5" t="s">
        <v>73</v>
      </c>
      <c r="Z5" t="s">
        <v>16</v>
      </c>
    </row>
    <row r="6" spans="1:31" ht="15" thickBot="1">
      <c r="B6" s="38">
        <v>1951</v>
      </c>
      <c r="C6" s="38"/>
      <c r="G6" s="37">
        <v>1761</v>
      </c>
      <c r="K6" s="38">
        <v>4178</v>
      </c>
      <c r="M6" s="5">
        <f t="shared" si="2"/>
        <v>2.3725156161272003</v>
      </c>
      <c r="N6" s="7">
        <f t="shared" si="3"/>
        <v>0.86395083362030489</v>
      </c>
    </row>
    <row r="7" spans="1:31">
      <c r="B7" s="38">
        <v>1952</v>
      </c>
      <c r="C7" s="38"/>
      <c r="G7" s="37">
        <v>3574</v>
      </c>
      <c r="K7" s="38">
        <v>3678</v>
      </c>
      <c r="M7" s="5">
        <f t="shared" si="2"/>
        <v>1.0290990486849469</v>
      </c>
      <c r="N7" s="7">
        <f t="shared" si="3"/>
        <v>2.8683709444893159E-2</v>
      </c>
      <c r="Q7" t="s">
        <v>19</v>
      </c>
      <c r="R7" s="11" t="s">
        <v>20</v>
      </c>
      <c r="S7" t="s">
        <v>21</v>
      </c>
      <c r="T7">
        <f>AA21</f>
        <v>0.12359942450687411</v>
      </c>
      <c r="U7" s="13">
        <f>2.718^T7</f>
        <v>1.1315480027549358</v>
      </c>
      <c r="Z7" s="22" t="s">
        <v>22</v>
      </c>
      <c r="AA7" s="22"/>
    </row>
    <row r="8" spans="1:31">
      <c r="B8" s="38">
        <v>1953</v>
      </c>
      <c r="C8" s="38"/>
      <c r="G8" s="37">
        <v>2920</v>
      </c>
      <c r="K8" s="38">
        <v>4164</v>
      </c>
      <c r="M8" s="5">
        <f t="shared" si="2"/>
        <v>1.4260273972602739</v>
      </c>
      <c r="N8" s="7">
        <f t="shared" si="3"/>
        <v>0.35489253447253205</v>
      </c>
      <c r="Q8" t="s">
        <v>23</v>
      </c>
      <c r="R8" s="11" t="s">
        <v>24</v>
      </c>
      <c r="S8" t="s">
        <v>25</v>
      </c>
      <c r="T8" s="13">
        <f>AA22*(-1)</f>
        <v>8.7404687874428227E-4</v>
      </c>
      <c r="Z8" s="19" t="s">
        <v>26</v>
      </c>
      <c r="AA8" s="19">
        <v>0.70622844496750214</v>
      </c>
    </row>
    <row r="9" spans="1:31">
      <c r="B9" s="38">
        <v>1954</v>
      </c>
      <c r="C9" s="38"/>
      <c r="G9" s="37">
        <v>3054</v>
      </c>
      <c r="K9" s="38">
        <v>1748</v>
      </c>
      <c r="M9" s="5">
        <f t="shared" si="2"/>
        <v>0.57236411263916176</v>
      </c>
      <c r="N9" s="7">
        <f t="shared" si="3"/>
        <v>-0.55797992956309694</v>
      </c>
      <c r="S9" t="s">
        <v>27</v>
      </c>
      <c r="T9" s="13">
        <v>2.718</v>
      </c>
      <c r="Z9" s="19" t="s">
        <v>28</v>
      </c>
      <c r="AA9" s="19">
        <v>0.49875861648121622</v>
      </c>
    </row>
    <row r="10" spans="1:31">
      <c r="B10" s="38">
        <v>1955</v>
      </c>
      <c r="C10" s="38"/>
      <c r="G10" s="37">
        <v>5856</v>
      </c>
      <c r="K10" s="38">
        <v>1597</v>
      </c>
      <c r="M10" s="5">
        <f t="shared" si="2"/>
        <v>0.27271174863387976</v>
      </c>
      <c r="N10" s="7">
        <f t="shared" si="3"/>
        <v>-1.2993399074261351</v>
      </c>
      <c r="S10" s="11" t="s">
        <v>29</v>
      </c>
      <c r="T10" t="s">
        <v>30</v>
      </c>
      <c r="U10" s="14" t="s">
        <v>31</v>
      </c>
      <c r="V10" s="11" t="s">
        <v>32</v>
      </c>
      <c r="Z10" s="19" t="s">
        <v>33</v>
      </c>
      <c r="AA10" s="19">
        <v>0.46295566051558884</v>
      </c>
    </row>
    <row r="11" spans="1:31">
      <c r="B11" s="38">
        <v>1956</v>
      </c>
      <c r="C11" s="38"/>
      <c r="G11" s="37">
        <v>1728</v>
      </c>
      <c r="K11" s="38">
        <v>2243</v>
      </c>
      <c r="M11" s="5">
        <f t="shared" si="2"/>
        <v>1.2980324074074074</v>
      </c>
      <c r="N11" s="7">
        <f t="shared" si="3"/>
        <v>0.26084958515620743</v>
      </c>
      <c r="S11">
        <v>0</v>
      </c>
      <c r="T11">
        <f>U$7*S11</f>
        <v>0</v>
      </c>
      <c r="U11">
        <f>T$9^((T$8*S11)*(-1))</f>
        <v>1</v>
      </c>
      <c r="V11" s="6">
        <f>T11*U11</f>
        <v>0</v>
      </c>
      <c r="Z11" s="19" t="s">
        <v>34</v>
      </c>
      <c r="AA11" s="19">
        <v>0.69013908346755215</v>
      </c>
    </row>
    <row r="12" spans="1:31" ht="15" thickBot="1">
      <c r="B12" s="38">
        <v>1957</v>
      </c>
      <c r="C12" s="38"/>
      <c r="G12" s="37">
        <v>6267</v>
      </c>
      <c r="K12" s="38">
        <v>2017</v>
      </c>
      <c r="M12" s="5">
        <f t="shared" si="2"/>
        <v>0.32184458273496092</v>
      </c>
      <c r="N12" s="7">
        <f t="shared" si="3"/>
        <v>-1.1336865122704636</v>
      </c>
      <c r="S12">
        <f>S11+25</f>
        <v>25</v>
      </c>
      <c r="T12">
        <f>U$7*S12</f>
        <v>28.288700068873396</v>
      </c>
      <c r="U12">
        <f>T$9^((T$8*S12)*(-1))</f>
        <v>0.97838805210986735</v>
      </c>
      <c r="V12" s="6">
        <f>T12*U12</f>
        <v>27.677326157105313</v>
      </c>
      <c r="Z12" s="20" t="s">
        <v>35</v>
      </c>
      <c r="AA12" s="20">
        <v>16</v>
      </c>
    </row>
    <row r="13" spans="1:31">
      <c r="B13" s="38">
        <v>1958</v>
      </c>
      <c r="C13" s="38"/>
      <c r="G13" s="37">
        <v>1399</v>
      </c>
      <c r="K13" s="38">
        <v>1732</v>
      </c>
      <c r="M13" s="5">
        <f t="shared" si="2"/>
        <v>1.2380271622587562</v>
      </c>
      <c r="N13" s="7">
        <f t="shared" si="3"/>
        <v>0.21351911445689925</v>
      </c>
      <c r="S13">
        <f t="shared" ref="S13:S76" si="4">S12+25</f>
        <v>50</v>
      </c>
      <c r="T13">
        <f t="shared" ref="T13:T76" si="5">U$7*S13</f>
        <v>56.577400137746793</v>
      </c>
      <c r="U13">
        <f t="shared" ref="U13:U76" si="6">T$9^((T$8*S13)*(-1))</f>
        <v>0.95724318051134061</v>
      </c>
      <c r="V13" s="6">
        <f t="shared" ref="V13:V76" si="7">T13*U13</f>
        <v>54.1583304529195</v>
      </c>
    </row>
    <row r="14" spans="1:31" ht="15" thickBot="1">
      <c r="B14" s="38">
        <v>1959</v>
      </c>
      <c r="C14" s="38"/>
      <c r="G14" s="37">
        <v>965</v>
      </c>
      <c r="K14" s="38">
        <v>1544</v>
      </c>
      <c r="M14" s="5">
        <f t="shared" si="2"/>
        <v>1.6</v>
      </c>
      <c r="N14" s="7">
        <f t="shared" si="3"/>
        <v>0.47000362924573563</v>
      </c>
      <c r="S14">
        <f t="shared" si="4"/>
        <v>75</v>
      </c>
      <c r="T14">
        <f t="shared" si="5"/>
        <v>84.866100206620189</v>
      </c>
      <c r="U14">
        <f t="shared" si="6"/>
        <v>0.93655529077594468</v>
      </c>
      <c r="V14" s="6">
        <f t="shared" si="7"/>
        <v>79.481795156031623</v>
      </c>
      <c r="Z14" t="s">
        <v>36</v>
      </c>
    </row>
    <row r="15" spans="1:31">
      <c r="B15" s="38">
        <v>1960</v>
      </c>
      <c r="C15" s="38"/>
      <c r="G15" s="37">
        <v>2710</v>
      </c>
      <c r="K15" s="38">
        <v>1824</v>
      </c>
      <c r="M15" s="5">
        <f t="shared" si="2"/>
        <v>0.67306273062730626</v>
      </c>
      <c r="N15" s="7">
        <f t="shared" si="3"/>
        <v>-0.3959167432394699</v>
      </c>
      <c r="S15">
        <f t="shared" si="4"/>
        <v>100</v>
      </c>
      <c r="T15">
        <f t="shared" si="5"/>
        <v>113.15480027549359</v>
      </c>
      <c r="U15">
        <f t="shared" si="6"/>
        <v>0.91631450663546699</v>
      </c>
      <c r="V15" s="6">
        <f t="shared" si="7"/>
        <v>103.6853849878737</v>
      </c>
      <c r="Z15" s="21"/>
      <c r="AA15" s="21" t="s">
        <v>37</v>
      </c>
      <c r="AB15" s="21" t="s">
        <v>38</v>
      </c>
      <c r="AC15" s="21" t="s">
        <v>39</v>
      </c>
      <c r="AD15" s="21" t="s">
        <v>40</v>
      </c>
      <c r="AE15" s="21" t="s">
        <v>41</v>
      </c>
    </row>
    <row r="16" spans="1:31">
      <c r="B16" s="38">
        <v>1961</v>
      </c>
      <c r="C16" s="38"/>
      <c r="G16" s="37">
        <v>1854</v>
      </c>
      <c r="K16" s="38">
        <v>1734</v>
      </c>
      <c r="M16" s="5">
        <f t="shared" si="2"/>
        <v>0.93527508090614886</v>
      </c>
      <c r="N16" s="7">
        <f t="shared" si="3"/>
        <v>-6.6914588785313311E-2</v>
      </c>
      <c r="S16">
        <f t="shared" si="4"/>
        <v>125</v>
      </c>
      <c r="T16">
        <f t="shared" si="5"/>
        <v>141.44350034436698</v>
      </c>
      <c r="U16">
        <f t="shared" si="6"/>
        <v>0.89651116526708863</v>
      </c>
      <c r="V16" s="6">
        <f t="shared" si="7"/>
        <v>126.80567731318429</v>
      </c>
      <c r="Z16" s="19" t="s">
        <v>42</v>
      </c>
      <c r="AA16" s="19">
        <v>1</v>
      </c>
      <c r="AB16" s="19">
        <v>6.6350587507438883</v>
      </c>
      <c r="AC16" s="19">
        <v>6.6350587507438883</v>
      </c>
      <c r="AD16" s="19">
        <v>13.930654691195016</v>
      </c>
      <c r="AE16" s="19">
        <v>2.2297570475839283E-3</v>
      </c>
    </row>
    <row r="17" spans="2:34">
      <c r="B17" s="38">
        <v>1962</v>
      </c>
      <c r="C17" s="38"/>
      <c r="G17" s="37">
        <v>2081</v>
      </c>
      <c r="K17" s="38">
        <v>1820</v>
      </c>
      <c r="M17" s="5">
        <f t="shared" si="2"/>
        <v>0.87457952907256131</v>
      </c>
      <c r="N17" s="7">
        <f t="shared" si="3"/>
        <v>-0.13401204632279334</v>
      </c>
      <c r="S17">
        <f t="shared" si="4"/>
        <v>150</v>
      </c>
      <c r="T17">
        <f t="shared" si="5"/>
        <v>169.73220041324038</v>
      </c>
      <c r="U17">
        <f t="shared" si="6"/>
        <v>0.87713581268041407</v>
      </c>
      <c r="V17" s="6">
        <f t="shared" si="7"/>
        <v>148.87819154750252</v>
      </c>
      <c r="Z17" s="19" t="s">
        <v>43</v>
      </c>
      <c r="AA17" s="19">
        <v>14</v>
      </c>
      <c r="AB17" s="19">
        <v>6.6680873634120603</v>
      </c>
      <c r="AC17" s="19">
        <v>0.4762919545294329</v>
      </c>
      <c r="AD17" s="19"/>
      <c r="AE17" s="19"/>
    </row>
    <row r="18" spans="2:34" ht="15" thickBot="1">
      <c r="B18" s="38">
        <v>1963</v>
      </c>
      <c r="C18" s="38"/>
      <c r="G18" s="37">
        <v>1116</v>
      </c>
      <c r="K18" s="38">
        <v>1884</v>
      </c>
      <c r="M18" s="5">
        <f t="shared" si="2"/>
        <v>1.6881720430107527</v>
      </c>
      <c r="N18" s="7">
        <f t="shared" si="3"/>
        <v>0.5236463121950522</v>
      </c>
      <c r="S18">
        <f t="shared" si="4"/>
        <v>175</v>
      </c>
      <c r="T18">
        <f t="shared" si="5"/>
        <v>198.02090048211377</v>
      </c>
      <c r="U18">
        <f t="shared" si="6"/>
        <v>0.85817919920419583</v>
      </c>
      <c r="V18" s="6">
        <f t="shared" si="7"/>
        <v>169.93741780143415</v>
      </c>
      <c r="Z18" s="20" t="s">
        <v>44</v>
      </c>
      <c r="AA18" s="20">
        <v>15</v>
      </c>
      <c r="AB18" s="20">
        <v>13.303146114155949</v>
      </c>
      <c r="AC18" s="20"/>
      <c r="AD18" s="20"/>
      <c r="AE18" s="20"/>
    </row>
    <row r="19" spans="2:34" ht="15" thickBot="1">
      <c r="B19" s="38">
        <v>1964</v>
      </c>
      <c r="C19" s="38"/>
      <c r="G19" s="37">
        <v>2097</v>
      </c>
      <c r="K19" s="38">
        <v>2172</v>
      </c>
      <c r="M19" s="5">
        <f t="shared" si="2"/>
        <v>1.0357653791130186</v>
      </c>
      <c r="N19" s="7">
        <f t="shared" si="3"/>
        <v>3.5140650151906094E-2</v>
      </c>
      <c r="S19">
        <f t="shared" si="4"/>
        <v>200</v>
      </c>
      <c r="T19">
        <f t="shared" si="5"/>
        <v>226.30960055098717</v>
      </c>
      <c r="U19">
        <f t="shared" si="6"/>
        <v>0.83963227507059901</v>
      </c>
      <c r="V19" s="6">
        <f t="shared" si="7"/>
        <v>190.01684478094384</v>
      </c>
    </row>
    <row r="20" spans="2:34">
      <c r="B20" s="38">
        <v>1965</v>
      </c>
      <c r="C20" s="38"/>
      <c r="G20" s="37">
        <v>1586</v>
      </c>
      <c r="K20" s="38">
        <v>2125</v>
      </c>
      <c r="M20" s="5">
        <f t="shared" si="2"/>
        <v>1.3398486759142496</v>
      </c>
      <c r="N20" s="7">
        <f t="shared" si="3"/>
        <v>0.29255667916372385</v>
      </c>
      <c r="S20">
        <f t="shared" si="4"/>
        <v>225</v>
      </c>
      <c r="T20">
        <f t="shared" si="5"/>
        <v>254.59830061986057</v>
      </c>
      <c r="U20">
        <f t="shared" si="6"/>
        <v>0.82148618609489976</v>
      </c>
      <c r="V20" s="6">
        <f t="shared" si="7"/>
        <v>209.148986962452</v>
      </c>
      <c r="Z20" s="21"/>
      <c r="AA20" s="21" t="s">
        <v>47</v>
      </c>
      <c r="AB20" s="21" t="s">
        <v>34</v>
      </c>
      <c r="AC20" s="21" t="s">
        <v>48</v>
      </c>
      <c r="AD20" s="21" t="s">
        <v>49</v>
      </c>
      <c r="AE20" s="21" t="s">
        <v>50</v>
      </c>
      <c r="AF20" s="21" t="s">
        <v>51</v>
      </c>
      <c r="AG20" s="21" t="s">
        <v>45</v>
      </c>
      <c r="AH20" s="21" t="s">
        <v>46</v>
      </c>
    </row>
    <row r="21" spans="2:34">
      <c r="B21" s="38">
        <v>1966</v>
      </c>
      <c r="C21" s="38"/>
      <c r="G21" s="37">
        <v>1871</v>
      </c>
      <c r="K21" s="38">
        <v>2122</v>
      </c>
      <c r="M21" s="5">
        <f t="shared" si="2"/>
        <v>1.134152859433458</v>
      </c>
      <c r="N21" s="7">
        <f t="shared" si="3"/>
        <v>0.12588599289983879</v>
      </c>
      <c r="S21">
        <f t="shared" si="4"/>
        <v>250</v>
      </c>
      <c r="T21">
        <f t="shared" si="5"/>
        <v>282.88700068873396</v>
      </c>
      <c r="U21">
        <f t="shared" si="6"/>
        <v>0.80373226944855303</v>
      </c>
      <c r="V21" s="6">
        <f t="shared" si="7"/>
        <v>227.36541106105054</v>
      </c>
      <c r="Z21" s="19" t="s">
        <v>52</v>
      </c>
      <c r="AA21" s="19">
        <v>0.12359942450687411</v>
      </c>
      <c r="AB21" s="19">
        <v>0.48433953525540813</v>
      </c>
      <c r="AC21" s="19">
        <v>0.25519168994060348</v>
      </c>
      <c r="AD21" s="19">
        <v>0.80228581716392078</v>
      </c>
      <c r="AE21" s="19">
        <v>-0.91520556314122126</v>
      </c>
      <c r="AF21" s="19">
        <v>1.1624044121549695</v>
      </c>
      <c r="AG21" s="19">
        <v>-0.91520556314122126</v>
      </c>
      <c r="AH21" s="19">
        <v>1.1624044121549695</v>
      </c>
    </row>
    <row r="22" spans="2:34" ht="15" thickBot="1">
      <c r="B22" s="38">
        <v>1967</v>
      </c>
      <c r="C22" s="38"/>
      <c r="G22" s="37">
        <v>1804</v>
      </c>
      <c r="K22" s="38">
        <v>2824</v>
      </c>
      <c r="M22" s="5">
        <f t="shared" si="2"/>
        <v>1.565410199556541</v>
      </c>
      <c r="N22" s="7">
        <f t="shared" si="3"/>
        <v>0.44814789799056376</v>
      </c>
      <c r="S22">
        <f t="shared" si="4"/>
        <v>275</v>
      </c>
      <c r="T22">
        <f t="shared" si="5"/>
        <v>311.17570075760733</v>
      </c>
      <c r="U22">
        <f t="shared" si="6"/>
        <v>0.78636204952361277</v>
      </c>
      <c r="V22" s="6">
        <f t="shared" si="7"/>
        <v>244.69676180969853</v>
      </c>
      <c r="Z22" s="20" t="s">
        <v>53</v>
      </c>
      <c r="AA22" s="20">
        <v>-8.7404687874428227E-4</v>
      </c>
      <c r="AB22" s="20">
        <v>2.3417954759630467E-4</v>
      </c>
      <c r="AC22" s="20">
        <v>-3.7323792266053326</v>
      </c>
      <c r="AD22" s="20">
        <v>2.2297570475839257E-3</v>
      </c>
      <c r="AE22" s="20">
        <v>-1.3763120550114505E-3</v>
      </c>
      <c r="AF22" s="20">
        <v>-3.7178170247711419E-4</v>
      </c>
      <c r="AG22" s="20">
        <v>-1.3763120550114505E-3</v>
      </c>
      <c r="AH22" s="20">
        <v>-3.7178170247711419E-4</v>
      </c>
    </row>
    <row r="23" spans="2:34">
      <c r="B23" s="38">
        <v>1968</v>
      </c>
      <c r="C23" s="38"/>
      <c r="G23" s="37">
        <v>2022</v>
      </c>
      <c r="K23" s="38">
        <v>3366</v>
      </c>
      <c r="M23" s="5">
        <f t="shared" si="2"/>
        <v>1.6646884272997033</v>
      </c>
      <c r="N23" s="7">
        <f t="shared" si="3"/>
        <v>0.5096379751703346</v>
      </c>
      <c r="S23">
        <f t="shared" si="4"/>
        <v>300</v>
      </c>
      <c r="T23">
        <f t="shared" si="5"/>
        <v>339.46440082648076</v>
      </c>
      <c r="U23">
        <f t="shared" si="6"/>
        <v>0.76936723388653061</v>
      </c>
      <c r="V23" s="6">
        <f t="shared" si="7"/>
        <v>261.17278706681799</v>
      </c>
    </row>
    <row r="24" spans="2:34">
      <c r="B24" s="38">
        <v>1969</v>
      </c>
      <c r="C24" s="38"/>
      <c r="G24" s="37">
        <v>2534</v>
      </c>
      <c r="K24" s="38">
        <v>3518</v>
      </c>
      <c r="M24" s="5">
        <f t="shared" si="2"/>
        <v>1.388318863456985</v>
      </c>
      <c r="N24" s="7">
        <f t="shared" si="3"/>
        <v>0.32809356441641907</v>
      </c>
      <c r="S24">
        <f t="shared" si="4"/>
        <v>325</v>
      </c>
      <c r="T24">
        <f t="shared" si="5"/>
        <v>367.75310089535412</v>
      </c>
      <c r="U24">
        <f t="shared" si="6"/>
        <v>0.75273970931939937</v>
      </c>
      <c r="V24" s="6">
        <f t="shared" si="7"/>
        <v>276.8223622692766</v>
      </c>
    </row>
    <row r="25" spans="2:34">
      <c r="B25" s="38">
        <v>1970</v>
      </c>
      <c r="C25" s="38"/>
      <c r="G25" s="37">
        <v>1477</v>
      </c>
      <c r="K25" s="38">
        <v>2169</v>
      </c>
      <c r="M25" s="5">
        <f t="shared" si="2"/>
        <v>1.4685172647257956</v>
      </c>
      <c r="N25" s="7">
        <f t="shared" si="3"/>
        <v>0.38425322829549463</v>
      </c>
      <c r="S25">
        <f t="shared" si="4"/>
        <v>350</v>
      </c>
      <c r="T25">
        <f t="shared" si="5"/>
        <v>396.04180096422755</v>
      </c>
      <c r="U25">
        <f t="shared" si="6"/>
        <v>0.73647153794675491</v>
      </c>
      <c r="V25" s="6">
        <f t="shared" si="7"/>
        <v>291.67351424732726</v>
      </c>
    </row>
    <row r="26" spans="2:34">
      <c r="B26" s="38">
        <v>1971</v>
      </c>
      <c r="C26" s="38"/>
      <c r="G26" s="37">
        <v>3071</v>
      </c>
      <c r="K26" s="38">
        <v>1296</v>
      </c>
      <c r="M26" s="5">
        <f t="shared" si="2"/>
        <v>0.42201237381960272</v>
      </c>
      <c r="N26" s="7">
        <f t="shared" si="3"/>
        <v>-0.86272064352860245</v>
      </c>
      <c r="S26">
        <f t="shared" si="4"/>
        <v>375</v>
      </c>
      <c r="T26">
        <f t="shared" si="5"/>
        <v>424.33050103310092</v>
      </c>
      <c r="U26">
        <f t="shared" si="6"/>
        <v>0.72055495344608389</v>
      </c>
      <c r="V26" s="6">
        <f t="shared" si="7"/>
        <v>305.75344441765947</v>
      </c>
    </row>
    <row r="27" spans="2:34">
      <c r="B27" s="38">
        <v>1972</v>
      </c>
      <c r="C27" s="38"/>
      <c r="G27" s="37">
        <v>2819</v>
      </c>
      <c r="K27" s="38">
        <v>1130</v>
      </c>
      <c r="M27" s="5">
        <f t="shared" si="2"/>
        <v>0.40085136573252927</v>
      </c>
      <c r="N27" s="7">
        <f t="shared" si="3"/>
        <v>-0.91416457940772633</v>
      </c>
      <c r="S27">
        <f t="shared" si="4"/>
        <v>400</v>
      </c>
      <c r="T27">
        <f t="shared" si="5"/>
        <v>452.61920110197434</v>
      </c>
      <c r="U27">
        <f t="shared" si="6"/>
        <v>0.70498235734023007</v>
      </c>
      <c r="V27" s="6">
        <f t="shared" si="7"/>
        <v>319.08855137032151</v>
      </c>
    </row>
    <row r="28" spans="2:34">
      <c r="B28" s="38">
        <v>1973</v>
      </c>
      <c r="C28" s="38"/>
      <c r="G28" s="37">
        <v>4363</v>
      </c>
      <c r="K28" s="38">
        <v>1956</v>
      </c>
      <c r="M28" s="5">
        <f t="shared" si="2"/>
        <v>0.44831537932615173</v>
      </c>
      <c r="N28" s="7">
        <f t="shared" si="3"/>
        <v>-0.80225832252884699</v>
      </c>
      <c r="S28">
        <f t="shared" si="4"/>
        <v>425</v>
      </c>
      <c r="T28">
        <f t="shared" si="5"/>
        <v>480.90790117084771</v>
      </c>
      <c r="U28">
        <f t="shared" si="6"/>
        <v>0.68974631536993025</v>
      </c>
      <c r="V28" s="6">
        <f t="shared" si="7"/>
        <v>331.70445286487876</v>
      </c>
    </row>
    <row r="29" spans="2:34">
      <c r="B29" s="38">
        <v>1974</v>
      </c>
      <c r="C29" s="38"/>
      <c r="G29" s="37">
        <v>2324</v>
      </c>
      <c r="K29" s="38">
        <v>2223</v>
      </c>
      <c r="M29" s="5">
        <f t="shared" si="2"/>
        <v>0.95654044750430289</v>
      </c>
      <c r="N29" s="7">
        <f t="shared" si="3"/>
        <v>-4.4432204007605301E-2</v>
      </c>
      <c r="S29">
        <f t="shared" si="4"/>
        <v>450</v>
      </c>
      <c r="T29">
        <f t="shared" si="5"/>
        <v>509.19660123972113</v>
      </c>
      <c r="U29">
        <f t="shared" si="6"/>
        <v>0.67483955394474426</v>
      </c>
      <c r="V29" s="6">
        <f t="shared" si="7"/>
        <v>343.62600725079324</v>
      </c>
    </row>
    <row r="30" spans="2:34">
      <c r="B30" s="38">
        <v>1975</v>
      </c>
      <c r="C30" s="38"/>
      <c r="G30" s="37">
        <v>1250</v>
      </c>
      <c r="K30" s="38">
        <v>712</v>
      </c>
      <c r="M30" s="5">
        <f t="shared" si="2"/>
        <v>0.5696</v>
      </c>
      <c r="N30" s="7">
        <f t="shared" si="3"/>
        <v>-0.56282091888437102</v>
      </c>
      <c r="S30">
        <f t="shared" si="4"/>
        <v>475</v>
      </c>
      <c r="T30">
        <f t="shared" si="5"/>
        <v>537.48530130859456</v>
      </c>
      <c r="U30">
        <f t="shared" si="6"/>
        <v>0.66025495667069012</v>
      </c>
      <c r="V30" s="6">
        <f t="shared" si="7"/>
        <v>354.8773343266389</v>
      </c>
    </row>
    <row r="31" spans="2:34">
      <c r="B31" s="38">
        <v>1976</v>
      </c>
      <c r="C31" s="38"/>
      <c r="G31" s="37">
        <v>1065</v>
      </c>
      <c r="K31" s="38">
        <v>513</v>
      </c>
      <c r="M31" s="5">
        <f t="shared" si="2"/>
        <v>0.48169014084507045</v>
      </c>
      <c r="N31" s="7">
        <f t="shared" si="3"/>
        <v>-0.73045423297275591</v>
      </c>
      <c r="S31">
        <f t="shared" si="4"/>
        <v>500</v>
      </c>
      <c r="T31">
        <f t="shared" si="5"/>
        <v>565.77400137746793</v>
      </c>
      <c r="U31">
        <f t="shared" si="6"/>
        <v>0.64598556095292137</v>
      </c>
      <c r="V31" s="6">
        <f t="shared" si="7"/>
        <v>365.48183565240254</v>
      </c>
    </row>
    <row r="32" spans="2:34">
      <c r="B32" s="38">
        <v>1977</v>
      </c>
      <c r="C32" s="38"/>
      <c r="G32" s="37">
        <v>1200</v>
      </c>
      <c r="K32" s="38">
        <v>865</v>
      </c>
      <c r="M32" s="5">
        <f t="shared" si="2"/>
        <v>0.72083333333333333</v>
      </c>
      <c r="N32" s="7">
        <f t="shared" si="3"/>
        <v>-0.32734732884421236</v>
      </c>
      <c r="S32">
        <f t="shared" si="4"/>
        <v>525</v>
      </c>
      <c r="T32">
        <f t="shared" si="5"/>
        <v>594.06270144634129</v>
      </c>
      <c r="U32">
        <f t="shared" si="6"/>
        <v>0.63202455467182872</v>
      </c>
      <c r="V32" s="6">
        <f t="shared" si="7"/>
        <v>375.4622143287674</v>
      </c>
    </row>
    <row r="33" spans="2:22">
      <c r="B33" s="38">
        <v>1978</v>
      </c>
      <c r="C33" s="38"/>
      <c r="G33" s="37">
        <v>3482</v>
      </c>
      <c r="K33" s="38">
        <v>960</v>
      </c>
      <c r="M33" s="5">
        <f t="shared" si="2"/>
        <v>0.27570361860999426</v>
      </c>
      <c r="N33" s="7">
        <f t="shared" si="3"/>
        <v>-1.2884288358662523</v>
      </c>
      <c r="S33">
        <f t="shared" si="4"/>
        <v>550</v>
      </c>
      <c r="T33">
        <f t="shared" si="5"/>
        <v>622.35140151521466</v>
      </c>
      <c r="U33">
        <f t="shared" si="6"/>
        <v>0.61836527293097687</v>
      </c>
      <c r="V33" s="6">
        <f t="shared" si="7"/>
        <v>384.84049425693166</v>
      </c>
    </row>
    <row r="34" spans="2:22">
      <c r="B34" s="38">
        <v>1979</v>
      </c>
      <c r="C34" s="38"/>
      <c r="G34" s="37">
        <v>436</v>
      </c>
      <c r="K34" s="38">
        <v>877</v>
      </c>
      <c r="M34" s="5">
        <f t="shared" si="2"/>
        <v>2.011467889908257</v>
      </c>
      <c r="N34" s="7">
        <f t="shared" si="3"/>
        <v>0.69886474902314877</v>
      </c>
      <c r="S34">
        <f t="shared" si="4"/>
        <v>575</v>
      </c>
      <c r="T34">
        <f t="shared" si="5"/>
        <v>650.64010158408814</v>
      </c>
      <c r="U34">
        <f t="shared" si="6"/>
        <v>0.605001194875325</v>
      </c>
      <c r="V34" s="6">
        <f t="shared" si="7"/>
        <v>393.63803889217616</v>
      </c>
    </row>
    <row r="35" spans="2:22">
      <c r="B35" s="38">
        <v>1980</v>
      </c>
      <c r="C35" s="38"/>
      <c r="G35" s="37">
        <v>336</v>
      </c>
      <c r="K35" s="38">
        <v>793</v>
      </c>
      <c r="M35" s="5">
        <f t="shared" si="2"/>
        <v>2.3601190476190474</v>
      </c>
      <c r="N35" s="7">
        <f t="shared" si="3"/>
        <v>0.85871206167164371</v>
      </c>
      <c r="S35">
        <f t="shared" si="4"/>
        <v>600</v>
      </c>
      <c r="T35">
        <f t="shared" si="5"/>
        <v>678.92880165296151</v>
      </c>
      <c r="U35">
        <f t="shared" si="6"/>
        <v>0.59192594057821146</v>
      </c>
      <c r="V35" s="6">
        <f t="shared" si="7"/>
        <v>401.87556950406719</v>
      </c>
    </row>
    <row r="36" spans="2:22">
      <c r="B36" s="38">
        <v>1981</v>
      </c>
      <c r="C36" s="38"/>
      <c r="G36" s="37">
        <v>831</v>
      </c>
      <c r="K36" s="38">
        <v>1268</v>
      </c>
      <c r="M36" s="5">
        <f t="shared" si="2"/>
        <v>1.5258724428399519</v>
      </c>
      <c r="N36" s="7">
        <f t="shared" si="3"/>
        <v>0.42256634014172306</v>
      </c>
      <c r="S36">
        <f t="shared" si="4"/>
        <v>625</v>
      </c>
      <c r="T36">
        <f t="shared" si="5"/>
        <v>707.21750172183488</v>
      </c>
      <c r="U36">
        <f t="shared" si="6"/>
        <v>0.57913326799561737</v>
      </c>
      <c r="V36" s="6">
        <f t="shared" si="7"/>
        <v>409.57318295586236</v>
      </c>
    </row>
    <row r="37" spans="2:22">
      <c r="B37" s="38">
        <v>1982</v>
      </c>
      <c r="C37" s="38"/>
      <c r="G37" s="37">
        <v>1082</v>
      </c>
      <c r="K37" s="38">
        <v>890</v>
      </c>
      <c r="M37" s="5">
        <f t="shared" si="2"/>
        <v>0.82255083179297594</v>
      </c>
      <c r="N37" s="7">
        <f t="shared" si="3"/>
        <v>-0.19534499668024133</v>
      </c>
      <c r="S37">
        <f t="shared" si="4"/>
        <v>650</v>
      </c>
      <c r="T37">
        <f t="shared" si="5"/>
        <v>735.50620179070825</v>
      </c>
      <c r="U37">
        <f t="shared" si="6"/>
        <v>0.56661706998625394</v>
      </c>
      <c r="V37" s="6">
        <f t="shared" si="7"/>
        <v>416.75036901536953</v>
      </c>
    </row>
    <row r="38" spans="2:22">
      <c r="B38" s="38">
        <v>1983</v>
      </c>
      <c r="C38" s="38"/>
      <c r="G38" s="37">
        <v>797</v>
      </c>
      <c r="K38" s="38">
        <v>833</v>
      </c>
      <c r="M38" s="5">
        <f t="shared" si="2"/>
        <v>1.0451693851944792</v>
      </c>
      <c r="N38" s="7">
        <f t="shared" si="3"/>
        <v>4.4178963376627571E-2</v>
      </c>
      <c r="S38">
        <f t="shared" si="4"/>
        <v>675</v>
      </c>
      <c r="T38">
        <f t="shared" si="5"/>
        <v>763.79490185958173</v>
      </c>
      <c r="U38">
        <f t="shared" si="6"/>
        <v>0.5543713713960513</v>
      </c>
      <c r="V38" s="6">
        <f t="shared" si="7"/>
        <v>423.42602720920871</v>
      </c>
    </row>
    <row r="39" spans="2:22">
      <c r="B39" s="38">
        <v>1984</v>
      </c>
      <c r="C39" s="38"/>
      <c r="G39" s="37">
        <v>948</v>
      </c>
      <c r="K39" s="38">
        <v>209</v>
      </c>
      <c r="M39" s="5">
        <f t="shared" si="2"/>
        <v>0.22046413502109705</v>
      </c>
      <c r="N39" s="7">
        <f t="shared" si="3"/>
        <v>-1.5120202502902107</v>
      </c>
      <c r="S39">
        <f t="shared" si="4"/>
        <v>700</v>
      </c>
      <c r="T39">
        <f t="shared" si="5"/>
        <v>792.0836019284551</v>
      </c>
      <c r="U39">
        <f t="shared" si="6"/>
        <v>0.54239032620565852</v>
      </c>
      <c r="V39" s="6">
        <f t="shared" si="7"/>
        <v>429.61848323212774</v>
      </c>
    </row>
    <row r="40" spans="2:22">
      <c r="B40" s="38">
        <v>1985</v>
      </c>
      <c r="G40" s="37">
        <v>1591</v>
      </c>
      <c r="K40" s="38">
        <v>203</v>
      </c>
      <c r="M40" s="5">
        <f t="shared" si="2"/>
        <v>0.12759270898805783</v>
      </c>
      <c r="N40" s="7">
        <f t="shared" si="3"/>
        <v>-2.0589120492959996</v>
      </c>
      <c r="S40">
        <f t="shared" si="4"/>
        <v>725</v>
      </c>
      <c r="T40">
        <f t="shared" si="5"/>
        <v>820.37230199732846</v>
      </c>
      <c r="U40">
        <f t="shared" si="6"/>
        <v>0.53066821473958981</v>
      </c>
      <c r="V40" s="6">
        <f t="shared" si="7"/>
        <v>435.3455049227299</v>
      </c>
    </row>
    <row r="41" spans="2:22">
      <c r="B41" s="38">
        <v>1986</v>
      </c>
      <c r="G41" s="37">
        <v>769</v>
      </c>
      <c r="K41" s="38">
        <v>270</v>
      </c>
      <c r="M41" s="5">
        <f t="shared" si="2"/>
        <v>0.35110533159947982</v>
      </c>
      <c r="N41" s="7">
        <f t="shared" si="3"/>
        <v>-1.0466690105072693</v>
      </c>
      <c r="S41">
        <f t="shared" si="4"/>
        <v>750</v>
      </c>
      <c r="T41">
        <f t="shared" si="5"/>
        <v>848.66100206620183</v>
      </c>
      <c r="U41">
        <f t="shared" si="6"/>
        <v>0.51919944093568804</v>
      </c>
      <c r="V41" s="6">
        <f t="shared" si="7"/>
        <v>440.62431781669278</v>
      </c>
    </row>
    <row r="42" spans="2:22">
      <c r="B42" s="38">
        <v>1987</v>
      </c>
      <c r="G42" s="37">
        <v>503</v>
      </c>
      <c r="K42" s="38">
        <v>186</v>
      </c>
      <c r="M42" s="5">
        <f t="shared" si="2"/>
        <v>0.36978131212723658</v>
      </c>
      <c r="N42" s="7">
        <f t="shared" si="3"/>
        <v>-0.99484349638653791</v>
      </c>
      <c r="S42">
        <f t="shared" si="4"/>
        <v>775</v>
      </c>
      <c r="T42">
        <f t="shared" si="5"/>
        <v>876.94970213507531</v>
      </c>
      <c r="U42">
        <f t="shared" si="6"/>
        <v>0.50797852967359991</v>
      </c>
      <c r="V42" s="6">
        <f t="shared" si="7"/>
        <v>445.47162028827694</v>
      </c>
    </row>
    <row r="43" spans="2:22">
      <c r="B43" s="38">
        <v>1988</v>
      </c>
      <c r="G43" s="37">
        <v>706</v>
      </c>
      <c r="K43" s="38">
        <v>420</v>
      </c>
      <c r="M43" s="5">
        <f t="shared" si="2"/>
        <v>0.59490084985835689</v>
      </c>
      <c r="N43" s="7">
        <f t="shared" si="3"/>
        <v>-0.51936052621582818</v>
      </c>
      <c r="S43">
        <f t="shared" si="4"/>
        <v>800</v>
      </c>
      <c r="T43">
        <f t="shared" si="5"/>
        <v>905.23840220394868</v>
      </c>
      <c r="U43">
        <f t="shared" si="6"/>
        <v>0.49700012416098788</v>
      </c>
      <c r="V43" s="6">
        <f t="shared" si="7"/>
        <v>449.90359829065676</v>
      </c>
    </row>
    <row r="44" spans="2:22">
      <c r="B44" s="38">
        <v>1989</v>
      </c>
      <c r="G44" s="37">
        <v>347</v>
      </c>
      <c r="K44" s="38">
        <v>199</v>
      </c>
      <c r="M44" s="5">
        <f t="shared" si="2"/>
        <v>0.57348703170028814</v>
      </c>
      <c r="N44" s="7">
        <f t="shared" si="3"/>
        <v>-0.55601995522236691</v>
      </c>
      <c r="S44">
        <f t="shared" si="4"/>
        <v>825</v>
      </c>
      <c r="T44">
        <f t="shared" si="5"/>
        <v>933.52710227282205</v>
      </c>
      <c r="U44">
        <f t="shared" si="6"/>
        <v>0.48625898337623119</v>
      </c>
      <c r="V44" s="6">
        <f t="shared" si="7"/>
        <v>453.93593970534147</v>
      </c>
    </row>
    <row r="45" spans="2:22">
      <c r="B45" s="38">
        <v>1990</v>
      </c>
      <c r="G45" s="37">
        <v>387</v>
      </c>
      <c r="K45" s="38">
        <v>161</v>
      </c>
      <c r="M45" s="5">
        <f t="shared" si="2"/>
        <v>0.41602067183462532</v>
      </c>
      <c r="N45" s="7">
        <f t="shared" si="3"/>
        <v>-0.87702032804531882</v>
      </c>
      <c r="S45">
        <f t="shared" si="4"/>
        <v>850</v>
      </c>
      <c r="T45">
        <f t="shared" si="5"/>
        <v>961.81580234169542</v>
      </c>
      <c r="U45">
        <f t="shared" si="6"/>
        <v>0.4757499795663952</v>
      </c>
      <c r="V45" s="6">
        <f t="shared" si="7"/>
        <v>457.58384831069759</v>
      </c>
    </row>
    <row r="46" spans="2:22">
      <c r="B46" s="38">
        <v>1991</v>
      </c>
      <c r="G46" s="37">
        <v>703</v>
      </c>
      <c r="K46" s="38">
        <v>133</v>
      </c>
      <c r="M46" s="5">
        <f t="shared" si="2"/>
        <v>0.1891891891891892</v>
      </c>
      <c r="N46" s="7">
        <f t="shared" si="3"/>
        <v>-1.6650077635889111</v>
      </c>
      <c r="S46">
        <f t="shared" si="4"/>
        <v>875</v>
      </c>
      <c r="T46">
        <f t="shared" si="5"/>
        <v>990.1045024105689</v>
      </c>
      <c r="U46">
        <f t="shared" si="6"/>
        <v>0.46546809579927462</v>
      </c>
      <c r="V46" s="6">
        <f t="shared" si="7"/>
        <v>460.86205737933579</v>
      </c>
    </row>
    <row r="47" spans="2:22">
      <c r="B47" s="38">
        <v>1992</v>
      </c>
      <c r="G47" s="37">
        <v>694</v>
      </c>
      <c r="K47" s="38">
        <v>415</v>
      </c>
      <c r="M47" s="5">
        <f t="shared" si="2"/>
        <v>0.59798270893371763</v>
      </c>
      <c r="N47" s="7">
        <f t="shared" si="3"/>
        <v>-0.51419344027610614</v>
      </c>
      <c r="S47">
        <f t="shared" si="4"/>
        <v>900</v>
      </c>
      <c r="T47">
        <f t="shared" si="5"/>
        <v>1018.3932024794423</v>
      </c>
      <c r="U47">
        <f t="shared" si="6"/>
        <v>0.45540842356834138</v>
      </c>
      <c r="V47" s="6">
        <f t="shared" si="7"/>
        <v>463.78484291387747</v>
      </c>
    </row>
    <row r="48" spans="2:22">
      <c r="B48" s="38">
        <v>1993</v>
      </c>
      <c r="G48" s="37">
        <v>1075</v>
      </c>
      <c r="K48" s="38">
        <v>239</v>
      </c>
      <c r="M48" s="5">
        <f t="shared" si="2"/>
        <v>0.22232558139534883</v>
      </c>
      <c r="N48" s="7">
        <f t="shared" si="3"/>
        <v>-1.5036123886302526</v>
      </c>
      <c r="S48">
        <f t="shared" si="4"/>
        <v>925</v>
      </c>
      <c r="T48">
        <f t="shared" si="5"/>
        <v>1046.6819025483157</v>
      </c>
      <c r="U48">
        <f t="shared" si="6"/>
        <v>0.44556616044945496</v>
      </c>
      <c r="V48" s="6">
        <f t="shared" si="7"/>
        <v>466.36603653038361</v>
      </c>
    </row>
    <row r="49" spans="2:22">
      <c r="B49" s="38">
        <v>1994</v>
      </c>
      <c r="G49" s="37">
        <v>250</v>
      </c>
      <c r="K49" s="38">
        <v>178</v>
      </c>
      <c r="M49" s="5">
        <f t="shared" si="2"/>
        <v>0.71199999999999997</v>
      </c>
      <c r="N49" s="7">
        <f t="shared" si="3"/>
        <v>-0.33967736757016131</v>
      </c>
      <c r="S49">
        <f t="shared" si="4"/>
        <v>950</v>
      </c>
      <c r="T49">
        <f t="shared" si="5"/>
        <v>1074.9706026171891</v>
      </c>
      <c r="U49">
        <f t="shared" si="6"/>
        <v>0.43593660780821486</v>
      </c>
      <c r="V49" s="6">
        <f t="shared" si="7"/>
        <v>468.61903799848994</v>
      </c>
    </row>
    <row r="50" spans="2:22">
      <c r="B50" s="38">
        <v>1995</v>
      </c>
      <c r="G50" s="37">
        <v>409</v>
      </c>
      <c r="K50" s="38">
        <v>364</v>
      </c>
      <c r="M50" s="5">
        <f t="shared" si="2"/>
        <v>0.88997555012224938</v>
      </c>
      <c r="N50" s="7">
        <f t="shared" si="3"/>
        <v>-0.1165612884060611</v>
      </c>
      <c r="S50">
        <f t="shared" si="4"/>
        <v>975</v>
      </c>
      <c r="T50">
        <f t="shared" si="5"/>
        <v>1103.2593026860625</v>
      </c>
      <c r="U50">
        <f t="shared" si="6"/>
        <v>0.42651516855686256</v>
      </c>
      <c r="V50" s="6">
        <f t="shared" si="7"/>
        <v>470.55682744707258</v>
      </c>
    </row>
    <row r="51" spans="2:22">
      <c r="B51" s="38">
        <v>1996</v>
      </c>
      <c r="G51" s="37">
        <v>393</v>
      </c>
      <c r="K51" s="38">
        <v>567</v>
      </c>
      <c r="M51" s="5">
        <f t="shared" si="2"/>
        <v>1.4427480916030535</v>
      </c>
      <c r="N51" s="7">
        <f t="shared" si="3"/>
        <v>0.3665496918584909</v>
      </c>
      <c r="S51">
        <f t="shared" si="4"/>
        <v>1000</v>
      </c>
      <c r="T51">
        <f t="shared" si="5"/>
        <v>1131.5480027549359</v>
      </c>
      <c r="U51">
        <f t="shared" si="6"/>
        <v>0.41729734495966053</v>
      </c>
      <c r="V51" s="6">
        <f t="shared" si="7"/>
        <v>472.19197724404137</v>
      </c>
    </row>
    <row r="52" spans="2:22">
      <c r="B52" s="38">
        <v>1997</v>
      </c>
      <c r="G52" s="37">
        <v>660</v>
      </c>
      <c r="K52" s="38">
        <v>1750</v>
      </c>
      <c r="M52" s="5">
        <f t="shared" si="2"/>
        <v>2.6515151515151514</v>
      </c>
      <c r="N52" s="7">
        <f t="shared" si="3"/>
        <v>0.9751312318970885</v>
      </c>
      <c r="S52">
        <f t="shared" si="4"/>
        <v>1025</v>
      </c>
      <c r="T52">
        <f t="shared" si="5"/>
        <v>1159.8367028238092</v>
      </c>
      <c r="U52">
        <f t="shared" si="6"/>
        <v>0.40827873648570157</v>
      </c>
      <c r="V52" s="6">
        <f t="shared" si="7"/>
        <v>473.53666355864698</v>
      </c>
    </row>
    <row r="53" spans="2:22">
      <c r="B53" s="38">
        <v>1998</v>
      </c>
      <c r="G53" s="37">
        <v>448</v>
      </c>
      <c r="K53" s="38">
        <v>1479</v>
      </c>
      <c r="M53" s="5">
        <f t="shared" si="2"/>
        <v>3.3013392857142856</v>
      </c>
      <c r="N53" s="7">
        <f t="shared" si="3"/>
        <v>1.1943282302958147</v>
      </c>
      <c r="S53">
        <f t="shared" si="4"/>
        <v>1050</v>
      </c>
      <c r="T53">
        <f t="shared" si="5"/>
        <v>1188.1254028926826</v>
      </c>
      <c r="U53">
        <f t="shared" si="6"/>
        <v>0.39945503770812341</v>
      </c>
      <c r="V53" s="6">
        <f t="shared" si="7"/>
        <v>474.60267761447585</v>
      </c>
    </row>
    <row r="54" spans="2:22">
      <c r="B54" s="38">
        <v>1999</v>
      </c>
      <c r="G54" s="37">
        <v>934</v>
      </c>
      <c r="K54" s="38">
        <v>760</v>
      </c>
      <c r="M54" s="5">
        <f t="shared" si="2"/>
        <v>0.8137044967880086</v>
      </c>
      <c r="N54" s="7">
        <f t="shared" si="3"/>
        <v>-0.20615800494846581</v>
      </c>
      <c r="S54">
        <f t="shared" si="4"/>
        <v>1075</v>
      </c>
      <c r="T54">
        <f t="shared" si="5"/>
        <v>1216.414102961556</v>
      </c>
      <c r="U54">
        <f t="shared" si="6"/>
        <v>0.39082203624872447</v>
      </c>
      <c r="V54" s="6">
        <f t="shared" si="7"/>
        <v>475.40143664110087</v>
      </c>
    </row>
    <row r="55" spans="2:22">
      <c r="B55" s="38">
        <v>2000</v>
      </c>
      <c r="G55" s="37">
        <v>1322</v>
      </c>
      <c r="K55" s="38">
        <v>491</v>
      </c>
      <c r="M55" s="5">
        <f t="shared" si="2"/>
        <v>0.37140695915279881</v>
      </c>
      <c r="N55" s="7">
        <f t="shared" si="3"/>
        <v>-0.99045689261711101</v>
      </c>
      <c r="S55">
        <f t="shared" si="4"/>
        <v>1100</v>
      </c>
      <c r="T55">
        <f t="shared" si="5"/>
        <v>1244.7028030304293</v>
      </c>
      <c r="U55">
        <f t="shared" si="6"/>
        <v>0.38237561076700149</v>
      </c>
      <c r="V55" s="6">
        <f t="shared" si="7"/>
        <v>475.94399453215919</v>
      </c>
    </row>
    <row r="56" spans="2:22">
      <c r="B56" s="38">
        <v>2001</v>
      </c>
      <c r="G56" s="37">
        <v>2625</v>
      </c>
      <c r="K56" s="38">
        <v>264</v>
      </c>
      <c r="M56" s="5">
        <f t="shared" si="2"/>
        <v>0.10057142857142858</v>
      </c>
      <c r="N56" s="7">
        <f t="shared" si="3"/>
        <v>-2.2968870718794081</v>
      </c>
      <c r="S56">
        <f t="shared" si="4"/>
        <v>1125</v>
      </c>
      <c r="T56">
        <f t="shared" si="5"/>
        <v>1272.9915030993029</v>
      </c>
      <c r="U56">
        <f t="shared" si="6"/>
        <v>0.37411172899264744</v>
      </c>
      <c r="V56" s="6">
        <f t="shared" si="7"/>
        <v>476.24105221742934</v>
      </c>
    </row>
    <row r="57" spans="2:22">
      <c r="B57" s="38">
        <v>2002</v>
      </c>
      <c r="G57" s="37">
        <v>3135</v>
      </c>
      <c r="K57" s="38">
        <v>299</v>
      </c>
      <c r="M57" s="5">
        <f t="shared" si="2"/>
        <v>9.5374800637958529E-2</v>
      </c>
      <c r="N57" s="7">
        <f t="shared" si="3"/>
        <v>-2.3499408796763346</v>
      </c>
      <c r="S57">
        <f t="shared" si="4"/>
        <v>1150</v>
      </c>
      <c r="T57">
        <f t="shared" si="5"/>
        <v>1301.2802031681763</v>
      </c>
      <c r="U57">
        <f t="shared" si="6"/>
        <v>0.36602644580057098</v>
      </c>
      <c r="V57" s="6">
        <f t="shared" si="7"/>
        <v>476.30296775629245</v>
      </c>
    </row>
    <row r="58" spans="2:22">
      <c r="B58" s="38">
        <v>2003</v>
      </c>
      <c r="G58" s="37">
        <v>2943</v>
      </c>
      <c r="K58" s="38">
        <v>109</v>
      </c>
      <c r="M58" s="5">
        <f t="shared" si="2"/>
        <v>3.7037037037037035E-2</v>
      </c>
      <c r="N58" s="7">
        <f t="shared" si="3"/>
        <v>-3.2958368660043291</v>
      </c>
      <c r="S58">
        <f t="shared" si="4"/>
        <v>1175</v>
      </c>
      <c r="T58">
        <f t="shared" si="5"/>
        <v>1329.5689032370497</v>
      </c>
      <c r="U58">
        <f t="shared" si="6"/>
        <v>0.35811590132751864</v>
      </c>
      <c r="V58" s="6">
        <f t="shared" si="7"/>
        <v>476.13976615977646</v>
      </c>
    </row>
    <row r="59" spans="2:22">
      <c r="B59" s="38">
        <v>2004</v>
      </c>
      <c r="G59" s="37">
        <v>1409</v>
      </c>
      <c r="K59" s="38">
        <v>264</v>
      </c>
      <c r="M59" s="5">
        <f t="shared" si="2"/>
        <v>0.18736692689850959</v>
      </c>
      <c r="N59" s="7">
        <f t="shared" si="3"/>
        <v>-1.6746864087523641</v>
      </c>
      <c r="S59">
        <f t="shared" si="4"/>
        <v>1200</v>
      </c>
      <c r="T59">
        <f t="shared" si="5"/>
        <v>1357.857603305923</v>
      </c>
      <c r="U59">
        <f t="shared" si="6"/>
        <v>0.35037631912940037</v>
      </c>
      <c r="V59" s="6">
        <f t="shared" si="7"/>
        <v>475.76114894819881</v>
      </c>
    </row>
    <row r="60" spans="2:22">
      <c r="B60" s="38">
        <v>2005</v>
      </c>
      <c r="G60" s="37">
        <v>808</v>
      </c>
      <c r="K60" s="38">
        <v>436</v>
      </c>
      <c r="M60" s="5">
        <f t="shared" si="2"/>
        <v>0.53960396039603964</v>
      </c>
      <c r="N60" s="7">
        <f t="shared" si="3"/>
        <v>-0.61691981517206096</v>
      </c>
      <c r="S60">
        <f t="shared" si="4"/>
        <v>1225</v>
      </c>
      <c r="T60">
        <f t="shared" si="5"/>
        <v>1386.1463033747964</v>
      </c>
      <c r="U60">
        <f t="shared" si="6"/>
        <v>0.34280400437843928</v>
      </c>
      <c r="V60" s="6">
        <f t="shared" si="7"/>
        <v>475.17650345125111</v>
      </c>
    </row>
    <row r="61" spans="2:22">
      <c r="B61" s="38">
        <v>2006</v>
      </c>
      <c r="G61" s="37">
        <v>789</v>
      </c>
      <c r="K61" s="38">
        <v>867</v>
      </c>
      <c r="M61" s="5">
        <f t="shared" si="2"/>
        <v>1.0988593155893536</v>
      </c>
      <c r="N61" s="7">
        <f t="shared" si="3"/>
        <v>9.4272655934667576E-2</v>
      </c>
      <c r="S61">
        <f t="shared" si="4"/>
        <v>1250</v>
      </c>
      <c r="T61">
        <f t="shared" si="5"/>
        <v>1414.4350034436698</v>
      </c>
      <c r="U61">
        <f t="shared" si="6"/>
        <v>0.33539534209928357</v>
      </c>
      <c r="V61" s="6">
        <f t="shared" si="7"/>
        <v>474.39491185719095</v>
      </c>
    </row>
    <row r="62" spans="2:22">
      <c r="B62" s="38">
        <v>2007</v>
      </c>
      <c r="G62" s="37">
        <v>976</v>
      </c>
      <c r="K62" s="38">
        <v>914</v>
      </c>
      <c r="M62" s="5">
        <f t="shared" si="2"/>
        <v>0.93647540983606559</v>
      </c>
      <c r="N62" s="7">
        <f t="shared" si="3"/>
        <v>-6.563201495894247E-2</v>
      </c>
      <c r="S62">
        <f t="shared" si="4"/>
        <v>1275</v>
      </c>
      <c r="T62">
        <f t="shared" si="5"/>
        <v>1442.7237035125431</v>
      </c>
      <c r="U62">
        <f t="shared" si="6"/>
        <v>0.32814679544324066</v>
      </c>
      <c r="V62" s="6">
        <f t="shared" si="7"/>
        <v>473.42516001764506</v>
      </c>
    </row>
    <row r="63" spans="2:22">
      <c r="B63" s="38">
        <v>2008</v>
      </c>
      <c r="G63" s="37">
        <v>2259</v>
      </c>
      <c r="K63" s="38">
        <v>698</v>
      </c>
      <c r="M63" s="5">
        <f t="shared" si="2"/>
        <v>0.30898627711376714</v>
      </c>
      <c r="N63" s="7">
        <f t="shared" si="3"/>
        <v>-1.1744584137056309</v>
      </c>
      <c r="S63">
        <f t="shared" si="4"/>
        <v>1300</v>
      </c>
      <c r="T63">
        <f t="shared" si="5"/>
        <v>1471.0124035814165</v>
      </c>
      <c r="U63">
        <f t="shared" si="6"/>
        <v>0.3210549039998073</v>
      </c>
      <c r="V63" s="6">
        <f t="shared" si="7"/>
        <v>472.27574601435748</v>
      </c>
    </row>
    <row r="64" spans="2:22">
      <c r="B64" s="38">
        <v>2009</v>
      </c>
      <c r="G64" s="37">
        <v>2726</v>
      </c>
      <c r="K64" s="38">
        <v>251</v>
      </c>
      <c r="M64" s="5">
        <f t="shared" si="2"/>
        <v>9.2076302274394714E-2</v>
      </c>
      <c r="N64" s="7">
        <f t="shared" si="3"/>
        <v>-2.385137673124694</v>
      </c>
      <c r="S64">
        <f t="shared" si="4"/>
        <v>1325</v>
      </c>
      <c r="T64">
        <f t="shared" si="5"/>
        <v>1499.3011036502901</v>
      </c>
      <c r="U64">
        <f t="shared" si="6"/>
        <v>0.31411628214469189</v>
      </c>
      <c r="V64" s="6">
        <f t="shared" si="7"/>
        <v>470.95488849406246</v>
      </c>
    </row>
    <row r="65" spans="2:22">
      <c r="B65" s="38">
        <v>2010</v>
      </c>
      <c r="G65" s="37">
        <v>2563</v>
      </c>
      <c r="K65" s="38">
        <v>882</v>
      </c>
      <c r="M65" s="5">
        <f t="shared" si="2"/>
        <v>0.34412797502926257</v>
      </c>
      <c r="N65" s="7">
        <f t="shared" si="3"/>
        <v>-1.0667416703572798</v>
      </c>
      <c r="S65">
        <f t="shared" si="4"/>
        <v>1350</v>
      </c>
      <c r="T65">
        <f t="shared" si="5"/>
        <v>1527.5898037191635</v>
      </c>
      <c r="U65">
        <f t="shared" si="6"/>
        <v>0.30732761742353865</v>
      </c>
      <c r="V65" s="6">
        <f t="shared" si="7"/>
        <v>469.47053477750154</v>
      </c>
    </row>
    <row r="66" spans="2:22">
      <c r="B66" s="38">
        <v>2011</v>
      </c>
      <c r="G66" s="37">
        <v>2357</v>
      </c>
      <c r="K66" s="38">
        <v>607</v>
      </c>
      <c r="M66" s="5">
        <f t="shared" si="2"/>
        <v>0.25753075943996606</v>
      </c>
      <c r="N66" s="7">
        <f t="shared" si="3"/>
        <v>-1.3566161118766329</v>
      </c>
      <c r="S66">
        <f t="shared" si="4"/>
        <v>1375</v>
      </c>
      <c r="T66">
        <f t="shared" si="5"/>
        <v>1555.8785037880368</v>
      </c>
      <c r="U66">
        <f t="shared" si="6"/>
        <v>0.30068566897058252</v>
      </c>
      <c r="V66" s="6">
        <f t="shared" si="7"/>
        <v>467.83036874845487</v>
      </c>
    </row>
    <row r="67" spans="2:22">
      <c r="B67" s="38">
        <v>2012</v>
      </c>
      <c r="G67" s="37">
        <v>1816</v>
      </c>
      <c r="K67" s="38">
        <v>626</v>
      </c>
      <c r="M67" s="5">
        <f t="shared" si="2"/>
        <v>0.34471365638766521</v>
      </c>
      <c r="N67" s="7">
        <f t="shared" si="3"/>
        <v>-1.0650411880611401</v>
      </c>
      <c r="S67">
        <f t="shared" si="4"/>
        <v>1400</v>
      </c>
      <c r="T67">
        <f t="shared" si="5"/>
        <v>1584.1672038569102</v>
      </c>
      <c r="U67">
        <f t="shared" si="6"/>
        <v>0.29418726596148059</v>
      </c>
      <c r="V67" s="6">
        <f t="shared" si="7"/>
        <v>466.04181852850786</v>
      </c>
    </row>
    <row r="68" spans="2:22">
      <c r="B68" s="38">
        <v>2013</v>
      </c>
      <c r="G68" s="37">
        <v>1635</v>
      </c>
      <c r="K68" s="38">
        <v>193</v>
      </c>
      <c r="M68" s="5">
        <f t="shared" si="2"/>
        <v>0.11804281345565749</v>
      </c>
      <c r="N68" s="7">
        <f t="shared" si="3"/>
        <v>-2.1367078944264684</v>
      </c>
      <c r="S68">
        <f t="shared" si="4"/>
        <v>1425</v>
      </c>
      <c r="T68">
        <f t="shared" si="5"/>
        <v>1612.4559039257836</v>
      </c>
      <c r="U68">
        <f t="shared" si="6"/>
        <v>0.28782930609958052</v>
      </c>
      <c r="V68" s="6">
        <f t="shared" si="7"/>
        <v>464.11206394313012</v>
      </c>
    </row>
    <row r="69" spans="2:22">
      <c r="B69" s="38">
        <v>2014</v>
      </c>
      <c r="G69" s="37">
        <v>2045</v>
      </c>
      <c r="K69" s="38">
        <v>227</v>
      </c>
      <c r="M69" s="5">
        <f t="shared" ref="M69:M70" si="8">K69/G69</f>
        <v>0.11100244498777506</v>
      </c>
      <c r="N69" s="7">
        <f t="shared" ref="N69:N70" si="9">LN(M69)</f>
        <v>-2.1982030509954993</v>
      </c>
      <c r="S69">
        <f t="shared" si="4"/>
        <v>1450</v>
      </c>
      <c r="T69">
        <f t="shared" si="5"/>
        <v>1640.7446039946569</v>
      </c>
      <c r="U69">
        <f t="shared" si="6"/>
        <v>0.28160875413490338</v>
      </c>
      <c r="V69" s="6">
        <f t="shared" si="7"/>
        <v>462.04804378450075</v>
      </c>
    </row>
    <row r="70" spans="2:22">
      <c r="B70" s="38">
        <v>2015</v>
      </c>
      <c r="G70" s="37">
        <v>1513</v>
      </c>
      <c r="K70" s="38">
        <v>128</v>
      </c>
      <c r="M70" s="5">
        <f t="shared" si="8"/>
        <v>8.4600132187706539E-2</v>
      </c>
      <c r="N70" s="7">
        <f t="shared" si="9"/>
        <v>-2.4698194498687389</v>
      </c>
      <c r="S70">
        <f t="shared" si="4"/>
        <v>1475</v>
      </c>
      <c r="T70">
        <f t="shared" si="5"/>
        <v>1669.0333040635303</v>
      </c>
      <c r="U70">
        <f t="shared" si="6"/>
        <v>0.27552264041513463</v>
      </c>
      <c r="V70" s="6">
        <f t="shared" si="7"/>
        <v>459.85646287638014</v>
      </c>
    </row>
    <row r="71" spans="2:22">
      <c r="S71">
        <f t="shared" si="4"/>
        <v>1500</v>
      </c>
      <c r="T71">
        <f t="shared" si="5"/>
        <v>1697.3220041324037</v>
      </c>
      <c r="U71">
        <f t="shared" si="6"/>
        <v>0.269568059467931</v>
      </c>
      <c r="V71" s="6">
        <f t="shared" si="7"/>
        <v>457.5437989461916</v>
      </c>
    </row>
    <row r="72" spans="2:22">
      <c r="S72">
        <f t="shared" si="4"/>
        <v>1525</v>
      </c>
      <c r="T72">
        <f t="shared" si="5"/>
        <v>1725.6107042012773</v>
      </c>
      <c r="U72">
        <f t="shared" si="6"/>
        <v>0.26374216861386596</v>
      </c>
      <c r="V72" s="6">
        <f t="shared" si="7"/>
        <v>455.11630930934524</v>
      </c>
    </row>
    <row r="73" spans="2:22">
      <c r="S73">
        <f t="shared" si="4"/>
        <v>1550</v>
      </c>
      <c r="T73">
        <f t="shared" si="5"/>
        <v>1753.8994042701506</v>
      </c>
      <c r="U73">
        <f t="shared" si="6"/>
        <v>0.25804218660935246</v>
      </c>
      <c r="V73" s="6">
        <f t="shared" si="7"/>
        <v>452.58003737071033</v>
      </c>
    </row>
    <row r="74" spans="2:22">
      <c r="S74">
        <f t="shared" si="4"/>
        <v>1575</v>
      </c>
      <c r="T74">
        <f t="shared" si="5"/>
        <v>1782.188104339024</v>
      </c>
      <c r="U74">
        <f t="shared" si="6"/>
        <v>0.25246539231889525</v>
      </c>
      <c r="V74" s="6">
        <f t="shared" si="7"/>
        <v>449.94081894801991</v>
      </c>
    </row>
    <row r="75" spans="2:22">
      <c r="S75">
        <f t="shared" si="4"/>
        <v>1600</v>
      </c>
      <c r="T75">
        <f t="shared" si="5"/>
        <v>1810.4768044078974</v>
      </c>
      <c r="U75">
        <f t="shared" si="6"/>
        <v>0.2470091234160374</v>
      </c>
      <c r="V75" s="6">
        <f t="shared" si="7"/>
        <v>447.20428842186334</v>
      </c>
    </row>
    <row r="76" spans="2:22">
      <c r="S76">
        <f t="shared" si="4"/>
        <v>1625</v>
      </c>
      <c r="T76">
        <f t="shared" si="5"/>
        <v>1838.7655044767707</v>
      </c>
      <c r="U76">
        <f t="shared" si="6"/>
        <v>0.24167077511238266</v>
      </c>
      <c r="V76" s="6">
        <f t="shared" si="7"/>
        <v>444.37588471681249</v>
      </c>
    </row>
    <row r="77" spans="2:22">
      <c r="S77">
        <f t="shared" ref="S77:S140" si="10">S76+25</f>
        <v>1650</v>
      </c>
      <c r="T77">
        <f t="shared" ref="T77:T140" si="11">U$7*S77</f>
        <v>1867.0542045456441</v>
      </c>
      <c r="U77">
        <f t="shared" ref="U77:U140" si="12">T$9^((T$8*S77)*(-1))</f>
        <v>0.2364477989140859</v>
      </c>
      <c r="V77" s="6">
        <f t="shared" ref="V77:V140" si="13">T77*U77</f>
        <v>441.46085711810707</v>
      </c>
    </row>
    <row r="78" spans="2:22">
      <c r="S78">
        <f t="shared" si="10"/>
        <v>1675</v>
      </c>
      <c r="T78">
        <f t="shared" si="11"/>
        <v>1895.3429046145175</v>
      </c>
      <c r="U78">
        <f t="shared" si="12"/>
        <v>0.23133770140521809</v>
      </c>
      <c r="V78" s="6">
        <f t="shared" si="13"/>
        <v>438.46427092821199</v>
      </c>
    </row>
    <row r="79" spans="2:22">
      <c r="S79">
        <f t="shared" si="10"/>
        <v>1700</v>
      </c>
      <c r="T79">
        <f t="shared" si="11"/>
        <v>1923.6316046833908</v>
      </c>
      <c r="U79">
        <f t="shared" si="12"/>
        <v>0.22633804305742544</v>
      </c>
      <c r="V79" s="6">
        <f t="shared" si="13"/>
        <v>435.39101296745372</v>
      </c>
    </row>
    <row r="80" spans="2:22">
      <c r="S80">
        <f t="shared" si="10"/>
        <v>1725</v>
      </c>
      <c r="T80">
        <f t="shared" si="11"/>
        <v>1951.9203047522642</v>
      </c>
      <c r="U80">
        <f t="shared" si="12"/>
        <v>0.22144643706531381</v>
      </c>
      <c r="V80" s="6">
        <f t="shared" si="13"/>
        <v>432.24579692283044</v>
      </c>
    </row>
    <row r="81" spans="19:22">
      <c r="S81">
        <f t="shared" si="10"/>
        <v>1750</v>
      </c>
      <c r="T81">
        <f t="shared" si="11"/>
        <v>1980.2090048211378</v>
      </c>
      <c r="U81">
        <f t="shared" si="12"/>
        <v>0.2166605482070027</v>
      </c>
      <c r="V81" s="6">
        <f t="shared" si="13"/>
        <v>429.03316854899094</v>
      </c>
    </row>
    <row r="82" spans="19:22">
      <c r="S82">
        <f t="shared" si="10"/>
        <v>1775</v>
      </c>
      <c r="T82">
        <f t="shared" si="11"/>
        <v>2008.4977048900112</v>
      </c>
      <c r="U82">
        <f t="shared" si="12"/>
        <v>0.21197809172930537</v>
      </c>
      <c r="V82" s="6">
        <f t="shared" si="13"/>
        <v>425.75751072527407</v>
      </c>
    </row>
    <row r="83" spans="19:22">
      <c r="S83">
        <f t="shared" si="10"/>
        <v>1800</v>
      </c>
      <c r="T83">
        <f t="shared" si="11"/>
        <v>2036.7864049588845</v>
      </c>
      <c r="U83">
        <f t="shared" si="12"/>
        <v>0.20739683225700184</v>
      </c>
      <c r="V83" s="6">
        <f t="shared" si="13"/>
        <v>422.42304837259957</v>
      </c>
    </row>
    <row r="84" spans="19:22">
      <c r="S84">
        <f t="shared" si="10"/>
        <v>1825</v>
      </c>
      <c r="T84">
        <f t="shared" si="11"/>
        <v>2065.0751050277577</v>
      </c>
      <c r="U84">
        <f t="shared" si="12"/>
        <v>0.20291458272568497</v>
      </c>
      <c r="V84" s="6">
        <f t="shared" si="13"/>
        <v>419.03385323390751</v>
      </c>
    </row>
    <row r="85" spans="19:22">
      <c r="S85">
        <f t="shared" si="10"/>
        <v>1850</v>
      </c>
      <c r="T85">
        <f t="shared" si="11"/>
        <v>2093.3638050966315</v>
      </c>
      <c r="U85">
        <f t="shared" si="12"/>
        <v>0.19852920333766946</v>
      </c>
      <c r="V85" s="6">
        <f t="shared" si="13"/>
        <v>415.59384852174662</v>
      </c>
    </row>
    <row r="86" spans="19:22">
      <c r="S86">
        <f t="shared" si="10"/>
        <v>1875</v>
      </c>
      <c r="T86">
        <f t="shared" si="11"/>
        <v>2121.6525051655049</v>
      </c>
      <c r="U86">
        <f t="shared" si="12"/>
        <v>0.19423860054046618</v>
      </c>
      <c r="V86" s="6">
        <f t="shared" si="13"/>
        <v>412.10681343652186</v>
      </c>
    </row>
    <row r="87" spans="19:22">
      <c r="S87">
        <f t="shared" si="10"/>
        <v>1900</v>
      </c>
      <c r="T87">
        <f t="shared" si="11"/>
        <v>2149.9412052343782</v>
      </c>
      <c r="U87">
        <f t="shared" si="12"/>
        <v>0.19004072602733335</v>
      </c>
      <c r="V87" s="6">
        <f t="shared" si="13"/>
        <v>408.57638755882135</v>
      </c>
    </row>
    <row r="88" spans="19:22">
      <c r="S88">
        <f t="shared" si="10"/>
        <v>1925</v>
      </c>
      <c r="T88">
        <f t="shared" si="11"/>
        <v>2178.2299053032516</v>
      </c>
      <c r="U88">
        <f t="shared" si="12"/>
        <v>0.18593357575942765</v>
      </c>
      <c r="V88" s="6">
        <f t="shared" si="13"/>
        <v>405.00607511915302</v>
      </c>
    </row>
    <row r="89" spans="19:22">
      <c r="S89">
        <f t="shared" si="10"/>
        <v>1950</v>
      </c>
      <c r="T89">
        <f t="shared" si="11"/>
        <v>2206.518605372125</v>
      </c>
      <c r="U89">
        <f t="shared" si="12"/>
        <v>0.18191518900908885</v>
      </c>
      <c r="V89" s="6">
        <f t="shared" si="13"/>
        <v>401.39924914834126</v>
      </c>
    </row>
    <row r="90" spans="19:22">
      <c r="S90">
        <f t="shared" si="10"/>
        <v>1975</v>
      </c>
      <c r="T90">
        <f t="shared" si="11"/>
        <v>2234.8073054409983</v>
      </c>
      <c r="U90">
        <f t="shared" si="12"/>
        <v>0.17798364742380082</v>
      </c>
      <c r="V90" s="6">
        <f t="shared" si="13"/>
        <v>397.75915551174501</v>
      </c>
    </row>
    <row r="91" spans="19:22">
      <c r="S91">
        <f t="shared" si="10"/>
        <v>2000</v>
      </c>
      <c r="T91">
        <f t="shared" si="11"/>
        <v>2263.0960055098717</v>
      </c>
      <c r="U91">
        <f t="shared" si="12"/>
        <v>0.1741370741103819</v>
      </c>
      <c r="V91" s="6">
        <f t="shared" si="13"/>
        <v>394.08891683038178</v>
      </c>
    </row>
    <row r="92" spans="19:22">
      <c r="S92">
        <f t="shared" si="10"/>
        <v>2025</v>
      </c>
      <c r="T92">
        <f t="shared" si="11"/>
        <v>2291.3847055787451</v>
      </c>
      <c r="U92">
        <f t="shared" si="12"/>
        <v>0.17037363273896816</v>
      </c>
      <c r="V92" s="6">
        <f t="shared" si="13"/>
        <v>390.39153629196181</v>
      </c>
    </row>
    <row r="93" spans="19:22">
      <c r="S93">
        <f t="shared" si="10"/>
        <v>2050</v>
      </c>
      <c r="T93">
        <f t="shared" si="11"/>
        <v>2319.6734056476184</v>
      </c>
      <c r="U93">
        <f t="shared" si="12"/>
        <v>0.16669152666636095</v>
      </c>
      <c r="V93" s="6">
        <f t="shared" si="13"/>
        <v>386.66990135475828</v>
      </c>
    </row>
    <row r="94" spans="19:22">
      <c r="S94">
        <f t="shared" si="10"/>
        <v>2075</v>
      </c>
      <c r="T94">
        <f t="shared" si="11"/>
        <v>2347.9621057164918</v>
      </c>
      <c r="U94">
        <f t="shared" si="12"/>
        <v>0.16308899807832089</v>
      </c>
      <c r="V94" s="6">
        <f t="shared" si="13"/>
        <v>382.92678734716719</v>
      </c>
    </row>
    <row r="95" spans="19:22">
      <c r="S95">
        <f t="shared" si="10"/>
        <v>2100</v>
      </c>
      <c r="T95">
        <f t="shared" si="11"/>
        <v>2376.2508057853652</v>
      </c>
      <c r="U95">
        <f t="shared" si="12"/>
        <v>0.15956432715039828</v>
      </c>
      <c r="V95" s="6">
        <f t="shared" si="13"/>
        <v>379.16486096573357</v>
      </c>
    </row>
    <row r="96" spans="19:22">
      <c r="S96">
        <f t="shared" si="10"/>
        <v>2125</v>
      </c>
      <c r="T96">
        <f t="shared" si="11"/>
        <v>2404.5395058542385</v>
      </c>
      <c r="U96">
        <f t="shared" si="12"/>
        <v>0.15611583122689981</v>
      </c>
      <c r="V96" s="6">
        <f t="shared" si="13"/>
        <v>375.38668367435338</v>
      </c>
    </row>
    <row r="97" spans="19:22">
      <c r="S97">
        <f t="shared" si="10"/>
        <v>2150</v>
      </c>
      <c r="T97">
        <f t="shared" si="11"/>
        <v>2432.8282059231119</v>
      </c>
      <c r="U97">
        <f t="shared" si="12"/>
        <v>0.15274186401759929</v>
      </c>
      <c r="V97" s="6">
        <f t="shared" si="13"/>
        <v>371.59471500728802</v>
      </c>
    </row>
    <row r="98" spans="19:22">
      <c r="S98">
        <f t="shared" si="10"/>
        <v>2175</v>
      </c>
      <c r="T98">
        <f t="shared" si="11"/>
        <v>2461.1169059919853</v>
      </c>
      <c r="U98">
        <f t="shared" si="12"/>
        <v>0.14944081481180924</v>
      </c>
      <c r="V98" s="6">
        <f t="shared" si="13"/>
        <v>367.79131577856117</v>
      </c>
    </row>
    <row r="99" spans="19:22">
      <c r="S99">
        <f t="shared" si="10"/>
        <v>2200</v>
      </c>
      <c r="T99">
        <f t="shared" si="11"/>
        <v>2489.4056060608586</v>
      </c>
      <c r="U99">
        <f t="shared" si="12"/>
        <v>0.14621110770943746</v>
      </c>
      <c r="V99" s="6">
        <f t="shared" si="13"/>
        <v>363.97875120024162</v>
      </c>
    </row>
    <row r="100" spans="19:22">
      <c r="S100">
        <f t="shared" si="10"/>
        <v>2225</v>
      </c>
      <c r="T100">
        <f t="shared" si="11"/>
        <v>2517.694306129732</v>
      </c>
      <c r="U100">
        <f t="shared" si="12"/>
        <v>0.14305120086866249</v>
      </c>
      <c r="V100" s="6">
        <f t="shared" si="13"/>
        <v>360.1591939120521</v>
      </c>
    </row>
    <row r="101" spans="19:22">
      <c r="S101">
        <f t="shared" si="10"/>
        <v>2250</v>
      </c>
      <c r="T101">
        <f t="shared" si="11"/>
        <v>2545.9830061986058</v>
      </c>
      <c r="U101">
        <f t="shared" si="12"/>
        <v>0.13995958576986808</v>
      </c>
      <c r="V101" s="6">
        <f t="shared" si="13"/>
        <v>356.33472692468035</v>
      </c>
    </row>
    <row r="102" spans="19:22">
      <c r="S102">
        <f t="shared" si="10"/>
        <v>2275</v>
      </c>
      <c r="T102">
        <f t="shared" si="11"/>
        <v>2574.2717062674792</v>
      </c>
      <c r="U102">
        <f t="shared" si="12"/>
        <v>0.13693478649548513</v>
      </c>
      <c r="V102" s="6">
        <f t="shared" si="13"/>
        <v>352.50734647910548</v>
      </c>
    </row>
    <row r="103" spans="19:22">
      <c r="S103">
        <f t="shared" si="10"/>
        <v>2300</v>
      </c>
      <c r="T103">
        <f t="shared" si="11"/>
        <v>2602.5604063363526</v>
      </c>
      <c r="U103">
        <f t="shared" si="12"/>
        <v>0.13397535902539831</v>
      </c>
      <c r="V103" s="6">
        <f t="shared" si="13"/>
        <v>348.67896482419934</v>
      </c>
    </row>
    <row r="104" spans="19:22">
      <c r="S104">
        <f t="shared" si="10"/>
        <v>2325</v>
      </c>
      <c r="T104">
        <f t="shared" si="11"/>
        <v>2630.8491064052259</v>
      </c>
      <c r="U104">
        <f t="shared" si="12"/>
        <v>0.13107989054757954</v>
      </c>
      <c r="V104" s="6">
        <f t="shared" si="13"/>
        <v>344.85141291479448</v>
      </c>
    </row>
    <row r="105" spans="19:22">
      <c r="S105">
        <f t="shared" si="10"/>
        <v>2350</v>
      </c>
      <c r="T105">
        <f t="shared" si="11"/>
        <v>2659.1378064740993</v>
      </c>
      <c r="U105">
        <f t="shared" si="12"/>
        <v>0.12824699878362103</v>
      </c>
      <c r="V105" s="6">
        <f t="shared" si="13"/>
        <v>341.02644303236451</v>
      </c>
    </row>
    <row r="106" spans="19:22">
      <c r="S106">
        <f t="shared" si="10"/>
        <v>2375</v>
      </c>
      <c r="T106">
        <f t="shared" si="11"/>
        <v>2687.4265065429727</v>
      </c>
      <c r="U106">
        <f t="shared" si="12"/>
        <v>0.12547533132884348</v>
      </c>
      <c r="V106" s="6">
        <f t="shared" si="13"/>
        <v>337.20573133039585</v>
      </c>
    </row>
    <row r="107" spans="19:22">
      <c r="S107">
        <f t="shared" si="10"/>
        <v>2400</v>
      </c>
      <c r="T107">
        <f t="shared" si="11"/>
        <v>2715.715206611846</v>
      </c>
      <c r="U107">
        <f t="shared" si="12"/>
        <v>0.12276356500666738</v>
      </c>
      <c r="V107" s="6">
        <f t="shared" si="13"/>
        <v>333.3908803064885</v>
      </c>
    </row>
    <row r="108" spans="19:22">
      <c r="S108">
        <f t="shared" si="10"/>
        <v>2425</v>
      </c>
      <c r="T108">
        <f t="shared" si="11"/>
        <v>2744.0039066807194</v>
      </c>
      <c r="U108">
        <f t="shared" si="12"/>
        <v>0.12011040523693639</v>
      </c>
      <c r="V108" s="6">
        <f t="shared" si="13"/>
        <v>329.5834212031578</v>
      </c>
    </row>
    <row r="109" spans="19:22">
      <c r="S109">
        <f t="shared" si="10"/>
        <v>2450</v>
      </c>
      <c r="T109">
        <f t="shared" si="11"/>
        <v>2772.2926067495928</v>
      </c>
      <c r="U109">
        <f t="shared" si="12"/>
        <v>0.117514585417893</v>
      </c>
      <c r="V109" s="6">
        <f t="shared" si="13"/>
        <v>325.78481633926827</v>
      </c>
    </row>
    <row r="110" spans="19:22">
      <c r="S110">
        <f t="shared" si="10"/>
        <v>2475</v>
      </c>
      <c r="T110">
        <f t="shared" si="11"/>
        <v>2800.5813068184661</v>
      </c>
      <c r="U110">
        <f t="shared" si="12"/>
        <v>0.11497486632151092</v>
      </c>
      <c r="V110" s="6">
        <f t="shared" si="13"/>
        <v>321.99646137397554</v>
      </c>
    </row>
    <row r="111" spans="19:22">
      <c r="S111">
        <f t="shared" si="10"/>
        <v>2500</v>
      </c>
      <c r="T111">
        <f t="shared" si="11"/>
        <v>2828.8700068873395</v>
      </c>
      <c r="U111">
        <f t="shared" si="12"/>
        <v>0.11249003550189547</v>
      </c>
      <c r="V111" s="6">
        <f t="shared" si="13"/>
        <v>318.21968750500412</v>
      </c>
    </row>
    <row r="112" spans="19:22">
      <c r="S112">
        <f t="shared" si="10"/>
        <v>2525</v>
      </c>
      <c r="T112">
        <f t="shared" si="11"/>
        <v>2857.1587069562129</v>
      </c>
      <c r="U112">
        <f t="shared" si="12"/>
        <v>0.11005890671646935</v>
      </c>
      <c r="V112" s="6">
        <f t="shared" si="13"/>
        <v>314.45576360304204</v>
      </c>
    </row>
    <row r="113" spans="19:22">
      <c r="S113">
        <f t="shared" si="10"/>
        <v>2550</v>
      </c>
      <c r="T113">
        <f t="shared" si="11"/>
        <v>2885.4474070250862</v>
      </c>
      <c r="U113">
        <f t="shared" si="12"/>
        <v>0.10768031935966801</v>
      </c>
      <c r="V113" s="6">
        <f t="shared" si="13"/>
        <v>310.70589828398727</v>
      </c>
    </row>
    <row r="114" spans="19:22">
      <c r="S114">
        <f t="shared" si="10"/>
        <v>2575</v>
      </c>
      <c r="T114">
        <f t="shared" si="11"/>
        <v>2913.7361070939596</v>
      </c>
      <c r="U114">
        <f t="shared" si="12"/>
        <v>0.10535313790887407</v>
      </c>
      <c r="V114" s="6">
        <f t="shared" si="13"/>
        <v>306.97124192073579</v>
      </c>
    </row>
    <row r="115" spans="19:22">
      <c r="S115">
        <f t="shared" si="10"/>
        <v>2600</v>
      </c>
      <c r="T115">
        <f t="shared" si="11"/>
        <v>2942.024807162833</v>
      </c>
      <c r="U115">
        <f t="shared" si="12"/>
        <v>0.1030762513823255</v>
      </c>
      <c r="V115" s="6">
        <f t="shared" si="13"/>
        <v>303.25288859615387</v>
      </c>
    </row>
    <row r="116" spans="19:22">
      <c r="S116">
        <f t="shared" si="10"/>
        <v>2625</v>
      </c>
      <c r="T116">
        <f t="shared" si="11"/>
        <v>2970.3135072317064</v>
      </c>
      <c r="U116">
        <f t="shared" si="12"/>
        <v>0.10084857280874046</v>
      </c>
      <c r="V116" s="6">
        <f t="shared" si="13"/>
        <v>299.55187799884197</v>
      </c>
    </row>
    <row r="117" spans="19:22">
      <c r="S117">
        <f t="shared" si="10"/>
        <v>2650</v>
      </c>
      <c r="T117">
        <f t="shared" si="11"/>
        <v>2998.6022073005802</v>
      </c>
      <c r="U117">
        <f t="shared" si="12"/>
        <v>9.8669038708403697E-2</v>
      </c>
      <c r="V117" s="6">
        <f t="shared" si="13"/>
        <v>295.86919726324572</v>
      </c>
    </row>
    <row r="118" spans="19:22">
      <c r="S118">
        <f t="shared" si="10"/>
        <v>2675</v>
      </c>
      <c r="T118">
        <f t="shared" si="11"/>
        <v>3026.8909073694535</v>
      </c>
      <c r="U118">
        <f t="shared" si="12"/>
        <v>9.6536608585468253E-2</v>
      </c>
      <c r="V118" s="6">
        <f t="shared" si="13"/>
        <v>292.20578275563776</v>
      </c>
    </row>
    <row r="119" spans="19:22">
      <c r="S119">
        <f t="shared" si="10"/>
        <v>2700</v>
      </c>
      <c r="T119">
        <f t="shared" si="11"/>
        <v>3055.1796074383269</v>
      </c>
      <c r="U119">
        <f t="shared" si="12"/>
        <v>9.4450264431228934E-2</v>
      </c>
      <c r="V119" s="6">
        <f t="shared" si="13"/>
        <v>288.56252180744821</v>
      </c>
    </row>
    <row r="120" spans="19:22">
      <c r="S120">
        <f t="shared" si="10"/>
        <v>2725</v>
      </c>
      <c r="T120">
        <f t="shared" si="11"/>
        <v>3083.4683075072003</v>
      </c>
      <c r="U120">
        <f t="shared" si="12"/>
        <v>9.2409010238131972E-2</v>
      </c>
      <c r="V120" s="6">
        <f t="shared" si="13"/>
        <v>284.94025439738834</v>
      </c>
    </row>
    <row r="121" spans="19:22">
      <c r="S121">
        <f t="shared" si="10"/>
        <v>2750</v>
      </c>
      <c r="T121">
        <f t="shared" si="11"/>
        <v>3111.7570075760736</v>
      </c>
      <c r="U121">
        <f t="shared" si="12"/>
        <v>9.0411871524286744E-2</v>
      </c>
      <c r="V121" s="6">
        <f t="shared" si="13"/>
        <v>281.33977478376693</v>
      </c>
    </row>
    <row r="122" spans="19:22">
      <c r="S122">
        <f t="shared" si="10"/>
        <v>2775</v>
      </c>
      <c r="T122">
        <f t="shared" si="11"/>
        <v>3140.045707644947</v>
      </c>
      <c r="U122">
        <f t="shared" si="12"/>
        <v>8.8457894868254491E-2</v>
      </c>
      <c r="V122" s="6">
        <f t="shared" si="13"/>
        <v>277.76183308837051</v>
      </c>
    </row>
    <row r="123" spans="19:22">
      <c r="S123">
        <f t="shared" si="10"/>
        <v>2800</v>
      </c>
      <c r="T123">
        <f t="shared" si="11"/>
        <v>3168.3344077138204</v>
      </c>
      <c r="U123">
        <f t="shared" si="12"/>
        <v>8.6546147453890929E-2</v>
      </c>
      <c r="V123" s="6">
        <f t="shared" si="13"/>
        <v>274.20713683323646</v>
      </c>
    </row>
    <row r="124" spans="19:22">
      <c r="S124">
        <f t="shared" si="10"/>
        <v>2825</v>
      </c>
      <c r="T124">
        <f t="shared" si="11"/>
        <v>3196.6231077826938</v>
      </c>
      <c r="U124">
        <f t="shared" si="12"/>
        <v>8.4675716625025738E-2</v>
      </c>
      <c r="V124" s="6">
        <f t="shared" si="13"/>
        <v>270.67635243161646</v>
      </c>
    </row>
    <row r="125" spans="19:22">
      <c r="S125">
        <f t="shared" si="10"/>
        <v>2850</v>
      </c>
      <c r="T125">
        <f t="shared" si="11"/>
        <v>3224.9118078515671</v>
      </c>
      <c r="U125">
        <f t="shared" si="12"/>
        <v>8.284570944976602E-2</v>
      </c>
      <c r="V125" s="6">
        <f t="shared" si="13"/>
        <v>267.17010663439061</v>
      </c>
    </row>
    <row r="126" spans="19:22">
      <c r="S126">
        <f t="shared" si="10"/>
        <v>2875</v>
      </c>
      <c r="T126">
        <f t="shared" si="11"/>
        <v>3253.2005079204405</v>
      </c>
      <c r="U126">
        <f t="shared" si="12"/>
        <v>8.1055252294216618E-2</v>
      </c>
      <c r="V126" s="6">
        <f t="shared" si="13"/>
        <v>263.68898793316492</v>
      </c>
    </row>
    <row r="127" spans="19:22">
      <c r="S127">
        <f t="shared" si="10"/>
        <v>2900</v>
      </c>
      <c r="T127">
        <f t="shared" si="11"/>
        <v>3281.4892079893139</v>
      </c>
      <c r="U127">
        <f t="shared" si="12"/>
        <v>7.9303490405412458E-2</v>
      </c>
      <c r="V127" s="6">
        <f t="shared" si="13"/>
        <v>260.23354792124508</v>
      </c>
    </row>
    <row r="128" spans="19:22">
      <c r="S128">
        <f t="shared" si="10"/>
        <v>2925</v>
      </c>
      <c r="T128">
        <f t="shared" si="11"/>
        <v>3309.7779080581872</v>
      </c>
      <c r="U128">
        <f t="shared" si="12"/>
        <v>7.7589587503265056E-2</v>
      </c>
      <c r="V128" s="6">
        <f t="shared" si="13"/>
        <v>256.80430261365427</v>
      </c>
    </row>
    <row r="129" spans="19:22">
      <c r="S129">
        <f t="shared" si="10"/>
        <v>2950</v>
      </c>
      <c r="T129">
        <f t="shared" si="11"/>
        <v>3338.0666081270606</v>
      </c>
      <c r="U129">
        <f t="shared" si="12"/>
        <v>7.5912725381327567E-2</v>
      </c>
      <c r="V129" s="6">
        <f t="shared" si="13"/>
        <v>253.40173372732914</v>
      </c>
    </row>
    <row r="130" spans="19:22">
      <c r="S130">
        <f t="shared" si="10"/>
        <v>2975</v>
      </c>
      <c r="T130">
        <f t="shared" si="11"/>
        <v>3366.355308195934</v>
      </c>
      <c r="U130">
        <f t="shared" si="12"/>
        <v>7.4272103516188417E-2</v>
      </c>
      <c r="V130" s="6">
        <f t="shared" si="13"/>
        <v>250.02628992259878</v>
      </c>
    </row>
    <row r="131" spans="19:22">
      <c r="S131">
        <f t="shared" si="10"/>
        <v>3000</v>
      </c>
      <c r="T131">
        <f t="shared" si="11"/>
        <v>3394.6440082648073</v>
      </c>
      <c r="U131">
        <f t="shared" si="12"/>
        <v>7.2666938685305993E-2</v>
      </c>
      <c r="V131" s="6">
        <f t="shared" si="13"/>
        <v>246.67838800702012</v>
      </c>
    </row>
    <row r="132" spans="19:22">
      <c r="S132">
        <f t="shared" si="10"/>
        <v>3025</v>
      </c>
      <c r="T132">
        <f t="shared" si="11"/>
        <v>3422.9327083336807</v>
      </c>
      <c r="U132">
        <f t="shared" si="12"/>
        <v>7.1096464593103689E-2</v>
      </c>
      <c r="V132" s="6">
        <f t="shared" si="13"/>
        <v>243.35841410262205</v>
      </c>
    </row>
    <row r="133" spans="19:22">
      <c r="S133">
        <f t="shared" si="10"/>
        <v>3050</v>
      </c>
      <c r="T133">
        <f t="shared" si="11"/>
        <v>3451.2214084025545</v>
      </c>
      <c r="U133">
        <f t="shared" si="12"/>
        <v>6.955993150514489E-2</v>
      </c>
      <c r="V133" s="6">
        <f t="shared" si="13"/>
        <v>240.06672477757138</v>
      </c>
    </row>
    <row r="134" spans="19:22">
      <c r="S134">
        <f t="shared" si="10"/>
        <v>3075</v>
      </c>
      <c r="T134">
        <f t="shared" si="11"/>
        <v>3479.5101084714279</v>
      </c>
      <c r="U134">
        <f t="shared" si="12"/>
        <v>6.8056605890214505E-2</v>
      </c>
      <c r="V134" s="6">
        <f t="shared" si="13"/>
        <v>236.8036481432575</v>
      </c>
    </row>
    <row r="135" spans="19:22">
      <c r="S135">
        <f t="shared" si="10"/>
        <v>3100</v>
      </c>
      <c r="T135">
        <f t="shared" si="11"/>
        <v>3507.7988085403013</v>
      </c>
      <c r="U135">
        <f t="shared" si="12"/>
        <v>6.6585770070135872E-2</v>
      </c>
      <c r="V135" s="6">
        <f t="shared" si="13"/>
        <v>233.56948491776106</v>
      </c>
    </row>
    <row r="136" spans="19:22">
      <c r="S136">
        <f t="shared" si="10"/>
        <v>3125</v>
      </c>
      <c r="T136">
        <f t="shared" si="11"/>
        <v>3536.0875086091746</v>
      </c>
      <c r="U136">
        <f t="shared" si="12"/>
        <v>6.5146721877155742E-2</v>
      </c>
      <c r="V136" s="6">
        <f t="shared" si="13"/>
        <v>230.36450945664646</v>
      </c>
    </row>
    <row r="137" spans="19:22">
      <c r="S137">
        <f t="shared" si="10"/>
        <v>3150</v>
      </c>
      <c r="T137">
        <f t="shared" si="11"/>
        <v>3564.376208678048</v>
      </c>
      <c r="U137">
        <f t="shared" si="12"/>
        <v>6.3738774318733704E-2</v>
      </c>
      <c r="V137" s="6">
        <f t="shared" si="13"/>
        <v>227.18897075199376</v>
      </c>
    </row>
    <row r="138" spans="19:22">
      <c r="S138">
        <f t="shared" si="10"/>
        <v>3175</v>
      </c>
      <c r="T138">
        <f t="shared" si="11"/>
        <v>3592.6649087469214</v>
      </c>
      <c r="U138">
        <f t="shared" si="12"/>
        <v>6.2361255249576301E-2</v>
      </c>
      <c r="V138" s="6">
        <f t="shared" si="13"/>
        <v>224.04309340056253</v>
      </c>
    </row>
    <row r="139" spans="19:22">
      <c r="S139">
        <f t="shared" si="10"/>
        <v>3200</v>
      </c>
      <c r="T139">
        <f t="shared" si="11"/>
        <v>3620.9536088157947</v>
      </c>
      <c r="U139">
        <f t="shared" si="12"/>
        <v>6.1013507050759176E-2</v>
      </c>
      <c r="V139" s="6">
        <f t="shared" si="13"/>
        <v>220.92707854195439</v>
      </c>
    </row>
    <row r="140" spans="19:22">
      <c r="V140" s="6"/>
    </row>
    <row r="141" spans="19:22">
      <c r="V141" s="6"/>
    </row>
    <row r="142" spans="19:22">
      <c r="V142" s="6"/>
    </row>
    <row r="143" spans="19:22">
      <c r="V143" s="6"/>
    </row>
    <row r="144" spans="19:22">
      <c r="V144" s="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D7A4-6500-45B8-8C73-CC95E2559551}">
  <dimension ref="A1:AH56"/>
  <sheetViews>
    <sheetView workbookViewId="0">
      <selection activeCell="X15" sqref="X15"/>
    </sheetView>
  </sheetViews>
  <sheetFormatPr defaultRowHeight="14.45"/>
  <sheetData>
    <row r="1" spans="1:31">
      <c r="A1" t="s">
        <v>74</v>
      </c>
    </row>
    <row r="2" spans="1:31" ht="57.9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2" t="s">
        <v>5</v>
      </c>
      <c r="H2" s="2"/>
      <c r="I2" s="2" t="s">
        <v>6</v>
      </c>
      <c r="J2" s="1"/>
      <c r="K2" s="1" t="s">
        <v>7</v>
      </c>
      <c r="L2" s="1" t="s">
        <v>8</v>
      </c>
      <c r="M2" s="1" t="s">
        <v>9</v>
      </c>
      <c r="N2" s="3" t="s">
        <v>10</v>
      </c>
      <c r="O2" s="1" t="s">
        <v>11</v>
      </c>
      <c r="P2" s="1" t="s">
        <v>12</v>
      </c>
    </row>
    <row r="3" spans="1:31">
      <c r="A3" s="1"/>
      <c r="B3" s="1"/>
      <c r="C3" s="1"/>
      <c r="D3" s="1"/>
      <c r="E3" s="1"/>
      <c r="F3" s="1"/>
      <c r="G3" s="2"/>
      <c r="H3" s="2"/>
      <c r="I3" s="2"/>
      <c r="J3" s="1"/>
      <c r="K3" s="1"/>
      <c r="L3" s="1"/>
      <c r="M3" s="1"/>
      <c r="N3" s="3"/>
      <c r="O3" s="1"/>
      <c r="P3" s="1"/>
    </row>
    <row r="4" spans="1:31" ht="18.600000000000001">
      <c r="A4" s="1"/>
      <c r="B4" s="38">
        <v>1963</v>
      </c>
      <c r="C4" s="1"/>
      <c r="D4" s="1"/>
      <c r="E4" s="1"/>
      <c r="F4" s="1"/>
      <c r="G4" s="37">
        <v>1269</v>
      </c>
      <c r="I4" s="2"/>
      <c r="J4" s="1"/>
      <c r="K4" s="38">
        <v>1399</v>
      </c>
      <c r="L4" s="1"/>
      <c r="M4" s="5">
        <f t="shared" ref="M4" si="0">K4/G4</f>
        <v>1.1024428684003151</v>
      </c>
      <c r="N4" s="7">
        <f t="shared" ref="N4" si="1">LN(M4)</f>
        <v>9.7528506951093441E-2</v>
      </c>
      <c r="O4" s="1"/>
      <c r="P4" s="1"/>
      <c r="S4" t="s">
        <v>13</v>
      </c>
      <c r="U4" s="10" t="s">
        <v>14</v>
      </c>
      <c r="W4" t="s">
        <v>15</v>
      </c>
    </row>
    <row r="5" spans="1:31">
      <c r="B5" s="38">
        <v>1964</v>
      </c>
      <c r="G5" s="37">
        <v>1586</v>
      </c>
      <c r="K5" s="38">
        <v>859</v>
      </c>
      <c r="M5" s="5">
        <f t="shared" ref="M5:M56" si="2">K5/G5</f>
        <v>0.54161412358133665</v>
      </c>
      <c r="N5" s="7">
        <f t="shared" ref="N5:N56" si="3">LN(M5)</f>
        <v>-0.613201480210538</v>
      </c>
      <c r="S5" s="10" t="s">
        <v>75</v>
      </c>
      <c r="W5" t="s">
        <v>73</v>
      </c>
      <c r="Z5" t="s">
        <v>16</v>
      </c>
    </row>
    <row r="6" spans="1:31" ht="15" thickBot="1">
      <c r="B6" s="38">
        <v>1965</v>
      </c>
      <c r="G6" s="37">
        <v>759</v>
      </c>
      <c r="K6" s="38">
        <v>2770</v>
      </c>
      <c r="M6" s="5">
        <f t="shared" si="2"/>
        <v>3.6495388669301714</v>
      </c>
      <c r="N6" s="7">
        <f t="shared" si="3"/>
        <v>1.2946008217857543</v>
      </c>
    </row>
    <row r="7" spans="1:31">
      <c r="B7" s="38">
        <v>1966</v>
      </c>
      <c r="G7" s="37">
        <v>2672</v>
      </c>
      <c r="K7" s="38">
        <v>2630</v>
      </c>
      <c r="M7" s="5">
        <f t="shared" si="2"/>
        <v>0.98428143712574845</v>
      </c>
      <c r="N7" s="7">
        <f t="shared" si="3"/>
        <v>-1.5843409484726165E-2</v>
      </c>
      <c r="Q7" t="s">
        <v>19</v>
      </c>
      <c r="R7" s="11" t="s">
        <v>20</v>
      </c>
      <c r="S7" t="s">
        <v>21</v>
      </c>
      <c r="T7">
        <f>AA21</f>
        <v>0.7341990738742572</v>
      </c>
      <c r="U7" s="13">
        <f>2.718^T7</f>
        <v>2.0836537202543539</v>
      </c>
      <c r="Z7" s="22" t="s">
        <v>22</v>
      </c>
      <c r="AA7" s="22"/>
    </row>
    <row r="8" spans="1:31">
      <c r="B8" s="38">
        <v>1967</v>
      </c>
      <c r="G8" s="37">
        <v>1778</v>
      </c>
      <c r="K8" s="38">
        <v>1734</v>
      </c>
      <c r="M8" s="5">
        <f t="shared" si="2"/>
        <v>0.97525309336332955</v>
      </c>
      <c r="N8" s="7">
        <f t="shared" si="3"/>
        <v>-2.5058258733362763E-2</v>
      </c>
      <c r="Q8" t="s">
        <v>23</v>
      </c>
      <c r="R8" s="11" t="s">
        <v>24</v>
      </c>
      <c r="S8" t="s">
        <v>25</v>
      </c>
      <c r="T8" s="13">
        <f>AA22*(-1)</f>
        <v>1.7891857669029578E-3</v>
      </c>
      <c r="Z8" s="19" t="s">
        <v>26</v>
      </c>
      <c r="AA8" s="19">
        <v>0.60805398245410613</v>
      </c>
    </row>
    <row r="9" spans="1:31">
      <c r="B9" s="38">
        <v>1968</v>
      </c>
      <c r="G9" s="37">
        <v>1230</v>
      </c>
      <c r="K9" s="38">
        <v>885</v>
      </c>
      <c r="M9" s="5">
        <f t="shared" si="2"/>
        <v>0.71951219512195119</v>
      </c>
      <c r="N9" s="7">
        <f t="shared" si="3"/>
        <v>-0.3291818033585337</v>
      </c>
      <c r="S9" t="s">
        <v>27</v>
      </c>
      <c r="T9" s="13">
        <v>2.718</v>
      </c>
      <c r="Z9" s="19" t="s">
        <v>28</v>
      </c>
      <c r="AA9" s="19">
        <v>0.36972964557829835</v>
      </c>
    </row>
    <row r="10" spans="1:31">
      <c r="B10" s="38">
        <v>1969</v>
      </c>
      <c r="G10" s="37">
        <v>2442</v>
      </c>
      <c r="K10" s="38">
        <v>1719</v>
      </c>
      <c r="M10" s="5">
        <f t="shared" si="2"/>
        <v>0.7039312039312039</v>
      </c>
      <c r="N10" s="7">
        <f t="shared" si="3"/>
        <v>-0.3510746492878008</v>
      </c>
      <c r="S10" s="11" t="s">
        <v>29</v>
      </c>
      <c r="T10" t="s">
        <v>30</v>
      </c>
      <c r="U10" s="14" t="s">
        <v>31</v>
      </c>
      <c r="V10" s="11" t="s">
        <v>32</v>
      </c>
      <c r="Z10" s="19" t="s">
        <v>33</v>
      </c>
      <c r="AA10" s="19">
        <v>0.32471033454817683</v>
      </c>
    </row>
    <row r="11" spans="1:31">
      <c r="B11" s="38">
        <v>1970</v>
      </c>
      <c r="G11" s="37">
        <v>2682</v>
      </c>
      <c r="K11" s="38">
        <v>555</v>
      </c>
      <c r="M11" s="5">
        <f t="shared" si="2"/>
        <v>0.20693512304250558</v>
      </c>
      <c r="N11" s="7">
        <f t="shared" si="3"/>
        <v>-1.5753499500951893</v>
      </c>
      <c r="S11">
        <v>0</v>
      </c>
      <c r="T11">
        <f>U$7*S11</f>
        <v>0</v>
      </c>
      <c r="U11">
        <f>T$9^((T$8*S11)*(-1))</f>
        <v>1</v>
      </c>
      <c r="V11" s="6">
        <f>T11*U11</f>
        <v>0</v>
      </c>
      <c r="Z11" s="19" t="s">
        <v>34</v>
      </c>
      <c r="AA11" s="19">
        <v>0.50975823073981963</v>
      </c>
    </row>
    <row r="12" spans="1:31" ht="15" thickBot="1">
      <c r="B12" s="38">
        <v>1971</v>
      </c>
      <c r="G12" s="37">
        <v>1576</v>
      </c>
      <c r="K12" s="38">
        <v>163</v>
      </c>
      <c r="M12" s="5">
        <f t="shared" si="2"/>
        <v>0.1034263959390863</v>
      </c>
      <c r="N12" s="7">
        <f t="shared" si="3"/>
        <v>-2.2688950696110619</v>
      </c>
      <c r="S12">
        <f>S11+25</f>
        <v>25</v>
      </c>
      <c r="T12">
        <f>U$7*S12</f>
        <v>52.091343006358848</v>
      </c>
      <c r="U12">
        <f>T$9^((T$8*S12)*(-1))</f>
        <v>0.95626041116100824</v>
      </c>
      <c r="V12" s="6">
        <f>T12*U12</f>
        <v>49.812889081189823</v>
      </c>
      <c r="Z12" s="20" t="s">
        <v>35</v>
      </c>
      <c r="AA12" s="20">
        <v>16</v>
      </c>
    </row>
    <row r="13" spans="1:31">
      <c r="B13" s="38">
        <v>1972</v>
      </c>
      <c r="G13" s="37">
        <v>682</v>
      </c>
      <c r="K13" s="38">
        <v>350</v>
      </c>
      <c r="M13" s="5">
        <f t="shared" si="2"/>
        <v>0.51319648093841641</v>
      </c>
      <c r="N13" s="7">
        <f t="shared" si="3"/>
        <v>-0.66709650336000281</v>
      </c>
      <c r="S13">
        <f t="shared" ref="S13" si="4">S12+25</f>
        <v>50</v>
      </c>
      <c r="T13">
        <f t="shared" ref="T13:T51" si="5">U$7*S13</f>
        <v>104.1826860127177</v>
      </c>
      <c r="U13">
        <f t="shared" ref="U13" si="6">T$9^((T$8*S13)*(-1))</f>
        <v>0.91443397395382053</v>
      </c>
      <c r="V13" s="6">
        <f t="shared" ref="V13" si="7">T13*U13</f>
        <v>95.268187587792553</v>
      </c>
    </row>
    <row r="14" spans="1:31" ht="15" thickBot="1">
      <c r="B14" s="38">
        <v>1973</v>
      </c>
      <c r="G14" s="37">
        <v>1971</v>
      </c>
      <c r="K14" s="38">
        <v>1018</v>
      </c>
      <c r="M14" s="5">
        <f t="shared" si="2"/>
        <v>0.51648909183155756</v>
      </c>
      <c r="N14" s="7">
        <f t="shared" si="3"/>
        <v>-0.66070111004225218</v>
      </c>
      <c r="S14">
        <f t="shared" ref="S14:S51" si="8">S13+25</f>
        <v>75</v>
      </c>
      <c r="T14">
        <f t="shared" si="5"/>
        <v>156.27402901907655</v>
      </c>
      <c r="U14">
        <f t="shared" ref="U14:U51" si="9">T$9^((T$8*S14)*(-1))</f>
        <v>0.87443700791267509</v>
      </c>
      <c r="V14" s="6">
        <f t="shared" ref="V14:V51" si="10">T14*U14</f>
        <v>136.65179434989986</v>
      </c>
      <c r="Z14" t="s">
        <v>36</v>
      </c>
    </row>
    <row r="15" spans="1:31">
      <c r="B15" s="38">
        <v>1974</v>
      </c>
      <c r="G15" s="37">
        <v>471</v>
      </c>
      <c r="K15" s="38">
        <v>124</v>
      </c>
      <c r="M15" s="5">
        <f t="shared" si="2"/>
        <v>0.26326963906581741</v>
      </c>
      <c r="N15" s="7">
        <f t="shared" si="3"/>
        <v>-1.3345765284113809</v>
      </c>
      <c r="S15">
        <f t="shared" si="8"/>
        <v>100</v>
      </c>
      <c r="T15">
        <f t="shared" si="5"/>
        <v>208.36537202543539</v>
      </c>
      <c r="U15">
        <f t="shared" si="9"/>
        <v>0.83618949272097653</v>
      </c>
      <c r="V15" s="6">
        <f t="shared" si="10"/>
        <v>174.23293473456638</v>
      </c>
      <c r="Z15" s="21"/>
      <c r="AA15" s="21" t="s">
        <v>37</v>
      </c>
      <c r="AB15" s="21" t="s">
        <v>38</v>
      </c>
      <c r="AC15" s="21" t="s">
        <v>39</v>
      </c>
      <c r="AD15" s="21" t="s">
        <v>40</v>
      </c>
      <c r="AE15" s="21" t="s">
        <v>41</v>
      </c>
    </row>
    <row r="16" spans="1:31">
      <c r="B16" s="38">
        <v>1975</v>
      </c>
      <c r="G16" s="37">
        <v>288</v>
      </c>
      <c r="K16" s="38">
        <v>111</v>
      </c>
      <c r="M16" s="5">
        <f t="shared" si="2"/>
        <v>0.38541666666666669</v>
      </c>
      <c r="N16" s="7">
        <f t="shared" si="3"/>
        <v>-0.95343027882361175</v>
      </c>
      <c r="S16">
        <f t="shared" si="8"/>
        <v>125</v>
      </c>
      <c r="T16">
        <f t="shared" si="5"/>
        <v>260.45671503179426</v>
      </c>
      <c r="U16">
        <f t="shared" si="9"/>
        <v>0.79961490811787583</v>
      </c>
      <c r="V16" s="6">
        <f t="shared" si="10"/>
        <v>208.26507225883194</v>
      </c>
      <c r="Z16" s="19" t="s">
        <v>42</v>
      </c>
      <c r="AA16" s="19">
        <v>1</v>
      </c>
      <c r="AB16" s="19">
        <v>2.1340958619751706</v>
      </c>
      <c r="AC16" s="19">
        <v>2.1340958619751706</v>
      </c>
      <c r="AD16" s="19">
        <v>8.2126900016510547</v>
      </c>
      <c r="AE16" s="19">
        <v>1.2456040231962581E-2</v>
      </c>
    </row>
    <row r="17" spans="2:34">
      <c r="B17" s="38">
        <v>1976</v>
      </c>
      <c r="G17" s="37">
        <v>192</v>
      </c>
      <c r="K17" s="38">
        <v>214</v>
      </c>
      <c r="M17" s="5">
        <f t="shared" si="2"/>
        <v>1.1145833333333333</v>
      </c>
      <c r="N17" s="7">
        <f t="shared" si="3"/>
        <v>0.10848064299406987</v>
      </c>
      <c r="S17">
        <f t="shared" si="8"/>
        <v>150</v>
      </c>
      <c r="T17">
        <f t="shared" si="5"/>
        <v>312.5480580381531</v>
      </c>
      <c r="U17">
        <f t="shared" si="9"/>
        <v>0.76464008080727186</v>
      </c>
      <c r="V17" s="6">
        <f t="shared" si="10"/>
        <v>238.98677235444927</v>
      </c>
      <c r="Z17" s="19" t="s">
        <v>43</v>
      </c>
      <c r="AA17" s="19">
        <v>14</v>
      </c>
      <c r="AB17" s="19">
        <v>3.637948353297876</v>
      </c>
      <c r="AC17" s="19">
        <v>0.25985345380699115</v>
      </c>
      <c r="AD17" s="19"/>
      <c r="AE17" s="19"/>
    </row>
    <row r="18" spans="2:34" ht="15" thickBot="1">
      <c r="B18" s="38">
        <v>1977</v>
      </c>
      <c r="G18" s="37">
        <v>577</v>
      </c>
      <c r="K18" s="38">
        <v>216</v>
      </c>
      <c r="M18" s="5">
        <f t="shared" si="2"/>
        <v>0.37435008665511266</v>
      </c>
      <c r="N18" s="7">
        <f t="shared" si="3"/>
        <v>-0.9825638588239346</v>
      </c>
      <c r="S18">
        <f t="shared" si="8"/>
        <v>175</v>
      </c>
      <c r="T18">
        <f t="shared" si="5"/>
        <v>364.63940104451194</v>
      </c>
      <c r="U18">
        <f t="shared" si="9"/>
        <v>0.73119503806294839</v>
      </c>
      <c r="V18" s="6">
        <f t="shared" si="10"/>
        <v>266.62252072599262</v>
      </c>
      <c r="Z18" s="20" t="s">
        <v>44</v>
      </c>
      <c r="AA18" s="20">
        <v>15</v>
      </c>
      <c r="AB18" s="20">
        <v>5.7720442152730467</v>
      </c>
      <c r="AC18" s="20"/>
      <c r="AD18" s="20"/>
      <c r="AE18" s="20"/>
    </row>
    <row r="19" spans="2:34" ht="15" thickBot="1">
      <c r="B19" s="38">
        <v>1978</v>
      </c>
      <c r="G19" s="37">
        <v>740</v>
      </c>
      <c r="K19" s="38">
        <v>361</v>
      </c>
      <c r="M19" s="5">
        <f t="shared" si="2"/>
        <v>0.48783783783783785</v>
      </c>
      <c r="N19" s="7">
        <f t="shared" si="3"/>
        <v>-0.71777222786533446</v>
      </c>
      <c r="S19">
        <f t="shared" si="8"/>
        <v>200</v>
      </c>
      <c r="T19">
        <f t="shared" si="5"/>
        <v>416.73074405087078</v>
      </c>
      <c r="U19">
        <f t="shared" si="9"/>
        <v>0.69921286773696401</v>
      </c>
      <c r="V19" s="6">
        <f t="shared" si="10"/>
        <v>291.3834986219681</v>
      </c>
    </row>
    <row r="20" spans="2:34">
      <c r="B20" s="38">
        <v>1979</v>
      </c>
      <c r="G20" s="37">
        <v>48</v>
      </c>
      <c r="K20" s="38">
        <v>67</v>
      </c>
      <c r="M20" s="5">
        <f t="shared" si="2"/>
        <v>1.3958333333333333</v>
      </c>
      <c r="N20" s="7">
        <f t="shared" si="3"/>
        <v>0.33349160848307507</v>
      </c>
      <c r="S20">
        <f t="shared" si="8"/>
        <v>225</v>
      </c>
      <c r="T20">
        <f t="shared" si="5"/>
        <v>468.82208705722962</v>
      </c>
      <c r="U20">
        <f t="shared" si="9"/>
        <v>0.66862958439121689</v>
      </c>
      <c r="V20" s="6">
        <f t="shared" si="10"/>
        <v>313.46831722249834</v>
      </c>
      <c r="Z20" s="21"/>
      <c r="AA20" s="21" t="s">
        <v>47</v>
      </c>
      <c r="AB20" s="21" t="s">
        <v>34</v>
      </c>
      <c r="AC20" s="21" t="s">
        <v>48</v>
      </c>
      <c r="AD20" s="21" t="s">
        <v>49</v>
      </c>
      <c r="AE20" s="21" t="s">
        <v>50</v>
      </c>
      <c r="AF20" s="21" t="s">
        <v>51</v>
      </c>
      <c r="AG20" s="21" t="s">
        <v>45</v>
      </c>
      <c r="AH20" s="21" t="s">
        <v>46</v>
      </c>
    </row>
    <row r="21" spans="2:34">
      <c r="B21" s="38">
        <v>1980</v>
      </c>
      <c r="G21" s="37">
        <v>231</v>
      </c>
      <c r="K21" s="38">
        <v>160</v>
      </c>
      <c r="M21" s="5">
        <f t="shared" si="2"/>
        <v>0.69264069264069261</v>
      </c>
      <c r="N21" s="7">
        <f t="shared" si="3"/>
        <v>-0.36724389528796664</v>
      </c>
      <c r="S21">
        <f t="shared" si="8"/>
        <v>250</v>
      </c>
      <c r="T21">
        <f t="shared" si="5"/>
        <v>520.91343006358852</v>
      </c>
      <c r="U21">
        <f t="shared" si="9"/>
        <v>0.63938400128435913</v>
      </c>
      <c r="V21" s="6">
        <f t="shared" si="10"/>
        <v>333.06371323681742</v>
      </c>
      <c r="Z21" s="19" t="s">
        <v>52</v>
      </c>
      <c r="AA21" s="19">
        <v>0.7341990738742572</v>
      </c>
      <c r="AB21" s="19">
        <v>0.39003384422950677</v>
      </c>
      <c r="AC21" s="19">
        <v>1.8823983732094645</v>
      </c>
      <c r="AD21" s="19">
        <v>8.0732643929472298E-2</v>
      </c>
      <c r="AE21" s="19">
        <v>-0.10234032306659546</v>
      </c>
      <c r="AF21" s="19">
        <v>1.57073847081511</v>
      </c>
      <c r="AG21" s="19">
        <v>-0.10234032306659546</v>
      </c>
      <c r="AH21" s="19">
        <v>1.57073847081511</v>
      </c>
    </row>
    <row r="22" spans="2:34" ht="15" thickBot="1">
      <c r="B22" s="38">
        <v>1981</v>
      </c>
      <c r="G22" s="37">
        <v>192</v>
      </c>
      <c r="K22" s="38">
        <v>482</v>
      </c>
      <c r="M22" s="5">
        <f t="shared" si="2"/>
        <v>2.5104166666666665</v>
      </c>
      <c r="N22" s="7">
        <f t="shared" si="3"/>
        <v>0.92044874202281868</v>
      </c>
      <c r="S22">
        <f t="shared" si="8"/>
        <v>275</v>
      </c>
      <c r="T22">
        <f t="shared" si="5"/>
        <v>573.0047730699473</v>
      </c>
      <c r="U22">
        <f t="shared" si="9"/>
        <v>0.61141760795795186</v>
      </c>
      <c r="V22" s="6">
        <f t="shared" si="10"/>
        <v>350.34520769891623</v>
      </c>
      <c r="Z22" s="20" t="s">
        <v>53</v>
      </c>
      <c r="AA22" s="20">
        <v>-1.7891857669029578E-3</v>
      </c>
      <c r="AB22" s="20">
        <v>6.2432786615812302E-4</v>
      </c>
      <c r="AC22" s="20">
        <v>-2.8657791264595134</v>
      </c>
      <c r="AD22" s="20">
        <v>1.2456040231962598E-2</v>
      </c>
      <c r="AE22" s="20">
        <v>-3.1282358631350288E-3</v>
      </c>
      <c r="AF22" s="20">
        <v>-4.5013567067088683E-4</v>
      </c>
      <c r="AG22" s="20">
        <v>-3.1282358631350288E-3</v>
      </c>
      <c r="AH22" s="20">
        <v>-4.5013567067088683E-4</v>
      </c>
    </row>
    <row r="23" spans="2:34">
      <c r="B23" s="38">
        <v>1982</v>
      </c>
      <c r="G23" s="37">
        <v>260</v>
      </c>
      <c r="K23" s="38">
        <v>433</v>
      </c>
      <c r="M23" s="5">
        <f t="shared" si="2"/>
        <v>1.6653846153846155</v>
      </c>
      <c r="N23" s="7">
        <f t="shared" si="3"/>
        <v>0.51005609698696219</v>
      </c>
      <c r="S23">
        <f t="shared" si="8"/>
        <v>300</v>
      </c>
      <c r="T23">
        <f t="shared" si="5"/>
        <v>625.0961160763062</v>
      </c>
      <c r="U23">
        <f t="shared" si="9"/>
        <v>0.5846744531769511</v>
      </c>
      <c r="V23" s="6">
        <f t="shared" si="10"/>
        <v>365.47772984995026</v>
      </c>
    </row>
    <row r="24" spans="2:34">
      <c r="B24" s="38">
        <v>1983</v>
      </c>
      <c r="G24" s="37">
        <v>221</v>
      </c>
      <c r="K24" s="38">
        <v>193</v>
      </c>
      <c r="M24" s="5">
        <f t="shared" si="2"/>
        <v>0.87330316742081449</v>
      </c>
      <c r="N24" s="7">
        <f t="shared" si="3"/>
        <v>-0.13547251261286725</v>
      </c>
      <c r="S24">
        <f t="shared" si="8"/>
        <v>325</v>
      </c>
      <c r="T24">
        <f t="shared" si="5"/>
        <v>677.18745908266499</v>
      </c>
      <c r="U24">
        <f t="shared" si="9"/>
        <v>0.55910103299032898</v>
      </c>
      <c r="V24" s="6">
        <f t="shared" si="10"/>
        <v>378.61620790121412</v>
      </c>
    </row>
    <row r="25" spans="2:34">
      <c r="B25" s="38">
        <v>1984</v>
      </c>
      <c r="G25" s="37">
        <v>115</v>
      </c>
      <c r="K25" s="38">
        <v>41</v>
      </c>
      <c r="M25" s="5">
        <f t="shared" si="2"/>
        <v>0.35652173913043478</v>
      </c>
      <c r="N25" s="7">
        <f t="shared" si="3"/>
        <v>-1.0313600616589422</v>
      </c>
      <c r="S25">
        <f t="shared" si="8"/>
        <v>350</v>
      </c>
      <c r="T25">
        <f t="shared" si="5"/>
        <v>729.27880208902388</v>
      </c>
      <c r="U25">
        <f t="shared" si="9"/>
        <v>0.53464618368787642</v>
      </c>
      <c r="V25" s="6">
        <f t="shared" si="10"/>
        <v>389.90612838136275</v>
      </c>
    </row>
    <row r="26" spans="2:34">
      <c r="B26" s="38">
        <v>1985</v>
      </c>
      <c r="G26" s="37">
        <v>346</v>
      </c>
      <c r="K26" s="38">
        <v>50</v>
      </c>
      <c r="M26" s="5">
        <f t="shared" si="2"/>
        <v>0.14450867052023122</v>
      </c>
      <c r="N26" s="7">
        <f t="shared" si="3"/>
        <v>-1.9344157696295781</v>
      </c>
      <c r="S26">
        <f t="shared" si="8"/>
        <v>375</v>
      </c>
      <c r="T26">
        <f t="shared" si="5"/>
        <v>781.37014509538267</v>
      </c>
      <c r="U26">
        <f t="shared" si="9"/>
        <v>0.5112609794390327</v>
      </c>
      <c r="V26" s="6">
        <f t="shared" si="10"/>
        <v>399.48406568588445</v>
      </c>
    </row>
    <row r="27" spans="2:34">
      <c r="B27" s="38">
        <v>1986</v>
      </c>
      <c r="G27" s="37">
        <v>654</v>
      </c>
      <c r="K27" s="38">
        <v>99</v>
      </c>
      <c r="M27" s="5">
        <f t="shared" si="2"/>
        <v>0.15137614678899083</v>
      </c>
      <c r="N27" s="7">
        <f t="shared" si="3"/>
        <v>-1.8879875013226086</v>
      </c>
      <c r="S27">
        <f t="shared" si="8"/>
        <v>400</v>
      </c>
      <c r="T27">
        <f t="shared" si="5"/>
        <v>833.46148810174157</v>
      </c>
      <c r="U27">
        <f t="shared" si="9"/>
        <v>0.4888986344089491</v>
      </c>
      <c r="V27" s="6">
        <f t="shared" si="10"/>
        <v>407.478183365392</v>
      </c>
    </row>
    <row r="28" spans="2:34">
      <c r="B28" s="38">
        <v>1987</v>
      </c>
      <c r="G28" s="37">
        <v>552</v>
      </c>
      <c r="K28" s="38">
        <v>56</v>
      </c>
      <c r="M28" s="5">
        <f t="shared" si="2"/>
        <v>0.10144927536231885</v>
      </c>
      <c r="N28" s="7">
        <f t="shared" si="3"/>
        <v>-2.2881963555419462</v>
      </c>
      <c r="S28">
        <f t="shared" si="8"/>
        <v>425</v>
      </c>
      <c r="T28">
        <f t="shared" si="5"/>
        <v>885.55283110810046</v>
      </c>
      <c r="U28">
        <f t="shared" si="9"/>
        <v>0.46751440915595716</v>
      </c>
      <c r="V28" s="6">
        <f t="shared" si="10"/>
        <v>414.00870861188872</v>
      </c>
    </row>
    <row r="29" spans="2:34">
      <c r="B29" s="38">
        <v>1988</v>
      </c>
      <c r="G29" s="37">
        <v>610</v>
      </c>
      <c r="K29" s="38">
        <v>189</v>
      </c>
      <c r="M29" s="5">
        <f t="shared" si="2"/>
        <v>0.30983606557377047</v>
      </c>
      <c r="N29" s="7">
        <f t="shared" si="3"/>
        <v>-1.1717119421077147</v>
      </c>
      <c r="S29">
        <f t="shared" si="8"/>
        <v>450</v>
      </c>
      <c r="T29">
        <f t="shared" si="5"/>
        <v>937.64417411445925</v>
      </c>
      <c r="U29">
        <f t="shared" si="9"/>
        <v>0.44706552112317144</v>
      </c>
      <c r="V29" s="6">
        <f t="shared" si="10"/>
        <v>419.18838132858644</v>
      </c>
    </row>
    <row r="30" spans="2:34">
      <c r="B30" s="38">
        <v>1989</v>
      </c>
      <c r="G30" s="37">
        <v>65</v>
      </c>
      <c r="K30" s="38">
        <v>55</v>
      </c>
      <c r="M30" s="5">
        <f t="shared" si="2"/>
        <v>0.84615384615384615</v>
      </c>
      <c r="N30" s="7">
        <f t="shared" si="3"/>
        <v>-0.16705408466316621</v>
      </c>
      <c r="S30">
        <f t="shared" si="8"/>
        <v>475</v>
      </c>
      <c r="T30">
        <f t="shared" si="5"/>
        <v>989.73551712081814</v>
      </c>
      <c r="U30">
        <f t="shared" si="9"/>
        <v>0.4275110590451543</v>
      </c>
      <c r="V30" s="6">
        <f t="shared" si="10"/>
        <v>423.12287909892439</v>
      </c>
    </row>
    <row r="31" spans="2:34">
      <c r="B31" s="38">
        <v>1990</v>
      </c>
      <c r="G31" s="37">
        <v>302</v>
      </c>
      <c r="K31" s="38">
        <v>12</v>
      </c>
      <c r="M31" s="5">
        <f t="shared" si="2"/>
        <v>3.9735099337748346E-2</v>
      </c>
      <c r="N31" s="7">
        <f t="shared" si="3"/>
        <v>-3.2255203675868693</v>
      </c>
      <c r="S31">
        <f t="shared" si="8"/>
        <v>500</v>
      </c>
      <c r="T31">
        <f t="shared" si="5"/>
        <v>1041.826860127177</v>
      </c>
      <c r="U31">
        <f t="shared" si="9"/>
        <v>0.40881190109839732</v>
      </c>
      <c r="V31" s="6">
        <f t="shared" si="10"/>
        <v>425.91121930396531</v>
      </c>
    </row>
    <row r="32" spans="2:34">
      <c r="B32" s="38">
        <v>1991</v>
      </c>
      <c r="G32" s="37">
        <v>272</v>
      </c>
      <c r="K32" s="38">
        <v>61</v>
      </c>
      <c r="M32" s="5">
        <f t="shared" si="2"/>
        <v>0.22426470588235295</v>
      </c>
      <c r="N32" s="7">
        <f t="shared" si="3"/>
        <v>-1.494928202122686</v>
      </c>
      <c r="S32">
        <f t="shared" si="8"/>
        <v>525</v>
      </c>
      <c r="T32">
        <f t="shared" si="5"/>
        <v>1093.9182031335358</v>
      </c>
      <c r="U32">
        <f t="shared" si="9"/>
        <v>0.39093063663186683</v>
      </c>
      <c r="V32" s="6">
        <f t="shared" si="10"/>
        <v>427.64613957418101</v>
      </c>
    </row>
    <row r="33" spans="2:22">
      <c r="B33" s="38">
        <v>1992</v>
      </c>
      <c r="G33" s="37">
        <v>636</v>
      </c>
      <c r="K33" s="38">
        <v>480</v>
      </c>
      <c r="M33" s="5">
        <f t="shared" si="2"/>
        <v>0.75471698113207553</v>
      </c>
      <c r="N33" s="7">
        <f t="shared" si="3"/>
        <v>-0.28141245943818544</v>
      </c>
      <c r="S33">
        <f t="shared" si="8"/>
        <v>550</v>
      </c>
      <c r="T33">
        <f t="shared" si="5"/>
        <v>1146.0095461398946</v>
      </c>
      <c r="U33">
        <f t="shared" si="9"/>
        <v>0.37383149132102372</v>
      </c>
      <c r="V33" s="6">
        <f t="shared" si="10"/>
        <v>428.41445770160635</v>
      </c>
    </row>
    <row r="34" spans="2:22">
      <c r="B34" s="38">
        <v>1993</v>
      </c>
      <c r="G34" s="37">
        <v>337</v>
      </c>
      <c r="K34" s="38">
        <v>316</v>
      </c>
      <c r="M34" s="5">
        <f t="shared" si="2"/>
        <v>0.93768545994065278</v>
      </c>
      <c r="N34" s="7">
        <f t="shared" si="3"/>
        <v>-6.4340716765449654E-2</v>
      </c>
      <c r="S34">
        <f t="shared" si="8"/>
        <v>575</v>
      </c>
      <c r="T34">
        <f t="shared" si="5"/>
        <v>1198.1008891462534</v>
      </c>
      <c r="U34">
        <f t="shared" si="9"/>
        <v>0.357480255595575</v>
      </c>
      <c r="V34" s="6">
        <f t="shared" si="10"/>
        <v>428.29741208128831</v>
      </c>
    </row>
    <row r="35" spans="2:22">
      <c r="B35" s="38">
        <v>1994</v>
      </c>
      <c r="G35" s="37">
        <v>150</v>
      </c>
      <c r="K35" s="38">
        <v>160</v>
      </c>
      <c r="M35" s="5">
        <f t="shared" si="2"/>
        <v>1.0666666666666667</v>
      </c>
      <c r="N35" s="7">
        <f t="shared" si="3"/>
        <v>6.4538521137571164E-2</v>
      </c>
      <c r="S35">
        <f t="shared" si="8"/>
        <v>600</v>
      </c>
      <c r="T35">
        <f t="shared" si="5"/>
        <v>1250.1922321526124</v>
      </c>
      <c r="U35">
        <f t="shared" si="9"/>
        <v>0.34184421619776684</v>
      </c>
      <c r="V35" s="6">
        <f t="shared" si="10"/>
        <v>427.37098369674635</v>
      </c>
    </row>
    <row r="36" spans="2:22">
      <c r="B36" s="38">
        <v>1995</v>
      </c>
      <c r="G36" s="37">
        <v>85</v>
      </c>
      <c r="K36" s="38">
        <v>59</v>
      </c>
      <c r="M36" s="5">
        <f t="shared" si="2"/>
        <v>0.69411764705882351</v>
      </c>
      <c r="N36" s="7">
        <f t="shared" si="3"/>
        <v>-0.36511381258459702</v>
      </c>
      <c r="S36">
        <f t="shared" si="8"/>
        <v>625</v>
      </c>
      <c r="T36">
        <f t="shared" si="5"/>
        <v>1302.2835751589712</v>
      </c>
      <c r="U36">
        <f t="shared" si="9"/>
        <v>0.32689209073428915</v>
      </c>
      <c r="V36" s="6">
        <f t="shared" si="10"/>
        <v>425.70620061264088</v>
      </c>
    </row>
    <row r="37" spans="2:22">
      <c r="B37" s="38">
        <v>1996</v>
      </c>
      <c r="G37" s="37">
        <v>433</v>
      </c>
      <c r="K37" s="38">
        <v>578</v>
      </c>
      <c r="M37" s="5">
        <f t="shared" si="2"/>
        <v>1.3348729792147807</v>
      </c>
      <c r="N37" s="7">
        <f t="shared" si="3"/>
        <v>0.28883614066988766</v>
      </c>
      <c r="S37">
        <f t="shared" si="8"/>
        <v>650</v>
      </c>
      <c r="T37">
        <f t="shared" si="5"/>
        <v>1354.37491816533</v>
      </c>
      <c r="U37">
        <f t="shared" si="9"/>
        <v>0.31259396509085297</v>
      </c>
      <c r="V37" s="6">
        <f t="shared" si="10"/>
        <v>423.36942588890003</v>
      </c>
    </row>
    <row r="38" spans="2:22">
      <c r="B38" s="38">
        <v>1997</v>
      </c>
      <c r="G38" s="37">
        <v>281</v>
      </c>
      <c r="K38" s="38">
        <v>771</v>
      </c>
      <c r="M38" s="5">
        <f t="shared" si="2"/>
        <v>2.7437722419928825</v>
      </c>
      <c r="N38" s="7">
        <f t="shared" si="3"/>
        <v>1.0093337042295838</v>
      </c>
      <c r="S38">
        <f t="shared" si="8"/>
        <v>675</v>
      </c>
      <c r="T38">
        <f t="shared" si="5"/>
        <v>1406.466261171689</v>
      </c>
      <c r="U38">
        <f t="shared" si="9"/>
        <v>0.2989212335842289</v>
      </c>
      <c r="V38" s="6">
        <f t="shared" si="10"/>
        <v>420.42262978403954</v>
      </c>
    </row>
    <row r="39" spans="2:22">
      <c r="B39" s="38">
        <v>1998</v>
      </c>
      <c r="G39" s="37">
        <v>258</v>
      </c>
      <c r="K39" s="38">
        <v>990</v>
      </c>
      <c r="M39" s="5">
        <f t="shared" si="2"/>
        <v>3.8372093023255816</v>
      </c>
      <c r="N39" s="7">
        <f t="shared" si="3"/>
        <v>1.3447453582070181</v>
      </c>
      <c r="S39">
        <f t="shared" si="8"/>
        <v>700</v>
      </c>
      <c r="T39">
        <f t="shared" si="5"/>
        <v>1458.5576041780478</v>
      </c>
      <c r="U39">
        <f t="shared" si="9"/>
        <v>0.28584654173201052</v>
      </c>
      <c r="V39" s="6">
        <f t="shared" si="10"/>
        <v>416.92364707122164</v>
      </c>
    </row>
    <row r="40" spans="2:22">
      <c r="B40" s="38">
        <v>1999</v>
      </c>
      <c r="G40" s="37">
        <v>84</v>
      </c>
      <c r="K40" s="38">
        <v>148</v>
      </c>
      <c r="M40" s="5">
        <f t="shared" si="2"/>
        <v>1.7619047619047619</v>
      </c>
      <c r="N40" s="7">
        <f t="shared" si="3"/>
        <v>0.56639547492080144</v>
      </c>
      <c r="S40">
        <f t="shared" si="8"/>
        <v>725</v>
      </c>
      <c r="T40">
        <f t="shared" si="5"/>
        <v>1510.6489471844066</v>
      </c>
      <c r="U40">
        <f t="shared" si="9"/>
        <v>0.27334373152560465</v>
      </c>
      <c r="V40" s="6">
        <f t="shared" si="10"/>
        <v>412.92642024861175</v>
      </c>
    </row>
    <row r="41" spans="2:22">
      <c r="B41" s="38">
        <v>2000</v>
      </c>
      <c r="G41" s="37">
        <v>471</v>
      </c>
      <c r="K41" s="38">
        <v>657</v>
      </c>
      <c r="M41" s="5">
        <f t="shared" si="2"/>
        <v>1.394904458598726</v>
      </c>
      <c r="N41" s="7">
        <f t="shared" si="3"/>
        <v>0.3328259244681927</v>
      </c>
      <c r="S41">
        <f t="shared" si="8"/>
        <v>750</v>
      </c>
      <c r="T41">
        <f t="shared" si="5"/>
        <v>1562.7402901907653</v>
      </c>
      <c r="U41">
        <f t="shared" si="9"/>
        <v>0.26138778909695892</v>
      </c>
      <c r="V41" s="6">
        <f t="shared" si="10"/>
        <v>408.48122938570418</v>
      </c>
    </row>
    <row r="42" spans="2:22">
      <c r="B42" s="38">
        <v>2001</v>
      </c>
      <c r="G42" s="37">
        <v>899</v>
      </c>
      <c r="K42" s="38">
        <v>456</v>
      </c>
      <c r="M42" s="5">
        <f t="shared" si="2"/>
        <v>0.50723025583982206</v>
      </c>
      <c r="N42" s="7">
        <f t="shared" si="3"/>
        <v>-0.67879022495723407</v>
      </c>
      <c r="S42">
        <f t="shared" si="8"/>
        <v>775</v>
      </c>
      <c r="T42">
        <f t="shared" si="5"/>
        <v>1614.8316331971243</v>
      </c>
      <c r="U42">
        <f t="shared" si="9"/>
        <v>0.24995479467432488</v>
      </c>
      <c r="V42" s="6">
        <f t="shared" si="10"/>
        <v>403.6349093093919</v>
      </c>
    </row>
    <row r="43" spans="2:22">
      <c r="B43" s="38">
        <v>2002</v>
      </c>
      <c r="G43" s="37">
        <v>685</v>
      </c>
      <c r="K43" s="38">
        <v>483</v>
      </c>
      <c r="M43" s="5">
        <f t="shared" si="2"/>
        <v>0.70510948905109494</v>
      </c>
      <c r="N43" s="7">
        <f t="shared" si="3"/>
        <v>-0.34940218460965256</v>
      </c>
      <c r="S43">
        <f t="shared" si="8"/>
        <v>800</v>
      </c>
      <c r="T43">
        <f t="shared" si="5"/>
        <v>1666.9229762034831</v>
      </c>
      <c r="U43">
        <f t="shared" si="9"/>
        <v>0.23902187472693529</v>
      </c>
      <c r="V43" s="6">
        <f t="shared" si="10"/>
        <v>398.43105479755906</v>
      </c>
    </row>
    <row r="44" spans="2:22">
      <c r="B44" s="38">
        <v>2003</v>
      </c>
      <c r="G44" s="37">
        <v>541</v>
      </c>
      <c r="K44" s="38">
        <v>192</v>
      </c>
      <c r="M44" s="5">
        <f t="shared" si="2"/>
        <v>0.35489833641404805</v>
      </c>
      <c r="N44" s="7">
        <f t="shared" si="3"/>
        <v>-1.0359239068187001</v>
      </c>
      <c r="S44">
        <f t="shared" si="8"/>
        <v>825</v>
      </c>
      <c r="T44">
        <f t="shared" si="5"/>
        <v>1719.0143192098419</v>
      </c>
      <c r="U44">
        <f t="shared" si="9"/>
        <v>0.22856715620285414</v>
      </c>
      <c r="V44" s="6">
        <f t="shared" si="10"/>
        <v>392.91021441377893</v>
      </c>
    </row>
    <row r="45" spans="2:22">
      <c r="B45" s="38">
        <v>2004</v>
      </c>
      <c r="G45" s="37">
        <v>676</v>
      </c>
      <c r="K45" s="38">
        <v>341</v>
      </c>
      <c r="M45" s="5">
        <f t="shared" si="2"/>
        <v>0.50443786982248517</v>
      </c>
      <c r="N45" s="7">
        <f t="shared" si="3"/>
        <v>-0.68431059875944733</v>
      </c>
      <c r="S45">
        <f t="shared" si="8"/>
        <v>850</v>
      </c>
      <c r="T45">
        <f t="shared" si="5"/>
        <v>1771.1056622162009</v>
      </c>
      <c r="U45">
        <f t="shared" si="9"/>
        <v>0.21856972276844372</v>
      </c>
      <c r="V45" s="6">
        <f t="shared" si="10"/>
        <v>387.11007358421597</v>
      </c>
    </row>
    <row r="46" spans="2:22">
      <c r="B46" s="38">
        <v>2005</v>
      </c>
      <c r="G46" s="37">
        <v>478</v>
      </c>
      <c r="K46" s="38">
        <v>297</v>
      </c>
      <c r="M46" s="5">
        <f t="shared" si="2"/>
        <v>0.62133891213389125</v>
      </c>
      <c r="N46" s="7">
        <f t="shared" si="3"/>
        <v>-0.47587859368875629</v>
      </c>
      <c r="S46">
        <f t="shared" si="8"/>
        <v>875</v>
      </c>
      <c r="T46">
        <f t="shared" si="5"/>
        <v>1823.1970052225597</v>
      </c>
      <c r="U46">
        <f t="shared" si="9"/>
        <v>0.20900957296189956</v>
      </c>
      <c r="V46" s="6">
        <f t="shared" si="10"/>
        <v>381.06562748698138</v>
      </c>
    </row>
    <row r="47" spans="2:22">
      <c r="B47" s="38">
        <v>2006</v>
      </c>
      <c r="G47" s="37">
        <v>359</v>
      </c>
      <c r="K47" s="38">
        <v>695</v>
      </c>
      <c r="M47" s="5">
        <f t="shared" si="2"/>
        <v>1.9359331476323121</v>
      </c>
      <c r="N47" s="7">
        <f t="shared" si="3"/>
        <v>0.66058945707651329</v>
      </c>
      <c r="S47">
        <f t="shared" si="8"/>
        <v>900</v>
      </c>
      <c r="T47">
        <f t="shared" si="5"/>
        <v>1875.2883482289185</v>
      </c>
      <c r="U47">
        <f t="shared" si="9"/>
        <v>0.19986758017713283</v>
      </c>
      <c r="V47" s="6">
        <f t="shared" si="10"/>
        <v>374.80934429488633</v>
      </c>
    </row>
    <row r="48" spans="2:22">
      <c r="B48" s="38">
        <v>2007</v>
      </c>
      <c r="G48" s="37">
        <v>293</v>
      </c>
      <c r="K48" s="38">
        <v>549</v>
      </c>
      <c r="M48" s="5">
        <f t="shared" si="2"/>
        <v>1.8737201365187712</v>
      </c>
      <c r="N48" s="7">
        <f t="shared" si="3"/>
        <v>0.62792583249246325</v>
      </c>
      <c r="S48">
        <f t="shared" si="8"/>
        <v>925</v>
      </c>
      <c r="T48">
        <f t="shared" si="5"/>
        <v>1927.3796912352773</v>
      </c>
      <c r="U48">
        <f t="shared" si="9"/>
        <v>0.19112545439794079</v>
      </c>
      <c r="V48" s="6">
        <f t="shared" si="10"/>
        <v>368.37131928470518</v>
      </c>
    </row>
    <row r="49" spans="2:22">
      <c r="B49" s="38">
        <v>2008</v>
      </c>
      <c r="G49" s="37">
        <v>365</v>
      </c>
      <c r="K49" s="38">
        <v>536</v>
      </c>
      <c r="M49" s="5">
        <f t="shared" si="2"/>
        <v>1.4684931506849315</v>
      </c>
      <c r="N49" s="7">
        <f t="shared" si="3"/>
        <v>0.38423680748831046</v>
      </c>
      <c r="S49">
        <f t="shared" si="8"/>
        <v>950</v>
      </c>
      <c r="T49">
        <f t="shared" si="5"/>
        <v>1979.4710342416363</v>
      </c>
      <c r="U49">
        <f t="shared" si="9"/>
        <v>0.18276570560590938</v>
      </c>
      <c r="V49" s="6">
        <f t="shared" si="10"/>
        <v>361.77942029963185</v>
      </c>
    </row>
    <row r="50" spans="2:22">
      <c r="B50" s="38">
        <v>2009</v>
      </c>
      <c r="G50" s="37">
        <v>348</v>
      </c>
      <c r="K50" s="38">
        <v>270</v>
      </c>
      <c r="M50" s="5">
        <f t="shared" si="2"/>
        <v>0.77586206896551724</v>
      </c>
      <c r="N50" s="7">
        <f t="shared" si="3"/>
        <v>-0.25378052077609958</v>
      </c>
      <c r="S50">
        <f t="shared" si="8"/>
        <v>975</v>
      </c>
      <c r="T50">
        <f t="shared" si="5"/>
        <v>2031.5623772479951</v>
      </c>
      <c r="U50">
        <f t="shared" si="9"/>
        <v>0.17477160878883868</v>
      </c>
      <c r="V50" s="6">
        <f t="shared" si="10"/>
        <v>355.0594250265097</v>
      </c>
    </row>
    <row r="51" spans="2:22">
      <c r="B51" s="38">
        <v>2010</v>
      </c>
      <c r="G51" s="37">
        <v>688</v>
      </c>
      <c r="K51" s="38">
        <v>534</v>
      </c>
      <c r="M51" s="5">
        <f t="shared" si="2"/>
        <v>0.77616279069767447</v>
      </c>
      <c r="N51" s="7">
        <f t="shared" si="3"/>
        <v>-0.25339299897314876</v>
      </c>
      <c r="S51">
        <f t="shared" si="8"/>
        <v>1000</v>
      </c>
      <c r="T51">
        <f t="shared" si="5"/>
        <v>2083.6537202543541</v>
      </c>
      <c r="U51">
        <f t="shared" si="9"/>
        <v>0.16712717047968578</v>
      </c>
      <c r="V51" s="6">
        <f t="shared" si="10"/>
        <v>348.23515052558093</v>
      </c>
    </row>
    <row r="52" spans="2:22">
      <c r="B52" s="38">
        <v>2011</v>
      </c>
      <c r="G52" s="37">
        <v>845</v>
      </c>
      <c r="K52" s="38">
        <v>754</v>
      </c>
      <c r="M52" s="5">
        <f t="shared" si="2"/>
        <v>0.89230769230769236</v>
      </c>
      <c r="N52" s="7">
        <f t="shared" si="3"/>
        <v>-0.11394425934921772</v>
      </c>
    </row>
    <row r="53" spans="2:22">
      <c r="B53" s="38">
        <v>2012</v>
      </c>
      <c r="G53" s="37">
        <v>648</v>
      </c>
      <c r="K53" s="38">
        <v>675</v>
      </c>
      <c r="M53" s="5">
        <f t="shared" si="2"/>
        <v>1.0416666666666667</v>
      </c>
      <c r="N53" s="7">
        <f t="shared" si="3"/>
        <v>4.08219945202552E-2</v>
      </c>
    </row>
    <row r="54" spans="2:22">
      <c r="B54" s="38">
        <v>2013</v>
      </c>
      <c r="G54" s="37">
        <v>445</v>
      </c>
      <c r="K54" s="38">
        <v>185</v>
      </c>
      <c r="M54" s="5">
        <f t="shared" si="2"/>
        <v>0.4157303370786517</v>
      </c>
      <c r="N54" s="7">
        <f t="shared" si="3"/>
        <v>-0.8777184570879154</v>
      </c>
    </row>
    <row r="55" spans="2:22">
      <c r="B55" s="38">
        <v>2014</v>
      </c>
      <c r="G55" s="37">
        <v>990</v>
      </c>
      <c r="K55" s="38">
        <v>269</v>
      </c>
      <c r="M55" s="5">
        <f t="shared" si="2"/>
        <v>0.27171717171717169</v>
      </c>
      <c r="N55" s="7">
        <f t="shared" si="3"/>
        <v>-1.3029935635267966</v>
      </c>
    </row>
    <row r="56" spans="2:22">
      <c r="B56" s="38">
        <v>2015</v>
      </c>
      <c r="G56" s="37">
        <v>716</v>
      </c>
      <c r="K56" s="38">
        <v>221</v>
      </c>
      <c r="M56" s="5">
        <f t="shared" si="2"/>
        <v>0.30865921787709499</v>
      </c>
      <c r="N56" s="7">
        <f t="shared" si="3"/>
        <v>-1.1755174654428928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ODFW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Ruzycki</dc:creator>
  <cp:keywords/>
  <dc:description/>
  <cp:lastModifiedBy>STORCH Adam J * ODFW</cp:lastModifiedBy>
  <cp:revision/>
  <dcterms:created xsi:type="dcterms:W3CDTF">2011-07-12T20:36:31Z</dcterms:created>
  <dcterms:modified xsi:type="dcterms:W3CDTF">2023-02-03T16:41:34Z</dcterms:modified>
  <cp:category/>
  <cp:contentStatus/>
</cp:coreProperties>
</file>