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ru\Desktop\"/>
    </mc:Choice>
  </mc:AlternateContent>
  <bookViews>
    <workbookView xWindow="0" yWindow="0" windowWidth="23040" windowHeight="10344"/>
  </bookViews>
  <sheets>
    <sheet name="Revenue" sheetId="1" r:id="rId1"/>
    <sheet name="Cost" sheetId="2" r:id="rId2"/>
    <sheet name="Stats" sheetId="3" r:id="rId3"/>
    <sheet name="Rewar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G36" i="1" l="1"/>
  <c r="G37" i="1"/>
  <c r="G38" i="1"/>
  <c r="G39" i="1"/>
  <c r="G40" i="1"/>
  <c r="G41" i="1"/>
  <c r="G42" i="1"/>
  <c r="G43" i="1"/>
  <c r="G44" i="1"/>
  <c r="G35" i="1"/>
  <c r="F36" i="1"/>
  <c r="H36" i="1" s="1"/>
  <c r="F37" i="1"/>
  <c r="F38" i="1"/>
  <c r="F39" i="1"/>
  <c r="F40" i="1"/>
  <c r="F41" i="1"/>
  <c r="F42" i="1"/>
  <c r="F43" i="1"/>
  <c r="F44" i="1"/>
  <c r="F35" i="1"/>
  <c r="D20" i="1"/>
  <c r="D21" i="1"/>
  <c r="D22" i="1"/>
  <c r="D24" i="1"/>
  <c r="D25" i="1"/>
  <c r="D28" i="1"/>
  <c r="I60" i="1"/>
  <c r="I59" i="1"/>
  <c r="I58" i="1"/>
  <c r="I57" i="1"/>
  <c r="I56" i="1"/>
  <c r="I55" i="1"/>
  <c r="I54" i="1"/>
  <c r="I53" i="1"/>
  <c r="I52" i="1"/>
  <c r="I51" i="1"/>
  <c r="I50" i="1"/>
  <c r="I49" i="1"/>
  <c r="D30" i="1" l="1"/>
  <c r="B81" i="1" s="1"/>
  <c r="H35" i="1"/>
  <c r="H44" i="1"/>
  <c r="H43" i="1"/>
  <c r="H42" i="1"/>
  <c r="H41" i="1"/>
  <c r="H40" i="1"/>
  <c r="H39" i="1"/>
  <c r="H38" i="1"/>
  <c r="H37" i="1"/>
  <c r="D77" i="1"/>
  <c r="B84" i="1" s="1"/>
  <c r="L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N24" i="4" s="1"/>
  <c r="N25" i="4" s="1"/>
  <c r="M13" i="4"/>
  <c r="H45" i="1" l="1"/>
  <c r="B82" i="1" s="1"/>
  <c r="D31" i="2" l="1"/>
  <c r="F31" i="2"/>
  <c r="H31" i="2"/>
  <c r="J31" i="2"/>
  <c r="L31" i="2"/>
  <c r="N31" i="2"/>
  <c r="P31" i="2"/>
  <c r="R31" i="2"/>
  <c r="T31" i="2"/>
  <c r="V31" i="2"/>
  <c r="X31" i="2"/>
  <c r="Y31" i="2"/>
  <c r="B31" i="2"/>
  <c r="O6" i="4"/>
  <c r="O4" i="4"/>
  <c r="O5" i="4"/>
  <c r="O3" i="4"/>
  <c r="E12" i="4"/>
  <c r="G12" i="4" s="1"/>
  <c r="F12" i="4"/>
  <c r="E13" i="4"/>
  <c r="G13" i="4" s="1"/>
  <c r="F13" i="4"/>
  <c r="E14" i="4"/>
  <c r="G14" i="4" s="1"/>
  <c r="F14" i="4"/>
  <c r="E15" i="4"/>
  <c r="F15" i="4"/>
  <c r="E16" i="4"/>
  <c r="G16" i="4" s="1"/>
  <c r="F16" i="4"/>
  <c r="E17" i="4"/>
  <c r="G17" i="4" s="1"/>
  <c r="F17" i="4"/>
  <c r="E18" i="4"/>
  <c r="G18" i="4" s="1"/>
  <c r="F18" i="4"/>
  <c r="E19" i="4"/>
  <c r="F19" i="4"/>
  <c r="E20" i="4"/>
  <c r="G20" i="4" s="1"/>
  <c r="F20" i="4"/>
  <c r="E21" i="4"/>
  <c r="G21" i="4" s="1"/>
  <c r="F21" i="4"/>
  <c r="E22" i="4"/>
  <c r="G22" i="4" s="1"/>
  <c r="F22" i="4"/>
  <c r="E23" i="4"/>
  <c r="F23" i="4"/>
  <c r="E24" i="4"/>
  <c r="G24" i="4" s="1"/>
  <c r="F24" i="4"/>
  <c r="E25" i="4"/>
  <c r="F25" i="4"/>
  <c r="E26" i="4"/>
  <c r="G26" i="4" s="1"/>
  <c r="F26" i="4"/>
  <c r="E27" i="4"/>
  <c r="F27" i="4"/>
  <c r="E28" i="4"/>
  <c r="G28" i="4" s="1"/>
  <c r="F28" i="4"/>
  <c r="E29" i="4"/>
  <c r="G29" i="4" s="1"/>
  <c r="F29" i="4"/>
  <c r="E30" i="4"/>
  <c r="G30" i="4" s="1"/>
  <c r="F30" i="4"/>
  <c r="E31" i="4"/>
  <c r="F31" i="4"/>
  <c r="E32" i="4"/>
  <c r="G32" i="4" s="1"/>
  <c r="F32" i="4"/>
  <c r="E33" i="4"/>
  <c r="G33" i="4" s="1"/>
  <c r="F33" i="4"/>
  <c r="E34" i="4"/>
  <c r="G34" i="4" s="1"/>
  <c r="F34" i="4"/>
  <c r="E35" i="4"/>
  <c r="F35" i="4"/>
  <c r="E36" i="4"/>
  <c r="G36" i="4" s="1"/>
  <c r="F36" i="4"/>
  <c r="E37" i="4"/>
  <c r="G37" i="4" s="1"/>
  <c r="H36" i="4" s="1"/>
  <c r="F37" i="4"/>
  <c r="E38" i="4"/>
  <c r="G38" i="4" s="1"/>
  <c r="F38" i="4"/>
  <c r="E39" i="4"/>
  <c r="F39" i="4"/>
  <c r="E40" i="4"/>
  <c r="G40" i="4" s="1"/>
  <c r="F40" i="4"/>
  <c r="E41" i="4"/>
  <c r="F41" i="4"/>
  <c r="E42" i="4"/>
  <c r="G42" i="4" s="1"/>
  <c r="F42" i="4"/>
  <c r="E43" i="4"/>
  <c r="F43" i="4"/>
  <c r="E44" i="4"/>
  <c r="G44" i="4" s="1"/>
  <c r="F44" i="4"/>
  <c r="E11" i="4"/>
  <c r="F10" i="4"/>
  <c r="E9" i="4"/>
  <c r="H12" i="4" l="1"/>
  <c r="G41" i="4"/>
  <c r="G25" i="4"/>
  <c r="H24" i="4" s="1"/>
  <c r="H42" i="4"/>
  <c r="G43" i="4"/>
  <c r="G39" i="4"/>
  <c r="H39" i="4" s="1"/>
  <c r="G35" i="4"/>
  <c r="H33" i="4" s="1"/>
  <c r="G31" i="4"/>
  <c r="H30" i="4" s="1"/>
  <c r="G27" i="4"/>
  <c r="H27" i="4" s="1"/>
  <c r="G23" i="4"/>
  <c r="H21" i="4" s="1"/>
  <c r="G19" i="4"/>
  <c r="H18" i="4" s="1"/>
  <c r="G15" i="4"/>
  <c r="H15" i="4" s="1"/>
  <c r="E10" i="4"/>
  <c r="G10" i="4" s="1"/>
  <c r="F9" i="4"/>
  <c r="G9" i="4" s="1"/>
  <c r="F11" i="4"/>
  <c r="G11" i="4" s="1"/>
  <c r="H9" i="4" l="1"/>
  <c r="H45" i="4" s="1"/>
  <c r="G50" i="1" l="1"/>
  <c r="G51" i="1"/>
  <c r="G52" i="1"/>
  <c r="G53" i="1"/>
  <c r="G54" i="1"/>
  <c r="G55" i="1"/>
  <c r="G56" i="1"/>
  <c r="G57" i="1"/>
  <c r="G58" i="1"/>
  <c r="G59" i="1"/>
  <c r="G60" i="1"/>
  <c r="F50" i="1"/>
  <c r="F51" i="1"/>
  <c r="F52" i="1"/>
  <c r="F53" i="1"/>
  <c r="F54" i="1"/>
  <c r="F55" i="1"/>
  <c r="F56" i="1"/>
  <c r="F57" i="1"/>
  <c r="F58" i="1"/>
  <c r="F59" i="1"/>
  <c r="F60" i="1"/>
  <c r="H56" i="1" l="1"/>
  <c r="H52" i="1"/>
  <c r="H51" i="1"/>
  <c r="H53" i="1"/>
  <c r="H54" i="1"/>
  <c r="H55" i="1"/>
  <c r="H57" i="1"/>
  <c r="H58" i="1"/>
  <c r="H59" i="1"/>
  <c r="H60" i="1"/>
  <c r="H50" i="1"/>
  <c r="H61" i="1" l="1"/>
  <c r="B83" i="1" s="1"/>
  <c r="D7" i="2" l="1"/>
  <c r="F7" i="2"/>
  <c r="H7" i="2"/>
  <c r="J7" i="2"/>
  <c r="L7" i="2"/>
  <c r="N7" i="2"/>
  <c r="P7" i="2"/>
  <c r="R7" i="2"/>
  <c r="T7" i="2"/>
  <c r="V7" i="2"/>
  <c r="X7" i="2"/>
  <c r="B7" i="2"/>
  <c r="Y16" i="2" l="1"/>
  <c r="X16" i="2"/>
  <c r="V16" i="2"/>
  <c r="T16" i="2"/>
  <c r="R16" i="2"/>
  <c r="P16" i="2"/>
  <c r="N16" i="2"/>
  <c r="L16" i="2"/>
  <c r="J16" i="2"/>
  <c r="H16" i="2"/>
  <c r="F16" i="2"/>
  <c r="D16" i="2" l="1"/>
  <c r="B16" i="2"/>
  <c r="Y13" i="2" l="1"/>
  <c r="Y14" i="2"/>
  <c r="Y15" i="2"/>
  <c r="Y17" i="2"/>
  <c r="Y18" i="2"/>
  <c r="Y20" i="2"/>
  <c r="Y21" i="2"/>
  <c r="Y22" i="2"/>
  <c r="Y23" i="2"/>
  <c r="Y28" i="2"/>
  <c r="Y4" i="2" l="1"/>
  <c r="Y3" i="2" l="1"/>
  <c r="X5" i="2" l="1"/>
  <c r="V5" i="2"/>
  <c r="T5" i="2"/>
  <c r="R5" i="2"/>
  <c r="P5" i="2"/>
  <c r="N5" i="2"/>
  <c r="L5" i="2"/>
  <c r="J5" i="2"/>
  <c r="H5" i="2"/>
  <c r="F5" i="2"/>
  <c r="D5" i="2"/>
  <c r="B5" i="2"/>
  <c r="D7" i="3"/>
  <c r="C7" i="3"/>
  <c r="B7" i="3"/>
  <c r="Y5" i="2" l="1"/>
  <c r="Y7" i="2"/>
  <c r="B85" i="1" l="1"/>
</calcChain>
</file>

<file path=xl/comments1.xml><?xml version="1.0" encoding="utf-8"?>
<comments xmlns="http://schemas.openxmlformats.org/spreadsheetml/2006/main">
  <authors>
    <author>Anirudh Sharma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Anirudh Sharma:</t>
        </r>
        <r>
          <rPr>
            <sz val="9"/>
            <color indexed="81"/>
            <rFont val="Tahoma"/>
            <family val="2"/>
          </rPr>
          <t xml:space="preserve">
excluding taxes
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Anirudh Sharma:</t>
        </r>
        <r>
          <rPr>
            <sz val="9"/>
            <color indexed="81"/>
            <rFont val="Tahoma"/>
            <family val="2"/>
          </rPr>
          <t xml:space="preserve">
20% increase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Anirudh Sharma:</t>
        </r>
        <r>
          <rPr>
            <sz val="9"/>
            <color indexed="81"/>
            <rFont val="Tahoma"/>
            <family val="2"/>
          </rPr>
          <t xml:space="preserve">
10%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Anirudh Sharma:</t>
        </r>
        <r>
          <rPr>
            <sz val="9"/>
            <color indexed="81"/>
            <rFont val="Tahoma"/>
            <family val="2"/>
          </rPr>
          <t xml:space="preserve">
10%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Anirudh Sharma:</t>
        </r>
        <r>
          <rPr>
            <sz val="9"/>
            <color indexed="81"/>
            <rFont val="Tahoma"/>
            <family val="2"/>
          </rPr>
          <t xml:space="preserve">
10%</t>
        </r>
      </text>
    </comment>
  </commentList>
</comments>
</file>

<file path=xl/sharedStrings.xml><?xml version="1.0" encoding="utf-8"?>
<sst xmlns="http://schemas.openxmlformats.org/spreadsheetml/2006/main" count="263" uniqueCount="112">
  <si>
    <t>Basic</t>
  </si>
  <si>
    <t>Cost</t>
  </si>
  <si>
    <t>Margin</t>
  </si>
  <si>
    <t>Business</t>
  </si>
  <si>
    <t>Total</t>
  </si>
  <si>
    <t>Month Wise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</si>
  <si>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</si>
  <si>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</si>
  <si>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</si>
  <si>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</si>
  <si>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</si>
  <si>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</si>
  <si>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</si>
  <si>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</si>
  <si>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</si>
  <si>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</si>
  <si>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</si>
  <si>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</si>
  <si>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Pro</t>
  </si>
  <si>
    <t>Client Req</t>
  </si>
  <si>
    <t>Product Sale</t>
  </si>
  <si>
    <t>Subscription</t>
  </si>
  <si>
    <t>Users</t>
  </si>
  <si>
    <t>Attributes</t>
  </si>
  <si>
    <t>Income</t>
  </si>
  <si>
    <t>Products</t>
  </si>
  <si>
    <t>Shutterstock</t>
  </si>
  <si>
    <t>EyeEm</t>
  </si>
  <si>
    <t>iStock</t>
  </si>
  <si>
    <t>No of user(monthly for the first year)</t>
  </si>
  <si>
    <t>Installs (as per android store)</t>
  </si>
  <si>
    <t>100,000 - 500,000</t>
  </si>
  <si>
    <t xml:space="preserve">10,000,000 - 50,000,000 
</t>
  </si>
  <si>
    <t>Founded in  (as per wiki)</t>
  </si>
  <si>
    <t>Years running</t>
  </si>
  <si>
    <t>Size of app (as per android store)</t>
  </si>
  <si>
    <t>1.94 MB</t>
  </si>
  <si>
    <t>10.94 MB</t>
  </si>
  <si>
    <t>Current Assets</t>
  </si>
  <si>
    <t>Long-term Assets</t>
  </si>
  <si>
    <t>Total Assets</t>
  </si>
  <si>
    <t>Direct Cost of Sales</t>
  </si>
  <si>
    <t>Gross Margin</t>
  </si>
  <si>
    <t xml:space="preserve">Total Cost of Sales </t>
  </si>
  <si>
    <t>Expenses</t>
  </si>
  <si>
    <t>Assets</t>
  </si>
  <si>
    <t xml:space="preserve">Marketing &amp; Other Expenses </t>
  </si>
  <si>
    <t>Lease</t>
  </si>
  <si>
    <t>Payroll</t>
  </si>
  <si>
    <t>Utilities</t>
  </si>
  <si>
    <t>Rent</t>
  </si>
  <si>
    <t>Payroll taxes</t>
  </si>
  <si>
    <t>Server</t>
  </si>
  <si>
    <t>Travel Expense/allowance</t>
  </si>
  <si>
    <t>Employee Insurance</t>
  </si>
  <si>
    <t>R&amp;D Costing</t>
  </si>
  <si>
    <t>Rewards</t>
  </si>
  <si>
    <t>Total Operating Expenses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</si>
  <si>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</si>
  <si>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</si>
  <si>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</si>
  <si>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</si>
  <si>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</si>
  <si>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</si>
  <si>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</si>
  <si>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</si>
  <si>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</si>
  <si>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Month12</t>
  </si>
  <si>
    <t>Month10</t>
  </si>
  <si>
    <t>Month11</t>
  </si>
  <si>
    <t>Terms/Months</t>
  </si>
  <si>
    <t>Third Party</t>
  </si>
  <si>
    <t>na</t>
  </si>
  <si>
    <t>Month</t>
  </si>
  <si>
    <t>Video User</t>
  </si>
  <si>
    <t>Months</t>
  </si>
  <si>
    <t>Image Cost</t>
  </si>
  <si>
    <t>Video Cost</t>
  </si>
  <si>
    <t>Image Req</t>
  </si>
  <si>
    <t>Video req</t>
  </si>
  <si>
    <t>Client Requi</t>
  </si>
  <si>
    <t>Image Users</t>
  </si>
  <si>
    <t>Plan</t>
  </si>
  <si>
    <t>20% of subcriotn</t>
  </si>
  <si>
    <t>No of Users</t>
  </si>
  <si>
    <t>Reward Cost</t>
  </si>
  <si>
    <t>&gt;100 Credits</t>
  </si>
  <si>
    <t>Best Case</t>
  </si>
  <si>
    <t>BEST CASE</t>
  </si>
  <si>
    <t>Subs Cost</t>
  </si>
  <si>
    <t>20% of subs Amount</t>
  </si>
  <si>
    <t>1st program cost</t>
  </si>
  <si>
    <t>2nd program cost</t>
  </si>
  <si>
    <t>Price per product</t>
  </si>
  <si>
    <t>Selling price</t>
  </si>
  <si>
    <t>mugs</t>
  </si>
  <si>
    <t>bottles</t>
  </si>
  <si>
    <t>cups</t>
  </si>
  <si>
    <t>totes</t>
  </si>
  <si>
    <t>duffels</t>
  </si>
  <si>
    <t>hoodies</t>
  </si>
  <si>
    <t>pens</t>
  </si>
  <si>
    <t>markers</t>
  </si>
  <si>
    <t>pencil</t>
  </si>
  <si>
    <t>Calendar</t>
  </si>
  <si>
    <t>Sticky Notes</t>
  </si>
  <si>
    <t>product req</t>
  </si>
  <si>
    <t>User</t>
  </si>
  <si>
    <t>Amount</t>
  </si>
  <si>
    <t>Image/Video Selling</t>
  </si>
  <si>
    <t>Total requirements</t>
  </si>
  <si>
    <t>Image Selling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</si>
</sst>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1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1" fillId="4" borderId="0" xfId="0" applyFont="1" applyFill="1"/>
    <xf numFmtId="0" fontId="1" fillId="3" borderId="1" xfId="0" applyFont="1" applyFill="1" applyBorder="1"/>
    <xf numFmtId="0" fontId="2" fillId="4" borderId="0" xfId="0" applyFont="1" applyFill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Fill="1" applyBorder="1"/>
    <xf numFmtId="0" fontId="0" fillId="0" borderId="0" xfId="0" applyFill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6" fillId="0" borderId="1" xfId="1" applyFont="1" applyBorder="1" applyAlignment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6" fillId="0" borderId="1" xfId="0" applyFont="1" applyBorder="1" applyAlignment="1"/>
    <xf numFmtId="0" fontId="0" fillId="2" borderId="1" xfId="0" applyFill="1" applyBorder="1"/>
    <xf numFmtId="0" fontId="1" fillId="4" borderId="0" xfId="0" applyFont="1" applyFill="1" applyAlignment="1">
      <alignment horizontal="right"/>
    </xf>
    <xf numFmtId="0" fontId="7" fillId="0" borderId="0" xfId="0" applyFont="1" applyBorder="1" applyAlignment="1"/>
    <xf numFmtId="0" fontId="7" fillId="0" borderId="1" xfId="0" applyFont="1" applyBorder="1" applyAlignment="1"/>
    <xf numFmtId="0" fontId="0" fillId="2" borderId="1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6" fillId="3" borderId="1" xfId="0" applyFont="1" applyFill="1" applyBorder="1" applyAlignment="1"/>
    <xf numFmtId="0" fontId="0" fillId="0" borderId="1" xfId="0" applyFill="1" applyBorder="1"/>
    <xf numFmtId="0" fontId="1" fillId="4" borderId="1" xfId="0" applyFont="1" applyFill="1" applyBorder="1" applyAlignment="1">
      <alignment horizontal="right"/>
    </xf>
    <xf numFmtId="3" fontId="0" fillId="0" borderId="1" xfId="0" applyNumberFormat="1" applyBorder="1" applyAlignment="1">
      <alignment horizontal="center"/>
    </xf>
    <xf numFmtId="0" fontId="6" fillId="0" borderId="0" xfId="1" applyFont="1" applyBorder="1" applyAlignment="1"/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6" fillId="0" borderId="0" xfId="0" applyFont="1" applyBorder="1" applyAlignme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 wrapText="1"/>
    </xf>
    <xf numFmtId="0" fontId="0" fillId="0" borderId="9" xfId="0" applyFill="1" applyBorder="1"/>
    <xf numFmtId="0" fontId="0" fillId="0" borderId="1" xfId="0" applyBorder="1" applyAlignment="1">
      <alignment horizontal="center"/>
    </xf>
    <xf numFmtId="0" fontId="1" fillId="2" borderId="10" xfId="0" applyFont="1" applyFill="1" applyBorder="1" applyAlignment="1">
      <alignment horizontal="right"/>
    </xf>
    <xf numFmtId="0" fontId="0" fillId="0" borderId="1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0" fillId="6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6" fillId="0" borderId="1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zoomScaleNormal="100" workbookViewId="0">
      <selection activeCell="B14" sqref="B14"/>
    </sheetView>
  </sheetViews>
  <sheetFormatPr defaultRowHeight="14.4" x14ac:dyDescent="0.3"/>
  <cols>
    <col min="1" max="1" width="17.21875" bestFit="1" customWidth="1"/>
    <col min="2" max="2" width="11.44140625" bestFit="1" customWidth="1"/>
    <col min="3" max="3" width="14.33203125" bestFit="1" customWidth="1"/>
    <col min="4" max="4" width="13.109375" bestFit="1" customWidth="1"/>
    <col min="5" max="5" width="15.109375" bestFit="1" customWidth="1"/>
    <col min="6" max="6" width="14.6640625" bestFit="1" customWidth="1"/>
    <col min="7" max="7" width="14.88671875" bestFit="1" customWidth="1"/>
    <col min="8" max="8" width="14.44140625" bestFit="1" customWidth="1"/>
    <col min="9" max="9" width="18.21875" bestFit="1" customWidth="1"/>
    <col min="10" max="10" width="16.44140625" bestFit="1" customWidth="1"/>
    <col min="11" max="11" width="20.21875" bestFit="1" customWidth="1"/>
    <col min="12" max="13" width="18.21875" bestFit="1" customWidth="1"/>
    <col min="14" max="14" width="9.88671875" bestFit="1" customWidth="1"/>
    <col min="15" max="15" width="11.44140625" bestFit="1" customWidth="1"/>
    <col min="16" max="16" width="9.88671875" bestFit="1" customWidth="1"/>
    <col min="17" max="17" width="11.44140625" bestFit="1" customWidth="1"/>
    <col min="18" max="18" width="9.88671875" bestFit="1" customWidth="1"/>
    <col min="19" max="19" width="11.44140625" bestFit="1" customWidth="1"/>
    <col min="20" max="20" width="9.88671875" bestFit="1" customWidth="1"/>
    <col min="21" max="21" width="12.44140625" bestFit="1" customWidth="1"/>
    <col min="22" max="22" width="10.88671875" bestFit="1" customWidth="1"/>
    <col min="23" max="23" width="12.44140625" bestFit="1" customWidth="1"/>
    <col min="24" max="24" width="10.88671875" bestFit="1" customWidth="1"/>
    <col min="25" max="25" width="12.44140625" bestFit="1" customWidth="1"/>
    <col min="26" max="26" width="10.88671875" bestFit="1" customWidth="1"/>
    <col min="27" max="27" width="10" bestFit="1" customWidth="1"/>
    <col min="28" max="28" width="11" bestFit="1" customWidth="1"/>
    <col min="29" max="29" width="7" bestFit="1" customWidth="1"/>
    <col min="30" max="30" width="10.88671875" bestFit="1" customWidth="1"/>
    <col min="31" max="31" width="6" bestFit="1" customWidth="1"/>
    <col min="32" max="32" width="8" bestFit="1" customWidth="1"/>
    <col min="33" max="33" width="10.88671875" bestFit="1" customWidth="1"/>
    <col min="34" max="34" width="6" bestFit="1" customWidth="1"/>
    <col min="35" max="35" width="8" bestFit="1" customWidth="1"/>
    <col min="36" max="36" width="10.88671875" bestFit="1" customWidth="1"/>
    <col min="37" max="37" width="6" bestFit="1" customWidth="1"/>
    <col min="38" max="38" width="8" bestFit="1" customWidth="1"/>
    <col min="39" max="39" width="9" bestFit="1" customWidth="1"/>
  </cols>
  <sheetData>
    <row r="1" spans="1:4" x14ac:dyDescent="0.3">
      <c r="A1" s="4" t="s">
        <v>22</v>
      </c>
      <c r="C1" s="36"/>
      <c r="D1" s="36"/>
    </row>
    <row r="2" spans="1:4" s="8" customFormat="1" x14ac:dyDescent="0.3">
      <c r="A2" s="7" t="s">
        <v>5</v>
      </c>
      <c r="B2" s="7" t="s">
        <v>22</v>
      </c>
      <c r="C2" s="36"/>
      <c r="D2" s="36"/>
    </row>
    <row r="3" spans="1:4" s="8" customFormat="1" x14ac:dyDescent="0.3">
      <c r="A3" s="22" t="s">
        <v>6</v>
      </c>
      <c r="B3" s="52">
        <v>600</v>
      </c>
      <c r="C3" s="36"/>
      <c r="D3" s="36"/>
    </row>
    <row r="4" spans="1:4" s="8" customFormat="1" x14ac:dyDescent="0.3">
      <c r="A4" s="22" t="s">
        <v>7</v>
      </c>
      <c r="B4" s="52">
        <v>1488</v>
      </c>
      <c r="C4" s="36"/>
      <c r="D4" s="36"/>
    </row>
    <row r="5" spans="1:4" s="8" customFormat="1" x14ac:dyDescent="0.3">
      <c r="A5" s="22" t="s">
        <v>8</v>
      </c>
      <c r="B5" s="52">
        <v>1932</v>
      </c>
      <c r="C5" s="36"/>
      <c r="D5" s="36"/>
    </row>
    <row r="6" spans="1:4" s="8" customFormat="1" x14ac:dyDescent="0.3">
      <c r="A6" s="22" t="s">
        <v>9</v>
      </c>
      <c r="B6" s="52">
        <v>2661</v>
      </c>
      <c r="C6" s="36"/>
      <c r="D6" s="36"/>
    </row>
    <row r="7" spans="1:4" s="8" customFormat="1" x14ac:dyDescent="0.3">
      <c r="A7" s="22" t="s">
        <v>10</v>
      </c>
      <c r="B7" s="52">
        <v>5848</v>
      </c>
      <c r="C7" s="36"/>
      <c r="D7" s="36"/>
    </row>
    <row r="8" spans="1:4" s="8" customFormat="1" x14ac:dyDescent="0.3">
      <c r="A8" s="22" t="s">
        <v>11</v>
      </c>
      <c r="B8" s="52">
        <v>7926</v>
      </c>
      <c r="C8" s="36"/>
      <c r="D8" s="36"/>
    </row>
    <row r="9" spans="1:4" s="8" customFormat="1" x14ac:dyDescent="0.3">
      <c r="A9" s="22" t="s">
        <v>12</v>
      </c>
      <c r="B9" s="52">
        <v>9420</v>
      </c>
      <c r="C9" s="36"/>
      <c r="D9" s="36"/>
    </row>
    <row r="10" spans="1:4" s="8" customFormat="1" x14ac:dyDescent="0.3">
      <c r="A10" s="22" t="s">
        <v>13</v>
      </c>
      <c r="B10" s="52">
        <v>10249</v>
      </c>
      <c r="C10" s="36"/>
      <c r="D10" s="36"/>
    </row>
    <row r="11" spans="1:4" s="8" customFormat="1" x14ac:dyDescent="0.3">
      <c r="A11" s="22" t="s">
        <v>14</v>
      </c>
      <c r="B11" s="52">
        <v>10961</v>
      </c>
      <c r="C11" s="36"/>
      <c r="D11" s="36"/>
    </row>
    <row r="12" spans="1:4" s="8" customFormat="1" x14ac:dyDescent="0.3">
      <c r="A12" s="22" t="s">
        <v>15</v>
      </c>
      <c r="B12" s="52"/>
      <c r="C12" s="36"/>
      <c r="D12" s="36"/>
    </row>
    <row r="13" spans="1:4" s="8" customFormat="1" x14ac:dyDescent="0.3">
      <c r="A13" s="22" t="s">
        <v>16</v>
      </c>
      <c r="B13" s="52"/>
      <c r="C13" s="36"/>
      <c r="D13" s="36"/>
    </row>
    <row r="14" spans="1:4" s="8" customFormat="1" x14ac:dyDescent="0.3">
      <c r="A14" s="22" t="s">
        <v>17</v>
      </c>
      <c r="B14" s="52"/>
      <c r="C14" s="36"/>
      <c r="D14" s="36"/>
    </row>
    <row r="15" spans="1:4" s="8" customFormat="1" x14ac:dyDescent="0.3">
      <c r="A15" s="21" t="s">
        <v>4</v>
      </c>
      <c r="B15" s="31">
        <f>SUM(B3:B14)</f>
        <v>51085</v>
      </c>
      <c r="C15" s="36"/>
      <c r="D15" s="36"/>
    </row>
    <row r="16" spans="1:4" x14ac:dyDescent="0.3">
      <c r="A16" s="33" t="s">
        <v>21</v>
      </c>
    </row>
    <row r="17" spans="1:11" x14ac:dyDescent="0.3">
      <c r="A17" s="21" t="s">
        <v>73</v>
      </c>
      <c r="B17" s="21" t="s">
        <v>107</v>
      </c>
      <c r="C17" s="21" t="s">
        <v>108</v>
      </c>
      <c r="D17" s="21" t="s">
        <v>4</v>
      </c>
      <c r="E17" s="36"/>
      <c r="F17" s="36"/>
      <c r="G17" s="36"/>
      <c r="H17" s="36"/>
      <c r="I17" s="36"/>
      <c r="J17" s="36"/>
      <c r="K17" s="36"/>
    </row>
    <row r="18" spans="1:11" x14ac:dyDescent="0.3">
      <c r="A18" s="29" t="s">
        <v>6</v>
      </c>
      <c r="B18" s="52">
        <v>600</v>
      </c>
      <c r="C18" s="1">
        <v>0</v>
      </c>
      <c r="D18" s="1">
        <v>0</v>
      </c>
      <c r="E18" s="36"/>
      <c r="F18" s="36"/>
      <c r="G18" s="36"/>
      <c r="H18" s="36"/>
      <c r="I18" s="36"/>
      <c r="J18" s="36"/>
      <c r="K18" s="36"/>
    </row>
    <row r="19" spans="1:11" x14ac:dyDescent="0.3">
      <c r="A19" s="29" t="s">
        <v>7</v>
      </c>
      <c r="B19" s="52">
        <v>1488</v>
      </c>
      <c r="C19" s="1">
        <v>0</v>
      </c>
      <c r="D19" s="1">
        <v>0</v>
      </c>
      <c r="E19" s="36"/>
      <c r="F19" s="36"/>
      <c r="G19" s="36"/>
      <c r="H19" s="36"/>
      <c r="I19" s="36"/>
      <c r="J19" s="36"/>
      <c r="K19" s="36"/>
    </row>
    <row r="20" spans="1:11" x14ac:dyDescent="0.3">
      <c r="A20" s="29" t="s">
        <v>8</v>
      </c>
      <c r="B20" s="52">
        <v>1932</v>
      </c>
      <c r="C20" s="1">
        <v>0</v>
      </c>
      <c r="D20" s="1">
        <f t="shared" ref="D20:D28" si="0">C20*B20</f>
        <v>0</v>
      </c>
      <c r="E20" s="36"/>
      <c r="F20" s="36"/>
      <c r="G20" s="36"/>
      <c r="H20" s="36"/>
      <c r="I20" s="36"/>
      <c r="J20" s="36"/>
      <c r="K20" s="36"/>
    </row>
    <row r="21" spans="1:11" x14ac:dyDescent="0.3">
      <c r="A21" s="29" t="s">
        <v>9</v>
      </c>
      <c r="B21" s="52">
        <v>2661</v>
      </c>
      <c r="C21" s="1">
        <v>2</v>
      </c>
      <c r="D21" s="1">
        <f t="shared" si="0"/>
        <v>5322</v>
      </c>
      <c r="E21" s="36"/>
      <c r="F21" s="36"/>
      <c r="G21" s="36"/>
      <c r="H21" s="36"/>
      <c r="I21" s="36"/>
      <c r="J21" s="36"/>
      <c r="K21" s="36"/>
    </row>
    <row r="22" spans="1:11" x14ac:dyDescent="0.3">
      <c r="A22" s="29" t="s">
        <v>10</v>
      </c>
      <c r="B22" s="52">
        <v>5848</v>
      </c>
      <c r="C22" s="1">
        <v>2</v>
      </c>
      <c r="D22" s="1">
        <f t="shared" si="0"/>
        <v>11696</v>
      </c>
      <c r="E22" s="36"/>
      <c r="F22" s="36"/>
      <c r="G22" s="36"/>
      <c r="H22" s="36"/>
      <c r="I22" s="36"/>
      <c r="J22" s="36"/>
      <c r="K22" s="36"/>
    </row>
    <row r="23" spans="1:11" x14ac:dyDescent="0.3">
      <c r="A23" s="29" t="s">
        <v>11</v>
      </c>
      <c r="B23" s="52">
        <v>7926</v>
      </c>
      <c r="C23" s="1">
        <v>0</v>
      </c>
      <c r="D23" s="1">
        <v>0</v>
      </c>
      <c r="E23" s="36"/>
      <c r="F23" s="36"/>
      <c r="G23" s="36"/>
      <c r="H23" s="36"/>
      <c r="I23" s="36"/>
      <c r="J23" s="36"/>
      <c r="K23" s="36"/>
    </row>
    <row r="24" spans="1:11" x14ac:dyDescent="0.3">
      <c r="A24" s="29" t="s">
        <v>12</v>
      </c>
      <c r="B24" s="52">
        <v>9420</v>
      </c>
      <c r="C24" s="1">
        <v>2</v>
      </c>
      <c r="D24" s="1">
        <f t="shared" si="0"/>
        <v>18840</v>
      </c>
      <c r="E24" s="36"/>
      <c r="F24" s="36"/>
      <c r="G24" s="36"/>
      <c r="H24" s="36"/>
      <c r="I24" s="36"/>
      <c r="J24" s="36"/>
      <c r="K24" s="36"/>
    </row>
    <row r="25" spans="1:11" x14ac:dyDescent="0.3">
      <c r="A25" s="29" t="s">
        <v>13</v>
      </c>
      <c r="B25" s="52">
        <v>10249</v>
      </c>
      <c r="C25" s="1">
        <v>2</v>
      </c>
      <c r="D25" s="1">
        <f t="shared" si="0"/>
        <v>20498</v>
      </c>
      <c r="E25" s="36"/>
      <c r="F25" s="36"/>
      <c r="G25" s="36"/>
      <c r="H25" s="36"/>
      <c r="I25" s="36"/>
      <c r="J25" s="36"/>
      <c r="K25" s="36"/>
    </row>
    <row r="26" spans="1:11" x14ac:dyDescent="0.3">
      <c r="A26" s="29" t="s">
        <v>14</v>
      </c>
      <c r="B26" s="52">
        <v>10961</v>
      </c>
      <c r="C26" s="1">
        <v>0</v>
      </c>
      <c r="D26" s="1">
        <v>0</v>
      </c>
      <c r="E26" s="36"/>
      <c r="F26" s="36"/>
      <c r="G26" s="36"/>
      <c r="H26" s="36"/>
      <c r="I26" s="36"/>
      <c r="J26" s="36"/>
      <c r="K26" s="36"/>
    </row>
    <row r="27" spans="1:11" x14ac:dyDescent="0.3">
      <c r="A27" s="29" t="s">
        <v>15</v>
      </c>
      <c r="B27" s="52"/>
      <c r="C27" s="1">
        <v>0</v>
      </c>
      <c r="D27" s="1">
        <v>0</v>
      </c>
      <c r="E27" s="36"/>
      <c r="F27" s="36"/>
      <c r="G27" s="36"/>
      <c r="H27" s="36"/>
      <c r="I27" s="36"/>
      <c r="J27" s="36"/>
      <c r="K27" s="36"/>
    </row>
    <row r="28" spans="1:11" x14ac:dyDescent="0.3">
      <c r="A28" s="29" t="s">
        <v>16</v>
      </c>
      <c r="B28" s="52"/>
      <c r="C28" s="1">
        <v>2</v>
      </c>
      <c r="D28" s="1">
        <f t="shared" si="0"/>
        <v>0</v>
      </c>
      <c r="E28" s="36"/>
      <c r="F28" s="36"/>
      <c r="G28" s="36"/>
      <c r="H28" s="36"/>
      <c r="I28" s="36"/>
      <c r="J28" s="36"/>
      <c r="K28" s="36"/>
    </row>
    <row r="29" spans="1:11" x14ac:dyDescent="0.3">
      <c r="A29" s="29" t="s">
        <v>17</v>
      </c>
      <c r="B29" s="52"/>
      <c r="C29" s="1">
        <v>0</v>
      </c>
      <c r="D29" s="1">
        <v>0</v>
      </c>
      <c r="E29" s="36"/>
      <c r="F29" s="36"/>
      <c r="G29" s="36"/>
      <c r="H29" s="36"/>
      <c r="I29" s="36"/>
      <c r="J29" s="36"/>
      <c r="K29" s="36"/>
    </row>
    <row r="30" spans="1:11" x14ac:dyDescent="0.3">
      <c r="A30" s="21" t="s">
        <v>4</v>
      </c>
      <c r="B30" s="24"/>
      <c r="C30" s="24"/>
      <c r="D30" s="24">
        <f>SUM(D18:D29)</f>
        <v>56356</v>
      </c>
      <c r="E30" s="36"/>
      <c r="F30" s="36"/>
      <c r="G30" s="36"/>
      <c r="H30" s="36"/>
      <c r="I30" s="36"/>
      <c r="J30" s="36"/>
      <c r="K30" s="36"/>
    </row>
    <row r="31" spans="1:11" x14ac:dyDescent="0.3">
      <c r="A31" s="25" t="s">
        <v>109</v>
      </c>
    </row>
    <row r="32" spans="1:11" x14ac:dyDescent="0.3">
      <c r="A32" s="21" t="s">
        <v>75</v>
      </c>
      <c r="B32" s="21" t="s">
        <v>76</v>
      </c>
      <c r="C32" s="21" t="s">
        <v>77</v>
      </c>
      <c r="D32" s="21" t="s">
        <v>81</v>
      </c>
      <c r="E32" s="21" t="s">
        <v>74</v>
      </c>
      <c r="F32" s="53" t="s">
        <v>76</v>
      </c>
      <c r="G32" s="53" t="s">
        <v>77</v>
      </c>
      <c r="H32" s="53" t="s">
        <v>4</v>
      </c>
      <c r="I32" s="56"/>
    </row>
    <row r="33" spans="1:9" x14ac:dyDescent="0.3">
      <c r="A33" s="1" t="s">
        <v>6</v>
      </c>
      <c r="B33" s="1">
        <v>6</v>
      </c>
      <c r="C33" s="1">
        <v>42</v>
      </c>
      <c r="D33" s="1" t="s">
        <v>72</v>
      </c>
      <c r="E33" s="1" t="s">
        <v>72</v>
      </c>
      <c r="F33" s="54" t="s">
        <v>72</v>
      </c>
      <c r="G33" s="54" t="s">
        <v>72</v>
      </c>
      <c r="H33" s="1" t="s">
        <v>72</v>
      </c>
      <c r="I33" s="55"/>
    </row>
    <row r="34" spans="1:9" x14ac:dyDescent="0.3">
      <c r="A34" s="1" t="s">
        <v>7</v>
      </c>
      <c r="B34" s="1">
        <v>8</v>
      </c>
      <c r="C34" s="1">
        <v>42</v>
      </c>
      <c r="D34" s="23" t="s">
        <v>72</v>
      </c>
      <c r="E34" s="23" t="s">
        <v>72</v>
      </c>
      <c r="F34" s="54" t="s">
        <v>72</v>
      </c>
      <c r="G34" s="54" t="s">
        <v>72</v>
      </c>
      <c r="H34" s="1" t="s">
        <v>72</v>
      </c>
      <c r="I34" s="55"/>
    </row>
    <row r="35" spans="1:9" x14ac:dyDescent="0.3">
      <c r="A35" s="1" t="s">
        <v>8</v>
      </c>
      <c r="B35" s="1">
        <v>8</v>
      </c>
      <c r="C35" s="1">
        <v>42</v>
      </c>
      <c r="D35" s="27">
        <v>20</v>
      </c>
      <c r="E35" s="27">
        <v>1</v>
      </c>
      <c r="F35" s="54">
        <f>D35*B35</f>
        <v>160</v>
      </c>
      <c r="G35" s="32">
        <f>E35*C35</f>
        <v>42</v>
      </c>
      <c r="H35" s="32">
        <f>SUM(F35:G35)</f>
        <v>202</v>
      </c>
      <c r="I35" s="55"/>
    </row>
    <row r="36" spans="1:9" x14ac:dyDescent="0.3">
      <c r="A36" s="1" t="s">
        <v>9</v>
      </c>
      <c r="B36" s="1">
        <v>8</v>
      </c>
      <c r="C36" s="1">
        <v>42</v>
      </c>
      <c r="D36" s="27">
        <v>40</v>
      </c>
      <c r="E36" s="27">
        <v>3</v>
      </c>
      <c r="F36" s="54">
        <f t="shared" ref="F36:F44" si="1">D36*B36</f>
        <v>320</v>
      </c>
      <c r="G36" s="32">
        <f t="shared" ref="G36:G44" si="2">E36*C36</f>
        <v>126</v>
      </c>
      <c r="H36" s="32">
        <f t="shared" ref="H36:H44" si="3">SUM(F36:G36)</f>
        <v>446</v>
      </c>
      <c r="I36" s="55"/>
    </row>
    <row r="37" spans="1:9" x14ac:dyDescent="0.3">
      <c r="A37" s="1" t="s">
        <v>10</v>
      </c>
      <c r="B37" s="1">
        <v>8</v>
      </c>
      <c r="C37" s="1">
        <v>42</v>
      </c>
      <c r="D37" s="27">
        <v>40</v>
      </c>
      <c r="E37" s="27">
        <v>3</v>
      </c>
      <c r="F37" s="54">
        <f t="shared" si="1"/>
        <v>320</v>
      </c>
      <c r="G37" s="32">
        <f t="shared" si="2"/>
        <v>126</v>
      </c>
      <c r="H37" s="32">
        <f t="shared" si="3"/>
        <v>446</v>
      </c>
      <c r="I37" s="55"/>
    </row>
    <row r="38" spans="1:9" x14ac:dyDescent="0.3">
      <c r="A38" s="1" t="s">
        <v>11</v>
      </c>
      <c r="B38" s="1">
        <v>8</v>
      </c>
      <c r="C38" s="1">
        <v>42</v>
      </c>
      <c r="D38" s="27">
        <v>60</v>
      </c>
      <c r="E38" s="27">
        <v>5</v>
      </c>
      <c r="F38" s="54">
        <f t="shared" si="1"/>
        <v>480</v>
      </c>
      <c r="G38" s="32">
        <f t="shared" si="2"/>
        <v>210</v>
      </c>
      <c r="H38" s="32">
        <f t="shared" si="3"/>
        <v>690</v>
      </c>
      <c r="I38" s="55"/>
    </row>
    <row r="39" spans="1:9" x14ac:dyDescent="0.3">
      <c r="A39" s="1" t="s">
        <v>12</v>
      </c>
      <c r="B39" s="1">
        <v>8</v>
      </c>
      <c r="C39" s="1">
        <v>42</v>
      </c>
      <c r="D39" s="27">
        <v>60</v>
      </c>
      <c r="E39" s="27">
        <v>5</v>
      </c>
      <c r="F39" s="54">
        <f t="shared" si="1"/>
        <v>480</v>
      </c>
      <c r="G39" s="32">
        <f t="shared" si="2"/>
        <v>210</v>
      </c>
      <c r="H39" s="32">
        <f t="shared" si="3"/>
        <v>690</v>
      </c>
      <c r="I39" s="55"/>
    </row>
    <row r="40" spans="1:9" x14ac:dyDescent="0.3">
      <c r="A40" s="1" t="s">
        <v>13</v>
      </c>
      <c r="B40" s="1">
        <v>8</v>
      </c>
      <c r="C40" s="1">
        <v>42</v>
      </c>
      <c r="D40" s="27">
        <v>60</v>
      </c>
      <c r="E40" s="27">
        <v>7</v>
      </c>
      <c r="F40" s="54">
        <f t="shared" si="1"/>
        <v>480</v>
      </c>
      <c r="G40" s="32">
        <f t="shared" si="2"/>
        <v>294</v>
      </c>
      <c r="H40" s="32">
        <f t="shared" si="3"/>
        <v>774</v>
      </c>
      <c r="I40" s="55"/>
    </row>
    <row r="41" spans="1:9" x14ac:dyDescent="0.3">
      <c r="A41" s="1" t="s">
        <v>14</v>
      </c>
      <c r="B41" s="1">
        <v>8</v>
      </c>
      <c r="C41" s="1">
        <v>42</v>
      </c>
      <c r="D41" s="27">
        <v>80</v>
      </c>
      <c r="E41" s="27">
        <v>9</v>
      </c>
      <c r="F41" s="54">
        <f t="shared" si="1"/>
        <v>640</v>
      </c>
      <c r="G41" s="32">
        <f t="shared" si="2"/>
        <v>378</v>
      </c>
      <c r="H41" s="32">
        <f t="shared" si="3"/>
        <v>1018</v>
      </c>
      <c r="I41" s="55"/>
    </row>
    <row r="42" spans="1:9" x14ac:dyDescent="0.3">
      <c r="A42" s="1" t="s">
        <v>15</v>
      </c>
      <c r="B42" s="1">
        <v>8</v>
      </c>
      <c r="C42" s="1">
        <v>42</v>
      </c>
      <c r="D42" s="27">
        <v>80</v>
      </c>
      <c r="E42" s="27">
        <v>9</v>
      </c>
      <c r="F42" s="54">
        <f t="shared" si="1"/>
        <v>640</v>
      </c>
      <c r="G42" s="32">
        <f t="shared" si="2"/>
        <v>378</v>
      </c>
      <c r="H42" s="32">
        <f t="shared" si="3"/>
        <v>1018</v>
      </c>
      <c r="I42" s="55"/>
    </row>
    <row r="43" spans="1:9" x14ac:dyDescent="0.3">
      <c r="A43" s="1" t="s">
        <v>16</v>
      </c>
      <c r="B43" s="1">
        <v>8</v>
      </c>
      <c r="C43" s="1">
        <v>42</v>
      </c>
      <c r="D43" s="27">
        <v>100</v>
      </c>
      <c r="E43" s="27">
        <v>9</v>
      </c>
      <c r="F43" s="54">
        <f t="shared" si="1"/>
        <v>800</v>
      </c>
      <c r="G43" s="32">
        <f t="shared" si="2"/>
        <v>378</v>
      </c>
      <c r="H43" s="32">
        <f t="shared" si="3"/>
        <v>1178</v>
      </c>
      <c r="I43" s="55"/>
    </row>
    <row r="44" spans="1:9" x14ac:dyDescent="0.3">
      <c r="A44" s="1" t="s">
        <v>17</v>
      </c>
      <c r="B44" s="1">
        <v>8</v>
      </c>
      <c r="C44" s="1">
        <v>42</v>
      </c>
      <c r="D44" s="27">
        <v>100</v>
      </c>
      <c r="E44" s="27">
        <v>9</v>
      </c>
      <c r="F44" s="54">
        <f t="shared" si="1"/>
        <v>800</v>
      </c>
      <c r="G44" s="32">
        <f t="shared" si="2"/>
        <v>378</v>
      </c>
      <c r="H44" s="32">
        <f t="shared" si="3"/>
        <v>1178</v>
      </c>
      <c r="I44" s="55"/>
    </row>
    <row r="45" spans="1:9" x14ac:dyDescent="0.3">
      <c r="A45" s="2"/>
      <c r="B45" s="2"/>
      <c r="C45" s="2"/>
      <c r="D45" s="26"/>
      <c r="E45" s="26"/>
      <c r="F45" s="2"/>
      <c r="G45" s="57"/>
      <c r="H45" s="32">
        <f>SUM(H35:H44)</f>
        <v>7640</v>
      </c>
      <c r="I45" s="55"/>
    </row>
    <row r="47" spans="1:9" x14ac:dyDescent="0.3">
      <c r="A47" s="25" t="s">
        <v>80</v>
      </c>
    </row>
    <row r="48" spans="1:9" x14ac:dyDescent="0.3">
      <c r="A48" s="21" t="s">
        <v>75</v>
      </c>
      <c r="B48" s="21" t="s">
        <v>78</v>
      </c>
      <c r="C48" s="21" t="s">
        <v>79</v>
      </c>
      <c r="D48" s="21" t="s">
        <v>1</v>
      </c>
      <c r="E48" s="21" t="s">
        <v>1</v>
      </c>
      <c r="F48" s="21" t="s">
        <v>76</v>
      </c>
      <c r="G48" s="21" t="s">
        <v>77</v>
      </c>
      <c r="H48" s="21" t="s">
        <v>2</v>
      </c>
      <c r="I48" s="21" t="s">
        <v>110</v>
      </c>
    </row>
    <row r="49" spans="1:9" x14ac:dyDescent="0.3">
      <c r="A49" s="1" t="s">
        <v>6</v>
      </c>
      <c r="B49" s="1" t="s">
        <v>72</v>
      </c>
      <c r="C49" s="1" t="s">
        <v>72</v>
      </c>
      <c r="D49" s="22" t="s">
        <v>72</v>
      </c>
      <c r="E49" s="30" t="s">
        <v>72</v>
      </c>
      <c r="F49" s="1" t="s">
        <v>72</v>
      </c>
      <c r="G49" s="1" t="s">
        <v>72</v>
      </c>
      <c r="H49" s="1" t="s">
        <v>72</v>
      </c>
      <c r="I49" s="1">
        <f t="shared" ref="I49:I60" si="4">SUM(B49,C49)</f>
        <v>0</v>
      </c>
    </row>
    <row r="50" spans="1:9" x14ac:dyDescent="0.3">
      <c r="A50" s="1" t="s">
        <v>7</v>
      </c>
      <c r="B50" s="1">
        <v>1</v>
      </c>
      <c r="C50" s="1">
        <v>0</v>
      </c>
      <c r="D50" s="22">
        <v>200</v>
      </c>
      <c r="E50" s="30">
        <v>250</v>
      </c>
      <c r="F50" s="1">
        <f t="shared" ref="F50:F60" si="5">B50*D50</f>
        <v>200</v>
      </c>
      <c r="G50" s="1">
        <f t="shared" ref="G50:G60" si="6">E50*C50</f>
        <v>0</v>
      </c>
      <c r="H50" s="1">
        <f t="shared" ref="H50:H60" si="7">SUM(F50:G50)</f>
        <v>200</v>
      </c>
      <c r="I50" s="1">
        <f t="shared" si="4"/>
        <v>1</v>
      </c>
    </row>
    <row r="51" spans="1:9" x14ac:dyDescent="0.3">
      <c r="A51" s="1" t="s">
        <v>8</v>
      </c>
      <c r="B51" s="1">
        <v>1</v>
      </c>
      <c r="C51" s="1">
        <v>0</v>
      </c>
      <c r="D51" s="22">
        <v>200</v>
      </c>
      <c r="E51" s="30">
        <v>250</v>
      </c>
      <c r="F51" s="1">
        <f t="shared" si="5"/>
        <v>200</v>
      </c>
      <c r="G51" s="1">
        <f t="shared" si="6"/>
        <v>0</v>
      </c>
      <c r="H51" s="1">
        <f t="shared" si="7"/>
        <v>200</v>
      </c>
      <c r="I51" s="1">
        <f t="shared" si="4"/>
        <v>1</v>
      </c>
    </row>
    <row r="52" spans="1:9" x14ac:dyDescent="0.3">
      <c r="A52" s="1" t="s">
        <v>9</v>
      </c>
      <c r="B52" s="1">
        <v>2</v>
      </c>
      <c r="C52" s="1">
        <v>1</v>
      </c>
      <c r="D52" s="22">
        <v>200</v>
      </c>
      <c r="E52" s="30">
        <v>250</v>
      </c>
      <c r="F52" s="1">
        <f t="shared" si="5"/>
        <v>400</v>
      </c>
      <c r="G52" s="1">
        <f t="shared" si="6"/>
        <v>250</v>
      </c>
      <c r="H52" s="1">
        <f t="shared" si="7"/>
        <v>650</v>
      </c>
      <c r="I52" s="1">
        <f t="shared" si="4"/>
        <v>3</v>
      </c>
    </row>
    <row r="53" spans="1:9" x14ac:dyDescent="0.3">
      <c r="A53" s="1" t="s">
        <v>10</v>
      </c>
      <c r="B53" s="1">
        <v>3</v>
      </c>
      <c r="C53" s="1">
        <v>2</v>
      </c>
      <c r="D53" s="22">
        <v>200</v>
      </c>
      <c r="E53" s="30">
        <v>250</v>
      </c>
      <c r="F53" s="1">
        <f t="shared" si="5"/>
        <v>600</v>
      </c>
      <c r="G53" s="1">
        <f t="shared" si="6"/>
        <v>500</v>
      </c>
      <c r="H53" s="1">
        <f t="shared" si="7"/>
        <v>1100</v>
      </c>
      <c r="I53" s="1">
        <f t="shared" si="4"/>
        <v>5</v>
      </c>
    </row>
    <row r="54" spans="1:9" x14ac:dyDescent="0.3">
      <c r="A54" s="1" t="s">
        <v>11</v>
      </c>
      <c r="B54" s="1">
        <v>4</v>
      </c>
      <c r="C54" s="1">
        <v>1</v>
      </c>
      <c r="D54" s="22">
        <v>200</v>
      </c>
      <c r="E54" s="30">
        <v>250</v>
      </c>
      <c r="F54" s="1">
        <f t="shared" si="5"/>
        <v>800</v>
      </c>
      <c r="G54" s="1">
        <f t="shared" si="6"/>
        <v>250</v>
      </c>
      <c r="H54" s="1">
        <f t="shared" si="7"/>
        <v>1050</v>
      </c>
      <c r="I54" s="1">
        <f t="shared" si="4"/>
        <v>5</v>
      </c>
    </row>
    <row r="55" spans="1:9" x14ac:dyDescent="0.3">
      <c r="A55" s="1" t="s">
        <v>12</v>
      </c>
      <c r="B55" s="1">
        <v>4</v>
      </c>
      <c r="C55" s="1">
        <v>2</v>
      </c>
      <c r="D55" s="22">
        <v>200</v>
      </c>
      <c r="E55" s="30">
        <v>250</v>
      </c>
      <c r="F55" s="1">
        <f t="shared" si="5"/>
        <v>800</v>
      </c>
      <c r="G55" s="1">
        <f t="shared" si="6"/>
        <v>500</v>
      </c>
      <c r="H55" s="1">
        <f t="shared" si="7"/>
        <v>1300</v>
      </c>
      <c r="I55" s="1">
        <f t="shared" si="4"/>
        <v>6</v>
      </c>
    </row>
    <row r="56" spans="1:9" x14ac:dyDescent="0.3">
      <c r="A56" s="1" t="s">
        <v>13</v>
      </c>
      <c r="B56" s="1">
        <v>4</v>
      </c>
      <c r="C56" s="1">
        <v>2</v>
      </c>
      <c r="D56" s="22">
        <v>200</v>
      </c>
      <c r="E56" s="30">
        <v>250</v>
      </c>
      <c r="F56" s="1">
        <f t="shared" si="5"/>
        <v>800</v>
      </c>
      <c r="G56" s="1">
        <f t="shared" si="6"/>
        <v>500</v>
      </c>
      <c r="H56" s="1">
        <f t="shared" si="7"/>
        <v>1300</v>
      </c>
      <c r="I56" s="1">
        <f t="shared" si="4"/>
        <v>6</v>
      </c>
    </row>
    <row r="57" spans="1:9" x14ac:dyDescent="0.3">
      <c r="A57" s="1" t="s">
        <v>14</v>
      </c>
      <c r="B57" s="1">
        <v>6</v>
      </c>
      <c r="C57" s="1">
        <v>2</v>
      </c>
      <c r="D57" s="22">
        <v>200</v>
      </c>
      <c r="E57" s="30">
        <v>250</v>
      </c>
      <c r="F57" s="1">
        <f t="shared" si="5"/>
        <v>1200</v>
      </c>
      <c r="G57" s="1">
        <f t="shared" si="6"/>
        <v>500</v>
      </c>
      <c r="H57" s="1">
        <f t="shared" si="7"/>
        <v>1700</v>
      </c>
      <c r="I57" s="1">
        <f t="shared" si="4"/>
        <v>8</v>
      </c>
    </row>
    <row r="58" spans="1:9" x14ac:dyDescent="0.3">
      <c r="A58" s="1" t="s">
        <v>15</v>
      </c>
      <c r="B58" s="1">
        <v>7</v>
      </c>
      <c r="C58" s="1">
        <v>3</v>
      </c>
      <c r="D58" s="22">
        <v>200</v>
      </c>
      <c r="E58" s="30">
        <v>250</v>
      </c>
      <c r="F58" s="1">
        <f t="shared" si="5"/>
        <v>1400</v>
      </c>
      <c r="G58" s="1">
        <f t="shared" si="6"/>
        <v>750</v>
      </c>
      <c r="H58" s="1">
        <f t="shared" si="7"/>
        <v>2150</v>
      </c>
      <c r="I58" s="1">
        <f t="shared" si="4"/>
        <v>10</v>
      </c>
    </row>
    <row r="59" spans="1:9" x14ac:dyDescent="0.3">
      <c r="A59" s="1" t="s">
        <v>16</v>
      </c>
      <c r="B59" s="1">
        <v>7</v>
      </c>
      <c r="C59" s="1">
        <v>2</v>
      </c>
      <c r="D59" s="22">
        <v>200</v>
      </c>
      <c r="E59" s="30">
        <v>250</v>
      </c>
      <c r="F59" s="1">
        <f t="shared" si="5"/>
        <v>1400</v>
      </c>
      <c r="G59" s="1">
        <f t="shared" si="6"/>
        <v>500</v>
      </c>
      <c r="H59" s="1">
        <f t="shared" si="7"/>
        <v>1900</v>
      </c>
      <c r="I59" s="1">
        <f t="shared" si="4"/>
        <v>9</v>
      </c>
    </row>
    <row r="60" spans="1:9" x14ac:dyDescent="0.3">
      <c r="A60" s="1" t="s">
        <v>17</v>
      </c>
      <c r="B60" s="1">
        <v>8</v>
      </c>
      <c r="C60" s="1">
        <v>3</v>
      </c>
      <c r="D60" s="22">
        <v>200</v>
      </c>
      <c r="E60" s="22">
        <v>250</v>
      </c>
      <c r="F60" s="1">
        <f t="shared" si="5"/>
        <v>1600</v>
      </c>
      <c r="G60" s="1">
        <f t="shared" si="6"/>
        <v>750</v>
      </c>
      <c r="H60" s="1">
        <f t="shared" si="7"/>
        <v>2350</v>
      </c>
      <c r="I60" s="1">
        <f t="shared" si="4"/>
        <v>11</v>
      </c>
    </row>
    <row r="61" spans="1:9" x14ac:dyDescent="0.3">
      <c r="H61" s="24">
        <f>SUM(H49:H60)</f>
        <v>13900</v>
      </c>
    </row>
    <row r="63" spans="1:9" x14ac:dyDescent="0.3">
      <c r="A63" s="25" t="s">
        <v>20</v>
      </c>
    </row>
    <row r="64" spans="1:9" x14ac:dyDescent="0.3">
      <c r="A64" s="21" t="s">
        <v>75</v>
      </c>
      <c r="B64" s="21" t="s">
        <v>2</v>
      </c>
      <c r="C64" s="21" t="s">
        <v>106</v>
      </c>
      <c r="D64" s="21" t="s">
        <v>4</v>
      </c>
    </row>
    <row r="65" spans="1:26" x14ac:dyDescent="0.3">
      <c r="A65" s="1" t="s">
        <v>6</v>
      </c>
      <c r="B65" s="1"/>
      <c r="C65" s="1">
        <v>0</v>
      </c>
      <c r="D65" s="22"/>
    </row>
    <row r="66" spans="1:26" x14ac:dyDescent="0.3">
      <c r="A66" s="1" t="s">
        <v>7</v>
      </c>
      <c r="B66" s="1"/>
      <c r="C66" s="1">
        <v>100</v>
      </c>
      <c r="D66" s="22"/>
    </row>
    <row r="67" spans="1:26" x14ac:dyDescent="0.3">
      <c r="A67" s="1" t="s">
        <v>8</v>
      </c>
      <c r="B67" s="1"/>
      <c r="C67" s="1">
        <v>100</v>
      </c>
      <c r="D67" s="22"/>
    </row>
    <row r="68" spans="1:26" x14ac:dyDescent="0.3">
      <c r="A68" s="1" t="s">
        <v>9</v>
      </c>
      <c r="B68" s="1"/>
      <c r="C68" s="1">
        <v>300</v>
      </c>
      <c r="D68" s="22"/>
    </row>
    <row r="69" spans="1:26" x14ac:dyDescent="0.3">
      <c r="A69" s="1" t="s">
        <v>10</v>
      </c>
      <c r="B69" s="1"/>
      <c r="C69" s="1">
        <v>500</v>
      </c>
      <c r="D69" s="22"/>
    </row>
    <row r="70" spans="1:26" x14ac:dyDescent="0.3">
      <c r="A70" s="1" t="s">
        <v>11</v>
      </c>
      <c r="B70" s="1"/>
      <c r="C70" s="1">
        <v>500</v>
      </c>
      <c r="D70" s="22"/>
    </row>
    <row r="71" spans="1:26" x14ac:dyDescent="0.3">
      <c r="A71" s="1" t="s">
        <v>12</v>
      </c>
      <c r="B71" s="1"/>
      <c r="C71" s="1">
        <v>600</v>
      </c>
      <c r="D71" s="22"/>
    </row>
    <row r="72" spans="1:26" x14ac:dyDescent="0.3">
      <c r="A72" s="1" t="s">
        <v>13</v>
      </c>
      <c r="B72" s="1"/>
      <c r="C72" s="1">
        <v>600</v>
      </c>
      <c r="D72" s="22"/>
    </row>
    <row r="73" spans="1:26" x14ac:dyDescent="0.3">
      <c r="A73" s="1" t="s">
        <v>14</v>
      </c>
      <c r="B73" s="1"/>
      <c r="C73" s="1">
        <v>800</v>
      </c>
      <c r="D73" s="22"/>
    </row>
    <row r="74" spans="1:26" x14ac:dyDescent="0.3">
      <c r="A74" s="1" t="s">
        <v>15</v>
      </c>
      <c r="B74" s="1"/>
      <c r="C74" s="1">
        <v>1000</v>
      </c>
      <c r="D74" s="22"/>
    </row>
    <row r="75" spans="1:26" x14ac:dyDescent="0.3">
      <c r="A75" s="1" t="s">
        <v>16</v>
      </c>
      <c r="B75" s="1"/>
      <c r="C75" s="1">
        <v>900</v>
      </c>
      <c r="D75" s="22"/>
    </row>
    <row r="76" spans="1:26" x14ac:dyDescent="0.3">
      <c r="A76" s="1" t="s">
        <v>17</v>
      </c>
      <c r="B76" s="1"/>
      <c r="C76" s="1">
        <v>1100</v>
      </c>
      <c r="D76" s="22"/>
    </row>
    <row r="77" spans="1:26" x14ac:dyDescent="0.3">
      <c r="D77" s="28">
        <f>SUM(D65:D76)</f>
        <v>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B78" s="2"/>
      <c r="C78" s="2"/>
      <c r="D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6" t="s">
        <v>4</v>
      </c>
    </row>
    <row r="80" spans="1:26" x14ac:dyDescent="0.3">
      <c r="A80" s="5" t="s">
        <v>23</v>
      </c>
      <c r="B80" s="5" t="s">
        <v>24</v>
      </c>
    </row>
    <row r="81" spans="1:2" s="8" customFormat="1" x14ac:dyDescent="0.3">
      <c r="A81" s="9" t="s">
        <v>21</v>
      </c>
      <c r="B81" s="34">
        <f>D30</f>
        <v>56356</v>
      </c>
    </row>
    <row r="82" spans="1:2" s="8" customFormat="1" x14ac:dyDescent="0.3">
      <c r="A82" s="9" t="s">
        <v>111</v>
      </c>
      <c r="B82" s="9">
        <f>H45</f>
        <v>7640</v>
      </c>
    </row>
    <row r="83" spans="1:2" s="8" customFormat="1" x14ac:dyDescent="0.3">
      <c r="A83" s="9" t="s">
        <v>19</v>
      </c>
      <c r="B83" s="9">
        <f>H61</f>
        <v>13900</v>
      </c>
    </row>
    <row r="84" spans="1:2" s="8" customFormat="1" x14ac:dyDescent="0.3">
      <c r="A84" s="9" t="s">
        <v>25</v>
      </c>
      <c r="B84" s="9">
        <f>D77</f>
        <v>0</v>
      </c>
    </row>
    <row r="85" spans="1:2" s="8" customFormat="1" x14ac:dyDescent="0.3">
      <c r="A85" s="10" t="s">
        <v>4</v>
      </c>
      <c r="B85" s="10">
        <f>SUM(B81:B84)</f>
        <v>77896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1"/>
  <sheetViews>
    <sheetView workbookViewId="0">
      <pane xSplit="1" topLeftCell="B1" activePane="topRight" state="frozen"/>
      <selection pane="topRight" activeCell="D6" sqref="D6"/>
    </sheetView>
  </sheetViews>
  <sheetFormatPr defaultRowHeight="14.4" x14ac:dyDescent="0.3"/>
  <cols>
    <col min="1" max="1" width="17.44140625" customWidth="1"/>
  </cols>
  <sheetData>
    <row r="1" spans="1:25" x14ac:dyDescent="0.3">
      <c r="A1" s="5" t="s">
        <v>70</v>
      </c>
      <c r="B1" s="5" t="s">
        <v>6</v>
      </c>
      <c r="C1" s="5"/>
      <c r="D1" s="5" t="s">
        <v>59</v>
      </c>
      <c r="E1" s="5"/>
      <c r="F1" s="5" t="s">
        <v>60</v>
      </c>
      <c r="G1" s="5"/>
      <c r="H1" s="5" t="s">
        <v>61</v>
      </c>
      <c r="I1" s="5"/>
      <c r="J1" s="5" t="s">
        <v>62</v>
      </c>
      <c r="K1" s="5"/>
      <c r="L1" s="5" t="s">
        <v>63</v>
      </c>
      <c r="M1" s="5"/>
      <c r="N1" s="5" t="s">
        <v>64</v>
      </c>
      <c r="O1" s="5"/>
      <c r="P1" s="5" t="s">
        <v>65</v>
      </c>
      <c r="Q1" s="5"/>
      <c r="R1" s="5" t="s">
        <v>66</v>
      </c>
      <c r="S1" s="5"/>
      <c r="T1" s="5" t="s">
        <v>68</v>
      </c>
      <c r="U1" s="5"/>
      <c r="V1" s="5" t="s">
        <v>69</v>
      </c>
      <c r="W1" s="5"/>
      <c r="X1" s="5" t="s">
        <v>67</v>
      </c>
      <c r="Y1" s="5" t="s">
        <v>4</v>
      </c>
    </row>
    <row r="2" spans="1:25" s="13" customFormat="1" x14ac:dyDescent="0.3">
      <c r="A2" s="4" t="s">
        <v>45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5" x14ac:dyDescent="0.3">
      <c r="A3" s="14" t="s">
        <v>38</v>
      </c>
      <c r="B3" s="1">
        <v>850</v>
      </c>
      <c r="C3" s="1"/>
      <c r="D3" s="1">
        <v>977</v>
      </c>
      <c r="E3" s="1"/>
      <c r="F3" s="1">
        <v>1125</v>
      </c>
      <c r="G3" s="1"/>
      <c r="H3" s="1">
        <v>1292</v>
      </c>
      <c r="I3" s="1"/>
      <c r="J3" s="1">
        <v>1487</v>
      </c>
      <c r="K3" s="1"/>
      <c r="L3" s="1">
        <v>1710</v>
      </c>
      <c r="M3" s="1"/>
      <c r="N3" s="1">
        <v>1966</v>
      </c>
      <c r="O3" s="1"/>
      <c r="P3" s="1">
        <v>2261</v>
      </c>
      <c r="Q3" s="1"/>
      <c r="R3" s="1">
        <v>2600</v>
      </c>
      <c r="S3" s="1"/>
      <c r="T3" s="1">
        <v>2990</v>
      </c>
      <c r="U3" s="1"/>
      <c r="V3" s="1">
        <v>3439</v>
      </c>
      <c r="W3" s="1"/>
      <c r="X3" s="1">
        <v>3955</v>
      </c>
      <c r="Y3" s="1">
        <f>SUM(B3:X3)</f>
        <v>24652</v>
      </c>
    </row>
    <row r="4" spans="1:25" x14ac:dyDescent="0.3">
      <c r="A4" s="14" t="s">
        <v>39</v>
      </c>
      <c r="B4" s="1">
        <v>7042</v>
      </c>
      <c r="C4" s="1"/>
      <c r="D4" s="1">
        <v>7042</v>
      </c>
      <c r="E4" s="1"/>
      <c r="F4" s="1">
        <v>7042</v>
      </c>
      <c r="G4" s="1"/>
      <c r="H4" s="1">
        <v>7750</v>
      </c>
      <c r="I4" s="1"/>
      <c r="J4" s="1">
        <v>7750</v>
      </c>
      <c r="K4" s="1"/>
      <c r="L4" s="1">
        <v>8520</v>
      </c>
      <c r="M4" s="1"/>
      <c r="N4" s="1">
        <v>8520</v>
      </c>
      <c r="O4" s="1"/>
      <c r="P4" s="1">
        <v>8520</v>
      </c>
      <c r="Q4" s="1"/>
      <c r="R4" s="1">
        <v>9370</v>
      </c>
      <c r="S4" s="1"/>
      <c r="T4" s="1">
        <v>9370</v>
      </c>
      <c r="U4" s="1"/>
      <c r="V4" s="1">
        <v>9370</v>
      </c>
      <c r="W4" s="1"/>
      <c r="X4" s="1">
        <v>10000</v>
      </c>
      <c r="Y4" s="1">
        <f t="shared" ref="Y4:Y28" si="0">SUM(B4:X4)</f>
        <v>100296</v>
      </c>
    </row>
    <row r="5" spans="1:25" x14ac:dyDescent="0.3">
      <c r="A5" s="14" t="s">
        <v>40</v>
      </c>
      <c r="B5" s="1">
        <f>SUM(B3:B4)</f>
        <v>7892</v>
      </c>
      <c r="C5" s="1"/>
      <c r="D5" s="1">
        <f>SUM(D3:D4)</f>
        <v>8019</v>
      </c>
      <c r="E5" s="1"/>
      <c r="F5" s="1">
        <f>SUM(F3:F4)</f>
        <v>8167</v>
      </c>
      <c r="G5" s="1"/>
      <c r="H5" s="1">
        <f>SUM(H3:H4)</f>
        <v>9042</v>
      </c>
      <c r="I5" s="1"/>
      <c r="J5" s="1">
        <f>SUM(J3:J4)</f>
        <v>9237</v>
      </c>
      <c r="K5" s="1"/>
      <c r="L5" s="1">
        <f>SUM(L3:L4)</f>
        <v>10230</v>
      </c>
      <c r="M5" s="1"/>
      <c r="N5" s="1">
        <f>SUM(N3:N4)</f>
        <v>10486</v>
      </c>
      <c r="O5" s="1"/>
      <c r="P5" s="1">
        <f>SUM(P3:P4)</f>
        <v>10781</v>
      </c>
      <c r="Q5" s="1"/>
      <c r="R5" s="1">
        <f>SUM(R3:R4)</f>
        <v>11970</v>
      </c>
      <c r="S5" s="1"/>
      <c r="T5" s="1">
        <f>SUM(T3:T4)</f>
        <v>12360</v>
      </c>
      <c r="U5" s="1"/>
      <c r="V5" s="1">
        <f>SUM(V3:V4)</f>
        <v>12809</v>
      </c>
      <c r="W5" s="1"/>
      <c r="X5" s="1">
        <f>SUM(X3:X4)</f>
        <v>13955</v>
      </c>
      <c r="Y5" s="1">
        <f t="shared" si="0"/>
        <v>124948</v>
      </c>
    </row>
    <row r="6" spans="1:25" x14ac:dyDescent="0.3">
      <c r="A6" s="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4" t="s">
        <v>41</v>
      </c>
      <c r="B7" s="1">
        <f>SUM(B13,B14,B15,B16,B17,B18,B20,B21,B22,B23)</f>
        <v>55757.33</v>
      </c>
      <c r="C7" s="1"/>
      <c r="D7" s="1">
        <f t="shared" ref="D7:X7" si="1">SUM(D13,D14,D15,D16,D17,D18,D20,D21,D22,D23)</f>
        <v>58262.33</v>
      </c>
      <c r="E7" s="1"/>
      <c r="F7" s="1">
        <f t="shared" si="1"/>
        <v>61390.57</v>
      </c>
      <c r="G7" s="1"/>
      <c r="H7" s="1">
        <f t="shared" si="1"/>
        <v>65184.39</v>
      </c>
      <c r="I7" s="1"/>
      <c r="J7" s="1">
        <f t="shared" si="1"/>
        <v>68122.149999999994</v>
      </c>
      <c r="K7" s="1"/>
      <c r="L7" s="1">
        <f t="shared" si="1"/>
        <v>74561.350000000006</v>
      </c>
      <c r="M7" s="1"/>
      <c r="N7" s="1">
        <f t="shared" si="1"/>
        <v>88700.63</v>
      </c>
      <c r="O7" s="1"/>
      <c r="P7" s="1">
        <f t="shared" si="1"/>
        <v>96571.19</v>
      </c>
      <c r="Q7" s="1"/>
      <c r="R7" s="1">
        <f t="shared" si="1"/>
        <v>103747.03</v>
      </c>
      <c r="S7" s="1"/>
      <c r="T7" s="1">
        <f t="shared" si="1"/>
        <v>115271.83</v>
      </c>
      <c r="U7" s="1"/>
      <c r="V7" s="1">
        <f t="shared" si="1"/>
        <v>126481.07</v>
      </c>
      <c r="W7" s="1"/>
      <c r="X7" s="1">
        <f t="shared" si="1"/>
        <v>140495.63</v>
      </c>
      <c r="Y7" s="3">
        <f t="shared" si="0"/>
        <v>1054545.5</v>
      </c>
    </row>
    <row r="8" spans="1:25" x14ac:dyDescent="0.3">
      <c r="A8" s="14" t="s">
        <v>43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14" t="s">
        <v>42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A10" s="1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6" customFormat="1" x14ac:dyDescent="0.3">
      <c r="A11" s="5" t="s">
        <v>70</v>
      </c>
      <c r="B11" s="5" t="s">
        <v>6</v>
      </c>
      <c r="C11" s="5"/>
      <c r="D11" s="5" t="s">
        <v>59</v>
      </c>
      <c r="E11" s="5"/>
      <c r="F11" s="5" t="s">
        <v>60</v>
      </c>
      <c r="G11" s="5"/>
      <c r="H11" s="5" t="s">
        <v>61</v>
      </c>
      <c r="I11" s="5"/>
      <c r="J11" s="5" t="s">
        <v>62</v>
      </c>
      <c r="K11" s="5"/>
      <c r="L11" s="5" t="s">
        <v>63</v>
      </c>
      <c r="M11" s="5"/>
      <c r="N11" s="5" t="s">
        <v>64</v>
      </c>
      <c r="O11" s="5"/>
      <c r="P11" s="5" t="s">
        <v>65</v>
      </c>
      <c r="Q11" s="5"/>
      <c r="R11" s="5" t="s">
        <v>66</v>
      </c>
      <c r="S11" s="5"/>
      <c r="T11" s="5" t="s">
        <v>68</v>
      </c>
      <c r="U11" s="5"/>
      <c r="V11" s="5" t="s">
        <v>69</v>
      </c>
      <c r="W11" s="5"/>
      <c r="X11" s="5" t="s">
        <v>67</v>
      </c>
      <c r="Y11" s="5" t="s">
        <v>4</v>
      </c>
    </row>
    <row r="12" spans="1:25" x14ac:dyDescent="0.3">
      <c r="A12" s="4" t="s">
        <v>44</v>
      </c>
    </row>
    <row r="13" spans="1:25" ht="28.8" x14ac:dyDescent="0.3">
      <c r="A13" s="15" t="s">
        <v>46</v>
      </c>
      <c r="B13" s="9">
        <v>4923</v>
      </c>
      <c r="C13" s="9"/>
      <c r="D13" s="9">
        <v>4923</v>
      </c>
      <c r="E13" s="9"/>
      <c r="F13" s="9">
        <v>4923</v>
      </c>
      <c r="G13" s="9"/>
      <c r="H13" s="9">
        <v>4923</v>
      </c>
      <c r="I13" s="9"/>
      <c r="J13" s="9">
        <v>4923</v>
      </c>
      <c r="K13" s="9"/>
      <c r="L13" s="9">
        <v>5907</v>
      </c>
      <c r="M13" s="9"/>
      <c r="N13" s="9">
        <v>5907</v>
      </c>
      <c r="O13" s="9"/>
      <c r="P13" s="9">
        <v>5907</v>
      </c>
      <c r="Q13" s="9"/>
      <c r="R13" s="9">
        <v>5907</v>
      </c>
      <c r="S13" s="9"/>
      <c r="T13" s="9">
        <v>5907</v>
      </c>
      <c r="U13" s="9"/>
      <c r="V13" s="9">
        <v>5907</v>
      </c>
      <c r="W13" s="9"/>
      <c r="X13" s="9">
        <v>5907</v>
      </c>
      <c r="Y13" s="1">
        <f t="shared" si="0"/>
        <v>65964</v>
      </c>
    </row>
    <row r="14" spans="1:25" x14ac:dyDescent="0.3">
      <c r="A14" s="15" t="s">
        <v>47</v>
      </c>
      <c r="B14" s="9">
        <v>83.33</v>
      </c>
      <c r="C14" s="9"/>
      <c r="D14" s="9">
        <v>83.33</v>
      </c>
      <c r="E14" s="9"/>
      <c r="F14" s="9">
        <v>83.33</v>
      </c>
      <c r="G14" s="9"/>
      <c r="H14" s="9">
        <v>83.33</v>
      </c>
      <c r="I14" s="9"/>
      <c r="J14" s="9">
        <v>83.33</v>
      </c>
      <c r="K14" s="9"/>
      <c r="L14" s="9">
        <v>83.33</v>
      </c>
      <c r="M14" s="9"/>
      <c r="N14" s="9">
        <v>83.33</v>
      </c>
      <c r="O14" s="9"/>
      <c r="P14" s="9">
        <v>83.33</v>
      </c>
      <c r="Q14" s="9"/>
      <c r="R14" s="9">
        <v>83.33</v>
      </c>
      <c r="S14" s="9"/>
      <c r="T14" s="9">
        <v>83.33</v>
      </c>
      <c r="U14" s="9"/>
      <c r="V14" s="9">
        <v>83.33</v>
      </c>
      <c r="W14" s="9"/>
      <c r="X14" s="9">
        <v>83.33</v>
      </c>
      <c r="Y14" s="1">
        <f t="shared" si="0"/>
        <v>999.96000000000015</v>
      </c>
    </row>
    <row r="15" spans="1:25" x14ac:dyDescent="0.3">
      <c r="A15" s="15" t="s">
        <v>48</v>
      </c>
      <c r="B15" s="9">
        <v>33500</v>
      </c>
      <c r="C15" s="9"/>
      <c r="D15" s="9">
        <v>33500</v>
      </c>
      <c r="E15" s="9"/>
      <c r="F15" s="9">
        <v>33500</v>
      </c>
      <c r="G15" s="9"/>
      <c r="H15" s="9">
        <v>33500</v>
      </c>
      <c r="I15" s="9"/>
      <c r="J15" s="9">
        <v>33500</v>
      </c>
      <c r="K15" s="9"/>
      <c r="L15" s="9">
        <v>33500</v>
      </c>
      <c r="M15" s="9"/>
      <c r="N15" s="9">
        <v>42000</v>
      </c>
      <c r="O15" s="9"/>
      <c r="P15" s="9">
        <v>42000</v>
      </c>
      <c r="Q15" s="9"/>
      <c r="R15" s="9">
        <v>42000</v>
      </c>
      <c r="S15" s="9"/>
      <c r="T15" s="9">
        <v>42000</v>
      </c>
      <c r="U15" s="9"/>
      <c r="V15" s="9">
        <v>42000</v>
      </c>
      <c r="W15" s="9"/>
      <c r="X15" s="9">
        <v>42000</v>
      </c>
      <c r="Y15" s="1">
        <f t="shared" si="0"/>
        <v>453000</v>
      </c>
    </row>
    <row r="16" spans="1:25" x14ac:dyDescent="0.3">
      <c r="A16" s="15" t="s">
        <v>71</v>
      </c>
      <c r="B16" s="9">
        <f>6.02*1000</f>
        <v>6020</v>
      </c>
      <c r="C16" s="9"/>
      <c r="D16" s="9">
        <f>6.02*1250</f>
        <v>7524.9999999999991</v>
      </c>
      <c r="E16" s="9"/>
      <c r="F16" s="9">
        <f>6.02*1562</f>
        <v>9403.24</v>
      </c>
      <c r="G16" s="9"/>
      <c r="H16" s="9">
        <f>6.02*1953</f>
        <v>11757.06</v>
      </c>
      <c r="I16" s="9"/>
      <c r="J16" s="9">
        <f>6.02*2441</f>
        <v>14694.82</v>
      </c>
      <c r="K16" s="9"/>
      <c r="L16" s="9">
        <f>6.02*3051</f>
        <v>18367.02</v>
      </c>
      <c r="M16" s="9"/>
      <c r="N16" s="9">
        <f>6.02*3815</f>
        <v>22966.3</v>
      </c>
      <c r="O16" s="9"/>
      <c r="P16" s="9">
        <f>6.02*4768</f>
        <v>28703.359999999997</v>
      </c>
      <c r="Q16" s="9"/>
      <c r="R16" s="9">
        <f>6.02*5960</f>
        <v>35879.199999999997</v>
      </c>
      <c r="S16" s="9"/>
      <c r="T16" s="9">
        <f>6.02*7450</f>
        <v>44849</v>
      </c>
      <c r="U16" s="9"/>
      <c r="V16" s="9">
        <f>6.02*9312</f>
        <v>56058.239999999998</v>
      </c>
      <c r="W16" s="9"/>
      <c r="X16" s="9">
        <f>6.02*11640</f>
        <v>70072.799999999988</v>
      </c>
      <c r="Y16" s="1">
        <f t="shared" si="0"/>
        <v>326296.03999999998</v>
      </c>
    </row>
    <row r="17" spans="1:25" x14ac:dyDescent="0.3">
      <c r="A17" s="15" t="s">
        <v>49</v>
      </c>
      <c r="B17" s="9">
        <v>84</v>
      </c>
      <c r="C17" s="9"/>
      <c r="D17" s="9">
        <v>84</v>
      </c>
      <c r="E17" s="9"/>
      <c r="F17" s="9">
        <v>84</v>
      </c>
      <c r="G17" s="9"/>
      <c r="H17" s="9">
        <v>84</v>
      </c>
      <c r="I17" s="9"/>
      <c r="J17" s="9">
        <v>84</v>
      </c>
      <c r="K17" s="9"/>
      <c r="L17" s="9">
        <v>84</v>
      </c>
      <c r="M17" s="9"/>
      <c r="N17" s="9">
        <v>84</v>
      </c>
      <c r="O17" s="9"/>
      <c r="P17" s="9">
        <v>84</v>
      </c>
      <c r="Q17" s="9"/>
      <c r="R17" s="9">
        <v>84</v>
      </c>
      <c r="S17" s="9"/>
      <c r="T17" s="9">
        <v>84</v>
      </c>
      <c r="U17" s="9"/>
      <c r="V17" s="9">
        <v>84</v>
      </c>
      <c r="W17" s="9"/>
      <c r="X17" s="9">
        <v>84</v>
      </c>
      <c r="Y17" s="1">
        <f t="shared" si="0"/>
        <v>1008</v>
      </c>
    </row>
    <row r="18" spans="1:25" x14ac:dyDescent="0.3">
      <c r="A18" s="15" t="s">
        <v>50</v>
      </c>
      <c r="B18" s="9">
        <v>1000</v>
      </c>
      <c r="C18" s="9"/>
      <c r="D18" s="9">
        <v>1000</v>
      </c>
      <c r="E18" s="9"/>
      <c r="F18" s="9">
        <v>1000</v>
      </c>
      <c r="G18" s="9"/>
      <c r="H18" s="9">
        <v>1000</v>
      </c>
      <c r="I18" s="9"/>
      <c r="J18" s="9">
        <v>1000</v>
      </c>
      <c r="K18" s="9"/>
      <c r="L18" s="9">
        <v>1000</v>
      </c>
      <c r="M18" s="9"/>
      <c r="N18" s="9">
        <v>1000</v>
      </c>
      <c r="O18" s="9"/>
      <c r="P18" s="9">
        <v>1000</v>
      </c>
      <c r="Q18" s="9"/>
      <c r="R18" s="9">
        <v>1000</v>
      </c>
      <c r="S18" s="9"/>
      <c r="T18" s="9">
        <v>1000</v>
      </c>
      <c r="U18" s="9"/>
      <c r="V18" s="9">
        <v>1000</v>
      </c>
      <c r="W18" s="9"/>
      <c r="X18" s="9">
        <v>1000</v>
      </c>
      <c r="Y18" s="1">
        <f t="shared" si="0"/>
        <v>12000</v>
      </c>
    </row>
    <row r="19" spans="1:25" x14ac:dyDescent="0.3">
      <c r="A19" s="15" t="s">
        <v>51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"/>
    </row>
    <row r="20" spans="1:25" x14ac:dyDescent="0.3">
      <c r="A20" s="15" t="s">
        <v>52</v>
      </c>
      <c r="B20" s="9">
        <v>1000</v>
      </c>
      <c r="C20" s="9"/>
      <c r="D20" s="9">
        <v>1000</v>
      </c>
      <c r="E20" s="9"/>
      <c r="F20" s="9">
        <v>1000</v>
      </c>
      <c r="G20" s="9"/>
      <c r="H20" s="9">
        <v>1000</v>
      </c>
      <c r="I20" s="9"/>
      <c r="J20" s="9">
        <v>1000</v>
      </c>
      <c r="K20" s="9"/>
      <c r="L20" s="9">
        <v>1000</v>
      </c>
      <c r="M20" s="9"/>
      <c r="N20" s="9">
        <v>1000</v>
      </c>
      <c r="O20" s="9"/>
      <c r="P20" s="9">
        <v>1000</v>
      </c>
      <c r="Q20" s="9"/>
      <c r="R20" s="9">
        <v>1000</v>
      </c>
      <c r="S20" s="9"/>
      <c r="T20" s="9">
        <v>1000</v>
      </c>
      <c r="U20" s="9"/>
      <c r="V20" s="9">
        <v>1000</v>
      </c>
      <c r="W20" s="9"/>
      <c r="X20" s="9">
        <v>1000</v>
      </c>
      <c r="Y20" s="1">
        <f t="shared" si="0"/>
        <v>12000</v>
      </c>
    </row>
    <row r="21" spans="1:25" ht="28.8" x14ac:dyDescent="0.3">
      <c r="A21" s="15" t="s">
        <v>53</v>
      </c>
      <c r="B21" s="9">
        <v>500</v>
      </c>
      <c r="C21" s="9"/>
      <c r="D21" s="9">
        <v>500</v>
      </c>
      <c r="E21" s="9"/>
      <c r="F21" s="9">
        <v>550</v>
      </c>
      <c r="G21" s="9"/>
      <c r="H21" s="9">
        <v>550</v>
      </c>
      <c r="I21" s="9"/>
      <c r="J21" s="9">
        <v>550</v>
      </c>
      <c r="K21" s="9"/>
      <c r="L21" s="9">
        <v>605</v>
      </c>
      <c r="M21" s="9"/>
      <c r="N21" s="9">
        <v>605</v>
      </c>
      <c r="O21" s="9"/>
      <c r="P21" s="9">
        <v>665.5</v>
      </c>
      <c r="Q21" s="9"/>
      <c r="R21" s="9">
        <v>665.5</v>
      </c>
      <c r="S21" s="9"/>
      <c r="T21" s="9">
        <v>732.5</v>
      </c>
      <c r="U21" s="9"/>
      <c r="V21" s="9">
        <v>732.5</v>
      </c>
      <c r="W21" s="9"/>
      <c r="X21" s="9">
        <v>732.5</v>
      </c>
      <c r="Y21" s="1">
        <f t="shared" si="0"/>
        <v>7388.5</v>
      </c>
    </row>
    <row r="22" spans="1:25" ht="28.8" x14ac:dyDescent="0.3">
      <c r="A22" s="58" t="s">
        <v>54</v>
      </c>
      <c r="B22" s="9">
        <v>3647</v>
      </c>
      <c r="C22" s="9"/>
      <c r="D22" s="9">
        <v>3647</v>
      </c>
      <c r="E22" s="9"/>
      <c r="F22" s="9">
        <v>3647</v>
      </c>
      <c r="G22" s="9"/>
      <c r="H22" s="9">
        <v>3647</v>
      </c>
      <c r="I22" s="9"/>
      <c r="J22" s="9">
        <v>3647</v>
      </c>
      <c r="K22" s="9"/>
      <c r="L22" s="9">
        <v>3647</v>
      </c>
      <c r="M22" s="9"/>
      <c r="N22" s="9">
        <v>4687</v>
      </c>
      <c r="O22" s="9"/>
      <c r="P22" s="9">
        <v>4687</v>
      </c>
      <c r="Q22" s="9"/>
      <c r="R22" s="9">
        <v>4687</v>
      </c>
      <c r="S22" s="9"/>
      <c r="T22" s="9">
        <v>4687</v>
      </c>
      <c r="U22" s="9"/>
      <c r="V22" s="9">
        <v>4687</v>
      </c>
      <c r="W22" s="9"/>
      <c r="X22" s="9">
        <v>4687</v>
      </c>
      <c r="Y22" s="1">
        <f t="shared" si="0"/>
        <v>50004</v>
      </c>
    </row>
    <row r="23" spans="1:25" x14ac:dyDescent="0.3">
      <c r="A23" s="58" t="s">
        <v>55</v>
      </c>
      <c r="B23" s="9">
        <v>5000</v>
      </c>
      <c r="C23" s="9"/>
      <c r="D23" s="9">
        <v>6000</v>
      </c>
      <c r="E23" s="9"/>
      <c r="F23" s="9">
        <v>7200</v>
      </c>
      <c r="G23" s="9"/>
      <c r="H23" s="9">
        <v>8640</v>
      </c>
      <c r="I23" s="9"/>
      <c r="J23" s="9">
        <v>8640</v>
      </c>
      <c r="K23" s="9"/>
      <c r="L23" s="9">
        <v>10368</v>
      </c>
      <c r="M23" s="9"/>
      <c r="N23" s="9">
        <v>10368</v>
      </c>
      <c r="O23" s="9"/>
      <c r="P23" s="9">
        <v>12441</v>
      </c>
      <c r="Q23" s="9"/>
      <c r="R23" s="9">
        <v>12441</v>
      </c>
      <c r="S23" s="9"/>
      <c r="T23" s="9">
        <v>14929</v>
      </c>
      <c r="U23" s="9"/>
      <c r="V23" s="9">
        <v>14929</v>
      </c>
      <c r="W23" s="9"/>
      <c r="X23" s="9">
        <v>14929</v>
      </c>
      <c r="Y23" s="1">
        <f t="shared" si="0"/>
        <v>125885</v>
      </c>
    </row>
    <row r="24" spans="1:25" hidden="1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"/>
    </row>
    <row r="25" spans="1:25" x14ac:dyDescent="0.3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s="36" customFormat="1" x14ac:dyDescent="0.3">
      <c r="A26" s="5" t="s">
        <v>70</v>
      </c>
      <c r="B26" s="5" t="s">
        <v>6</v>
      </c>
      <c r="C26" s="5"/>
      <c r="D26" s="5" t="s">
        <v>59</v>
      </c>
      <c r="E26" s="5"/>
      <c r="F26" s="5" t="s">
        <v>60</v>
      </c>
      <c r="G26" s="5"/>
      <c r="H26" s="5" t="s">
        <v>61</v>
      </c>
      <c r="I26" s="5"/>
      <c r="J26" s="5" t="s">
        <v>62</v>
      </c>
      <c r="K26" s="5"/>
      <c r="L26" s="5" t="s">
        <v>63</v>
      </c>
      <c r="M26" s="5"/>
      <c r="N26" s="5" t="s">
        <v>64</v>
      </c>
      <c r="O26" s="5"/>
      <c r="P26" s="5" t="s">
        <v>65</v>
      </c>
      <c r="Q26" s="5"/>
      <c r="R26" s="5" t="s">
        <v>66</v>
      </c>
      <c r="S26" s="5"/>
      <c r="T26" s="5" t="s">
        <v>68</v>
      </c>
      <c r="U26" s="5"/>
      <c r="V26" s="5" t="s">
        <v>69</v>
      </c>
      <c r="W26" s="5"/>
      <c r="X26" s="5" t="s">
        <v>67</v>
      </c>
      <c r="Y26" s="5" t="s">
        <v>4</v>
      </c>
    </row>
    <row r="27" spans="1:25" x14ac:dyDescent="0.3">
      <c r="A27" s="4" t="s">
        <v>56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7"/>
    </row>
    <row r="28" spans="1:25" x14ac:dyDescent="0.3">
      <c r="A28" s="1"/>
      <c r="B28" s="48">
        <v>68865.565000000002</v>
      </c>
      <c r="C28" s="9"/>
      <c r="D28" s="48">
        <v>34481.745000000003</v>
      </c>
      <c r="E28" s="9"/>
      <c r="F28" s="9">
        <v>26886.865000000002</v>
      </c>
      <c r="G28" s="9"/>
      <c r="H28" s="48">
        <v>26486.98</v>
      </c>
      <c r="I28" s="9"/>
      <c r="J28" s="48">
        <v>27456.69</v>
      </c>
      <c r="K28" s="9"/>
      <c r="L28" s="48">
        <v>28027.05</v>
      </c>
      <c r="M28" s="9"/>
      <c r="N28" s="48">
        <v>29501.875</v>
      </c>
      <c r="O28" s="9"/>
      <c r="P28" s="48">
        <v>31155.134999999998</v>
      </c>
      <c r="Q28" s="9"/>
      <c r="R28" s="48">
        <v>32079.23</v>
      </c>
      <c r="S28" s="9"/>
      <c r="T28" s="48">
        <v>34620.46</v>
      </c>
      <c r="U28" s="9"/>
      <c r="V28" s="48">
        <v>37453.089999999997</v>
      </c>
      <c r="W28" s="9"/>
      <c r="X28" s="48">
        <v>40342.620000000003</v>
      </c>
      <c r="Y28" s="1">
        <f t="shared" si="0"/>
        <v>417357.30499999993</v>
      </c>
    </row>
    <row r="29" spans="1:25" s="36" customFormat="1" x14ac:dyDescent="0.3">
      <c r="A29" s="3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37"/>
    </row>
    <row r="30" spans="1:25" s="36" customFormat="1" x14ac:dyDescent="0.3">
      <c r="A30" s="5" t="s">
        <v>70</v>
      </c>
      <c r="B30" s="5" t="s">
        <v>6</v>
      </c>
      <c r="C30" s="5"/>
      <c r="D30" s="5" t="s">
        <v>59</v>
      </c>
      <c r="E30" s="5"/>
      <c r="F30" s="5" t="s">
        <v>60</v>
      </c>
      <c r="G30" s="5"/>
      <c r="H30" s="5" t="s">
        <v>61</v>
      </c>
      <c r="I30" s="5"/>
      <c r="J30" s="5" t="s">
        <v>62</v>
      </c>
      <c r="K30" s="5"/>
      <c r="L30" s="5" t="s">
        <v>63</v>
      </c>
      <c r="M30" s="5"/>
      <c r="N30" s="5" t="s">
        <v>64</v>
      </c>
      <c r="O30" s="5"/>
      <c r="P30" s="5" t="s">
        <v>65</v>
      </c>
      <c r="Q30" s="5"/>
      <c r="R30" s="5" t="s">
        <v>66</v>
      </c>
      <c r="S30" s="5"/>
      <c r="T30" s="5" t="s">
        <v>68</v>
      </c>
      <c r="U30" s="5"/>
      <c r="V30" s="5" t="s">
        <v>69</v>
      </c>
      <c r="W30" s="5"/>
      <c r="X30" s="5" t="s">
        <v>67</v>
      </c>
      <c r="Y30" s="5" t="s">
        <v>4</v>
      </c>
    </row>
    <row r="31" spans="1:25" ht="28.8" x14ac:dyDescent="0.3">
      <c r="A31" s="19" t="s">
        <v>57</v>
      </c>
      <c r="B31" s="1">
        <f>SUM(B5,B7,B28)</f>
        <v>132514.89500000002</v>
      </c>
      <c r="C31" s="1"/>
      <c r="D31" s="1">
        <f t="shared" ref="D31:Y31" si="2">SUM(D5,D7,D28)</f>
        <v>100763.07500000001</v>
      </c>
      <c r="E31" s="1"/>
      <c r="F31" s="1">
        <f t="shared" si="2"/>
        <v>96444.435000000012</v>
      </c>
      <c r="G31" s="1"/>
      <c r="H31" s="1">
        <f t="shared" si="2"/>
        <v>100713.37</v>
      </c>
      <c r="I31" s="1"/>
      <c r="J31" s="1">
        <f t="shared" si="2"/>
        <v>104815.84</v>
      </c>
      <c r="K31" s="1"/>
      <c r="L31" s="1">
        <f t="shared" si="2"/>
        <v>112818.40000000001</v>
      </c>
      <c r="M31" s="1"/>
      <c r="N31" s="1">
        <f t="shared" si="2"/>
        <v>128688.505</v>
      </c>
      <c r="O31" s="1"/>
      <c r="P31" s="1">
        <f t="shared" si="2"/>
        <v>138507.32500000001</v>
      </c>
      <c r="Q31" s="1"/>
      <c r="R31" s="1">
        <f t="shared" si="2"/>
        <v>147796.26</v>
      </c>
      <c r="S31" s="1"/>
      <c r="T31" s="1">
        <f t="shared" si="2"/>
        <v>162252.29</v>
      </c>
      <c r="U31" s="1"/>
      <c r="V31" s="1">
        <f t="shared" si="2"/>
        <v>176743.16</v>
      </c>
      <c r="W31" s="1"/>
      <c r="X31" s="1">
        <f t="shared" si="2"/>
        <v>194793.25</v>
      </c>
      <c r="Y31" s="1">
        <f t="shared" si="2"/>
        <v>1596850.8049999999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G14" sqref="G14"/>
    </sheetView>
  </sheetViews>
  <sheetFormatPr defaultRowHeight="14.4" x14ac:dyDescent="0.3"/>
  <cols>
    <col min="1" max="1" width="31.5546875" bestFit="1" customWidth="1"/>
    <col min="2" max="2" width="15.5546875" bestFit="1" customWidth="1"/>
    <col min="4" max="4" width="6.109375" bestFit="1" customWidth="1"/>
  </cols>
  <sheetData>
    <row r="3" spans="1:4" x14ac:dyDescent="0.3">
      <c r="B3" s="5" t="s">
        <v>26</v>
      </c>
      <c r="C3" s="5" t="s">
        <v>27</v>
      </c>
      <c r="D3" s="5" t="s">
        <v>28</v>
      </c>
    </row>
    <row r="4" spans="1:4" x14ac:dyDescent="0.3">
      <c r="A4" s="1" t="s">
        <v>29</v>
      </c>
      <c r="B4" s="1"/>
      <c r="C4" s="1"/>
      <c r="D4" s="1"/>
    </row>
    <row r="5" spans="1:4" ht="72" x14ac:dyDescent="0.3">
      <c r="A5" s="1" t="s">
        <v>30</v>
      </c>
      <c r="B5" s="9" t="s">
        <v>31</v>
      </c>
      <c r="C5" s="11" t="s">
        <v>32</v>
      </c>
      <c r="D5" s="9"/>
    </row>
    <row r="6" spans="1:4" x14ac:dyDescent="0.3">
      <c r="A6" s="1" t="s">
        <v>33</v>
      </c>
      <c r="B6" s="9">
        <v>2003</v>
      </c>
      <c r="C6" s="9">
        <v>2010</v>
      </c>
      <c r="D6" s="9">
        <v>2000</v>
      </c>
    </row>
    <row r="7" spans="1:4" x14ac:dyDescent="0.3">
      <c r="A7" s="1" t="s">
        <v>34</v>
      </c>
      <c r="B7" s="9">
        <f>(2016-B6)</f>
        <v>13</v>
      </c>
      <c r="C7" s="9">
        <f>(2016-C6)</f>
        <v>6</v>
      </c>
      <c r="D7" s="9">
        <f>(2016-D6)</f>
        <v>16</v>
      </c>
    </row>
    <row r="8" spans="1:4" x14ac:dyDescent="0.3">
      <c r="A8" s="1" t="s">
        <v>35</v>
      </c>
      <c r="B8" s="9" t="s">
        <v>36</v>
      </c>
      <c r="C8" s="9" t="s">
        <v>37</v>
      </c>
      <c r="D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H18" sqref="H18:H20"/>
    </sheetView>
  </sheetViews>
  <sheetFormatPr defaultRowHeight="14.4" x14ac:dyDescent="0.3"/>
  <cols>
    <col min="2" max="2" width="13.44140625" customWidth="1"/>
    <col min="5" max="6" width="11.33203125" style="36" bestFit="1" customWidth="1"/>
    <col min="8" max="8" width="11.33203125" bestFit="1" customWidth="1"/>
    <col min="15" max="15" width="11.33203125" bestFit="1" customWidth="1"/>
  </cols>
  <sheetData>
    <row r="1" spans="1:15" ht="15" thickBot="1" x14ac:dyDescent="0.35">
      <c r="A1" s="36" t="s">
        <v>87</v>
      </c>
      <c r="B1" s="36"/>
      <c r="C1" s="36"/>
      <c r="D1" s="36"/>
      <c r="G1" s="36"/>
      <c r="H1" s="36"/>
      <c r="I1" s="36"/>
      <c r="J1" s="36" t="s">
        <v>88</v>
      </c>
      <c r="K1" s="36"/>
      <c r="L1" s="36"/>
      <c r="M1" s="36"/>
      <c r="N1" s="36"/>
      <c r="O1" s="36"/>
    </row>
    <row r="2" spans="1:15" ht="15" thickBot="1" x14ac:dyDescent="0.35">
      <c r="A2" s="36"/>
      <c r="B2" s="44" t="s">
        <v>82</v>
      </c>
      <c r="C2" s="45" t="s">
        <v>1</v>
      </c>
      <c r="D2" s="45" t="s">
        <v>83</v>
      </c>
      <c r="E2" s="45"/>
      <c r="F2" s="45"/>
      <c r="G2" s="45" t="s">
        <v>84</v>
      </c>
      <c r="H2" s="46" t="s">
        <v>85</v>
      </c>
      <c r="I2" s="36"/>
      <c r="J2" s="36"/>
      <c r="K2" s="44" t="s">
        <v>82</v>
      </c>
      <c r="L2" s="45" t="s">
        <v>1</v>
      </c>
      <c r="M2" s="45" t="s">
        <v>86</v>
      </c>
      <c r="N2" s="45" t="s">
        <v>84</v>
      </c>
      <c r="O2" s="46" t="s">
        <v>85</v>
      </c>
    </row>
    <row r="3" spans="1:15" ht="15" thickBot="1" x14ac:dyDescent="0.35">
      <c r="A3" s="36"/>
      <c r="B3" s="38" t="s">
        <v>0</v>
      </c>
      <c r="C3" s="39">
        <v>15.99</v>
      </c>
      <c r="D3" s="39">
        <v>3.19</v>
      </c>
      <c r="E3" s="39"/>
      <c r="F3" s="39"/>
      <c r="G3" s="39">
        <v>875</v>
      </c>
      <c r="H3" s="40">
        <v>2791.25</v>
      </c>
      <c r="I3" s="36"/>
      <c r="J3" s="36"/>
      <c r="K3" s="38" t="s">
        <v>0</v>
      </c>
      <c r="L3" s="39">
        <v>15.99</v>
      </c>
      <c r="M3" s="39">
        <v>35</v>
      </c>
      <c r="N3" s="39">
        <v>875</v>
      </c>
      <c r="O3" s="40">
        <f>N3*L3</f>
        <v>13991.25</v>
      </c>
    </row>
    <row r="4" spans="1:15" ht="15" thickBot="1" x14ac:dyDescent="0.35">
      <c r="A4" s="36"/>
      <c r="B4" s="38" t="s">
        <v>18</v>
      </c>
      <c r="C4" s="39">
        <v>25.99</v>
      </c>
      <c r="D4" s="39">
        <v>5.18</v>
      </c>
      <c r="E4" s="39"/>
      <c r="F4" s="39"/>
      <c r="G4" s="39">
        <v>586</v>
      </c>
      <c r="H4" s="40">
        <v>3035.48</v>
      </c>
      <c r="I4" s="36"/>
      <c r="J4" s="36"/>
      <c r="K4" s="38" t="s">
        <v>18</v>
      </c>
      <c r="L4" s="39">
        <v>25.99</v>
      </c>
      <c r="M4" s="39">
        <v>35</v>
      </c>
      <c r="N4" s="39">
        <v>586</v>
      </c>
      <c r="O4" s="40">
        <f t="shared" ref="O4:O5" si="0">N4*L4</f>
        <v>15230.14</v>
      </c>
    </row>
    <row r="5" spans="1:15" ht="15" thickBot="1" x14ac:dyDescent="0.35">
      <c r="A5" s="36"/>
      <c r="B5" s="38" t="s">
        <v>3</v>
      </c>
      <c r="C5" s="39">
        <v>31.25</v>
      </c>
      <c r="D5" s="39">
        <v>6.25</v>
      </c>
      <c r="E5" s="39"/>
      <c r="F5" s="39"/>
      <c r="G5" s="39">
        <v>292</v>
      </c>
      <c r="H5" s="40">
        <v>1825</v>
      </c>
      <c r="I5" s="36"/>
      <c r="J5" s="36"/>
      <c r="K5" s="38" t="s">
        <v>3</v>
      </c>
      <c r="L5" s="39">
        <v>31.25</v>
      </c>
      <c r="M5" s="39">
        <v>35</v>
      </c>
      <c r="N5" s="39">
        <v>232</v>
      </c>
      <c r="O5" s="40">
        <f t="shared" si="0"/>
        <v>7250</v>
      </c>
    </row>
    <row r="6" spans="1:15" ht="15" thickBot="1" x14ac:dyDescent="0.35">
      <c r="A6" s="36"/>
      <c r="B6" s="41" t="s">
        <v>4</v>
      </c>
      <c r="C6" s="42"/>
      <c r="D6" s="42"/>
      <c r="E6" s="42"/>
      <c r="F6" s="42"/>
      <c r="G6" s="42"/>
      <c r="H6" s="43">
        <v>7651.73</v>
      </c>
      <c r="I6" s="36"/>
      <c r="J6" s="36"/>
      <c r="K6" s="41" t="s">
        <v>4</v>
      </c>
      <c r="L6" s="42"/>
      <c r="M6" s="42"/>
      <c r="N6" s="42"/>
      <c r="O6" s="43">
        <f>SUM(O3:O5)</f>
        <v>36471.39</v>
      </c>
    </row>
    <row r="7" spans="1:15" x14ac:dyDescent="0.3">
      <c r="G7" s="37"/>
      <c r="H7" s="35"/>
      <c r="I7" s="47"/>
      <c r="J7" s="47"/>
      <c r="K7" s="36"/>
    </row>
    <row r="8" spans="1:15" ht="28.8" x14ac:dyDescent="0.3">
      <c r="A8" s="49" t="s">
        <v>73</v>
      </c>
      <c r="B8" s="50" t="s">
        <v>90</v>
      </c>
      <c r="C8" s="49" t="s">
        <v>89</v>
      </c>
      <c r="D8" s="49" t="s">
        <v>22</v>
      </c>
      <c r="E8" s="50" t="s">
        <v>91</v>
      </c>
      <c r="F8" s="50" t="s">
        <v>92</v>
      </c>
      <c r="G8" s="49" t="s">
        <v>4</v>
      </c>
      <c r="H8" s="49" t="s">
        <v>5</v>
      </c>
      <c r="I8" s="47"/>
      <c r="J8" s="47"/>
      <c r="K8" s="36"/>
    </row>
    <row r="9" spans="1:15" x14ac:dyDescent="0.3">
      <c r="A9" s="59" t="s">
        <v>58</v>
      </c>
      <c r="B9" s="1">
        <v>2</v>
      </c>
      <c r="C9" s="1"/>
      <c r="D9" s="20"/>
      <c r="E9" s="20">
        <f>D9*C9</f>
        <v>0</v>
      </c>
      <c r="F9" s="20">
        <f>D9*B9</f>
        <v>0</v>
      </c>
      <c r="G9" s="1">
        <f>SUM(E9:F9)</f>
        <v>0</v>
      </c>
      <c r="H9" s="59">
        <f>SUM(G9:G11)</f>
        <v>0</v>
      </c>
    </row>
    <row r="10" spans="1:15" x14ac:dyDescent="0.3">
      <c r="A10" s="59"/>
      <c r="B10" s="1"/>
      <c r="C10" s="1"/>
      <c r="D10" s="20"/>
      <c r="E10" s="20">
        <f>D10*C10</f>
        <v>0</v>
      </c>
      <c r="F10" s="20">
        <f t="shared" ref="F10:F11" si="1">D10*B10</f>
        <v>0</v>
      </c>
      <c r="G10" s="1">
        <f t="shared" ref="G10:G44" si="2">SUM(E10:F10)</f>
        <v>0</v>
      </c>
      <c r="H10" s="59"/>
    </row>
    <row r="11" spans="1:15" x14ac:dyDescent="0.3">
      <c r="A11" s="59"/>
      <c r="B11" s="1"/>
      <c r="C11" s="1"/>
      <c r="D11" s="20"/>
      <c r="E11" s="20">
        <f>D11*C11</f>
        <v>0</v>
      </c>
      <c r="F11" s="20">
        <f t="shared" si="1"/>
        <v>0</v>
      </c>
      <c r="G11" s="1">
        <f t="shared" si="2"/>
        <v>0</v>
      </c>
      <c r="H11" s="59"/>
    </row>
    <row r="12" spans="1:15" x14ac:dyDescent="0.3">
      <c r="A12" s="59" t="s">
        <v>7</v>
      </c>
      <c r="B12" s="1">
        <v>3.19</v>
      </c>
      <c r="C12" s="1"/>
      <c r="D12" s="20"/>
      <c r="E12" s="20">
        <f t="shared" ref="E12:E44" si="3">D12*C12</f>
        <v>0</v>
      </c>
      <c r="F12" s="20">
        <f t="shared" ref="F12:F44" si="4">D12*B12</f>
        <v>0</v>
      </c>
      <c r="G12" s="1">
        <f t="shared" si="2"/>
        <v>0</v>
      </c>
      <c r="H12" s="60">
        <f>SUM(G12:G14)</f>
        <v>0</v>
      </c>
      <c r="I12" s="47"/>
      <c r="J12" s="47"/>
      <c r="K12" s="24" t="s">
        <v>25</v>
      </c>
      <c r="L12" s="24" t="s">
        <v>93</v>
      </c>
      <c r="M12" s="24" t="s">
        <v>94</v>
      </c>
      <c r="N12" s="24" t="s">
        <v>2</v>
      </c>
    </row>
    <row r="13" spans="1:15" x14ac:dyDescent="0.3">
      <c r="A13" s="59"/>
      <c r="B13" s="1">
        <v>5.18</v>
      </c>
      <c r="C13" s="1"/>
      <c r="D13" s="23"/>
      <c r="E13" s="20">
        <f t="shared" si="3"/>
        <v>0</v>
      </c>
      <c r="F13" s="20">
        <f t="shared" si="4"/>
        <v>0</v>
      </c>
      <c r="G13" s="1">
        <f t="shared" si="2"/>
        <v>0</v>
      </c>
      <c r="H13" s="60"/>
      <c r="I13" s="47"/>
      <c r="J13" s="47"/>
      <c r="K13" s="1" t="s">
        <v>95</v>
      </c>
      <c r="L13" s="1">
        <v>2</v>
      </c>
      <c r="M13" s="1">
        <f>L13*1.3</f>
        <v>2.6</v>
      </c>
      <c r="N13" s="1">
        <f t="shared" ref="N13:N23" si="5">L13*0.3</f>
        <v>0.6</v>
      </c>
    </row>
    <row r="14" spans="1:15" x14ac:dyDescent="0.3">
      <c r="A14" s="59"/>
      <c r="B14" s="1">
        <v>6.25</v>
      </c>
      <c r="C14" s="1"/>
      <c r="D14" s="23"/>
      <c r="E14" s="20">
        <f t="shared" si="3"/>
        <v>0</v>
      </c>
      <c r="F14" s="20">
        <f t="shared" si="4"/>
        <v>0</v>
      </c>
      <c r="G14" s="1">
        <f t="shared" si="2"/>
        <v>0</v>
      </c>
      <c r="H14" s="60"/>
      <c r="I14" s="47"/>
      <c r="J14" s="47"/>
      <c r="K14" s="1" t="s">
        <v>96</v>
      </c>
      <c r="L14" s="1">
        <v>1.86</v>
      </c>
      <c r="M14" s="1">
        <f t="shared" ref="M14:M23" si="6">L14*1.3</f>
        <v>2.4180000000000001</v>
      </c>
      <c r="N14" s="1">
        <f t="shared" si="5"/>
        <v>0.55800000000000005</v>
      </c>
    </row>
    <row r="15" spans="1:15" x14ac:dyDescent="0.3">
      <c r="A15" s="59" t="s">
        <v>8</v>
      </c>
      <c r="B15" s="1">
        <v>3.19</v>
      </c>
      <c r="C15" s="1"/>
      <c r="D15" s="20"/>
      <c r="E15" s="20">
        <f t="shared" si="3"/>
        <v>0</v>
      </c>
      <c r="F15" s="20">
        <f t="shared" si="4"/>
        <v>0</v>
      </c>
      <c r="G15" s="1">
        <f t="shared" si="2"/>
        <v>0</v>
      </c>
      <c r="H15" s="59">
        <f>SUM(G15:G17)</f>
        <v>0</v>
      </c>
      <c r="K15" s="1" t="s">
        <v>97</v>
      </c>
      <c r="L15" s="1">
        <v>0.43</v>
      </c>
      <c r="M15" s="1">
        <f t="shared" si="6"/>
        <v>0.55900000000000005</v>
      </c>
      <c r="N15" s="1">
        <f t="shared" si="5"/>
        <v>0.129</v>
      </c>
    </row>
    <row r="16" spans="1:15" x14ac:dyDescent="0.3">
      <c r="A16" s="59"/>
      <c r="B16" s="1">
        <v>5.18</v>
      </c>
      <c r="C16" s="1"/>
      <c r="D16" s="23"/>
      <c r="E16" s="20">
        <f t="shared" si="3"/>
        <v>0</v>
      </c>
      <c r="F16" s="20">
        <f t="shared" si="4"/>
        <v>0</v>
      </c>
      <c r="G16" s="1">
        <f t="shared" si="2"/>
        <v>0</v>
      </c>
      <c r="H16" s="59"/>
      <c r="K16" s="1" t="s">
        <v>98</v>
      </c>
      <c r="L16" s="1">
        <v>0.89</v>
      </c>
      <c r="M16" s="1">
        <f t="shared" si="6"/>
        <v>1.157</v>
      </c>
      <c r="N16" s="1">
        <f t="shared" si="5"/>
        <v>0.26700000000000002</v>
      </c>
    </row>
    <row r="17" spans="1:14" x14ac:dyDescent="0.3">
      <c r="A17" s="59"/>
      <c r="B17" s="1">
        <v>6.25</v>
      </c>
      <c r="C17" s="1"/>
      <c r="D17" s="23"/>
      <c r="E17" s="20">
        <f t="shared" si="3"/>
        <v>0</v>
      </c>
      <c r="F17" s="20">
        <f t="shared" si="4"/>
        <v>0</v>
      </c>
      <c r="G17" s="1">
        <f t="shared" si="2"/>
        <v>0</v>
      </c>
      <c r="H17" s="59"/>
      <c r="K17" s="1" t="s">
        <v>99</v>
      </c>
      <c r="L17" s="1">
        <v>7.35</v>
      </c>
      <c r="M17" s="1">
        <f t="shared" si="6"/>
        <v>9.5549999999999997</v>
      </c>
      <c r="N17" s="1">
        <f t="shared" si="5"/>
        <v>2.2049999999999996</v>
      </c>
    </row>
    <row r="18" spans="1:14" x14ac:dyDescent="0.3">
      <c r="A18" s="59" t="s">
        <v>9</v>
      </c>
      <c r="B18" s="1">
        <v>3.19</v>
      </c>
      <c r="C18" s="1"/>
      <c r="D18" s="20"/>
      <c r="E18" s="20">
        <f t="shared" si="3"/>
        <v>0</v>
      </c>
      <c r="F18" s="20">
        <f t="shared" si="4"/>
        <v>0</v>
      </c>
      <c r="G18" s="1">
        <f t="shared" si="2"/>
        <v>0</v>
      </c>
      <c r="H18" s="59">
        <f>SUM(G18:G20)</f>
        <v>0</v>
      </c>
      <c r="K18" s="1" t="s">
        <v>100</v>
      </c>
      <c r="L18" s="1">
        <v>50.55</v>
      </c>
      <c r="M18" s="1">
        <f t="shared" si="6"/>
        <v>65.715000000000003</v>
      </c>
      <c r="N18" s="1">
        <f t="shared" si="5"/>
        <v>15.164999999999999</v>
      </c>
    </row>
    <row r="19" spans="1:14" x14ac:dyDescent="0.3">
      <c r="A19" s="59"/>
      <c r="B19" s="1">
        <v>5.18</v>
      </c>
      <c r="C19" s="1"/>
      <c r="D19" s="23"/>
      <c r="E19" s="20">
        <f t="shared" si="3"/>
        <v>0</v>
      </c>
      <c r="F19" s="20">
        <f t="shared" si="4"/>
        <v>0</v>
      </c>
      <c r="G19" s="1">
        <f t="shared" si="2"/>
        <v>0</v>
      </c>
      <c r="H19" s="59"/>
      <c r="K19" s="1" t="s">
        <v>101</v>
      </c>
      <c r="L19" s="1">
        <v>0.32</v>
      </c>
      <c r="M19" s="1">
        <f t="shared" si="6"/>
        <v>0.41600000000000004</v>
      </c>
      <c r="N19" s="1">
        <f t="shared" si="5"/>
        <v>9.6000000000000002E-2</v>
      </c>
    </row>
    <row r="20" spans="1:14" x14ac:dyDescent="0.3">
      <c r="A20" s="59"/>
      <c r="B20" s="1">
        <v>6.25</v>
      </c>
      <c r="C20" s="1"/>
      <c r="D20" s="23"/>
      <c r="E20" s="20">
        <f t="shared" si="3"/>
        <v>0</v>
      </c>
      <c r="F20" s="20">
        <f t="shared" si="4"/>
        <v>0</v>
      </c>
      <c r="G20" s="1">
        <f t="shared" si="2"/>
        <v>0</v>
      </c>
      <c r="H20" s="59"/>
      <c r="K20" s="1" t="s">
        <v>102</v>
      </c>
      <c r="L20" s="1">
        <v>1.83</v>
      </c>
      <c r="M20" s="1">
        <f t="shared" si="6"/>
        <v>2.379</v>
      </c>
      <c r="N20" s="1">
        <f t="shared" si="5"/>
        <v>0.54900000000000004</v>
      </c>
    </row>
    <row r="21" spans="1:14" x14ac:dyDescent="0.3">
      <c r="A21" s="59" t="s">
        <v>10</v>
      </c>
      <c r="B21" s="1">
        <v>3.19</v>
      </c>
      <c r="C21" s="1"/>
      <c r="D21" s="20"/>
      <c r="E21" s="20">
        <f t="shared" si="3"/>
        <v>0</v>
      </c>
      <c r="F21" s="20">
        <f t="shared" si="4"/>
        <v>0</v>
      </c>
      <c r="G21" s="1">
        <f t="shared" si="2"/>
        <v>0</v>
      </c>
      <c r="H21" s="59">
        <f>SUM(G21:G23)</f>
        <v>0</v>
      </c>
      <c r="K21" s="32" t="s">
        <v>103</v>
      </c>
      <c r="L21" s="22">
        <v>0.32</v>
      </c>
      <c r="M21" s="1">
        <f t="shared" si="6"/>
        <v>0.41600000000000004</v>
      </c>
      <c r="N21" s="1">
        <f t="shared" si="5"/>
        <v>9.6000000000000002E-2</v>
      </c>
    </row>
    <row r="22" spans="1:14" x14ac:dyDescent="0.3">
      <c r="A22" s="59"/>
      <c r="B22" s="1">
        <v>5.18</v>
      </c>
      <c r="C22" s="1"/>
      <c r="D22" s="23"/>
      <c r="E22" s="20">
        <f t="shared" si="3"/>
        <v>0</v>
      </c>
      <c r="F22" s="20">
        <f t="shared" si="4"/>
        <v>0</v>
      </c>
      <c r="G22" s="1">
        <f t="shared" si="2"/>
        <v>0</v>
      </c>
      <c r="H22" s="59"/>
      <c r="K22" s="32" t="s">
        <v>104</v>
      </c>
      <c r="L22" s="32">
        <v>1.06</v>
      </c>
      <c r="M22" s="1">
        <f t="shared" si="6"/>
        <v>1.3780000000000001</v>
      </c>
      <c r="N22" s="1">
        <f t="shared" si="5"/>
        <v>0.318</v>
      </c>
    </row>
    <row r="23" spans="1:14" x14ac:dyDescent="0.3">
      <c r="A23" s="59"/>
      <c r="B23" s="1">
        <v>6.25</v>
      </c>
      <c r="C23" s="1"/>
      <c r="D23" s="23"/>
      <c r="E23" s="20">
        <f t="shared" si="3"/>
        <v>0</v>
      </c>
      <c r="F23" s="20">
        <f t="shared" si="4"/>
        <v>0</v>
      </c>
      <c r="G23" s="1">
        <f t="shared" si="2"/>
        <v>0</v>
      </c>
      <c r="H23" s="59"/>
      <c r="K23" s="32" t="s">
        <v>105</v>
      </c>
      <c r="L23" s="32">
        <v>0.24</v>
      </c>
      <c r="M23" s="1">
        <f t="shared" si="6"/>
        <v>0.312</v>
      </c>
      <c r="N23" s="1">
        <f t="shared" si="5"/>
        <v>7.1999999999999995E-2</v>
      </c>
    </row>
    <row r="24" spans="1:14" x14ac:dyDescent="0.3">
      <c r="A24" s="59" t="s">
        <v>11</v>
      </c>
      <c r="B24" s="1">
        <v>3.19</v>
      </c>
      <c r="C24" s="1"/>
      <c r="D24" s="20"/>
      <c r="E24" s="20">
        <f t="shared" si="3"/>
        <v>0</v>
      </c>
      <c r="F24" s="20">
        <f t="shared" si="4"/>
        <v>0</v>
      </c>
      <c r="G24" s="1">
        <f t="shared" si="2"/>
        <v>0</v>
      </c>
      <c r="H24" s="59">
        <f>SUM(G24:G26)</f>
        <v>0</v>
      </c>
      <c r="K24" s="1"/>
      <c r="L24" s="1">
        <f>AVERAGE(L13:L23)</f>
        <v>6.0772727272727272</v>
      </c>
      <c r="M24" s="32"/>
      <c r="N24" s="32">
        <f>AVERAGE(N13:N23)</f>
        <v>1.8231818181818182</v>
      </c>
    </row>
    <row r="25" spans="1:14" x14ac:dyDescent="0.3">
      <c r="A25" s="59"/>
      <c r="B25" s="1">
        <v>5.18</v>
      </c>
      <c r="C25" s="1"/>
      <c r="D25" s="23"/>
      <c r="E25" s="20">
        <f t="shared" si="3"/>
        <v>0</v>
      </c>
      <c r="F25" s="20">
        <f t="shared" si="4"/>
        <v>0</v>
      </c>
      <c r="G25" s="1">
        <f t="shared" si="2"/>
        <v>0</v>
      </c>
      <c r="H25" s="59"/>
      <c r="K25" s="36"/>
      <c r="L25" s="36"/>
      <c r="M25" s="36"/>
      <c r="N25" s="51">
        <f>N24*1000</f>
        <v>1823.1818181818182</v>
      </c>
    </row>
    <row r="26" spans="1:14" x14ac:dyDescent="0.3">
      <c r="A26" s="59"/>
      <c r="B26" s="1">
        <v>6.25</v>
      </c>
      <c r="C26" s="1"/>
      <c r="D26" s="23"/>
      <c r="E26" s="20">
        <f t="shared" si="3"/>
        <v>0</v>
      </c>
      <c r="F26" s="20">
        <f t="shared" si="4"/>
        <v>0</v>
      </c>
      <c r="G26" s="1">
        <f t="shared" si="2"/>
        <v>0</v>
      </c>
      <c r="H26" s="59"/>
    </row>
    <row r="27" spans="1:14" x14ac:dyDescent="0.3">
      <c r="A27" s="59" t="s">
        <v>12</v>
      </c>
      <c r="B27" s="1">
        <v>3.19</v>
      </c>
      <c r="C27" s="1"/>
      <c r="D27" s="20"/>
      <c r="E27" s="20">
        <f t="shared" si="3"/>
        <v>0</v>
      </c>
      <c r="F27" s="20">
        <f t="shared" si="4"/>
        <v>0</v>
      </c>
      <c r="G27" s="1">
        <f t="shared" si="2"/>
        <v>0</v>
      </c>
      <c r="H27" s="59">
        <f>SUM(G27:G29)</f>
        <v>0</v>
      </c>
    </row>
    <row r="28" spans="1:14" x14ac:dyDescent="0.3">
      <c r="A28" s="59"/>
      <c r="B28" s="1">
        <v>5.18</v>
      </c>
      <c r="C28" s="1"/>
      <c r="D28" s="23"/>
      <c r="E28" s="20">
        <f t="shared" si="3"/>
        <v>0</v>
      </c>
      <c r="F28" s="20">
        <f t="shared" si="4"/>
        <v>0</v>
      </c>
      <c r="G28" s="1">
        <f t="shared" si="2"/>
        <v>0</v>
      </c>
      <c r="H28" s="59"/>
    </row>
    <row r="29" spans="1:14" x14ac:dyDescent="0.3">
      <c r="A29" s="59"/>
      <c r="B29" s="1">
        <v>6.25</v>
      </c>
      <c r="C29" s="1"/>
      <c r="D29" s="23"/>
      <c r="E29" s="20">
        <f t="shared" si="3"/>
        <v>0</v>
      </c>
      <c r="F29" s="20">
        <f t="shared" si="4"/>
        <v>0</v>
      </c>
      <c r="G29" s="1">
        <f t="shared" si="2"/>
        <v>0</v>
      </c>
      <c r="H29" s="59"/>
    </row>
    <row r="30" spans="1:14" x14ac:dyDescent="0.3">
      <c r="A30" s="59" t="s">
        <v>13</v>
      </c>
      <c r="B30" s="1">
        <v>3.19</v>
      </c>
      <c r="C30" s="1"/>
      <c r="D30" s="20"/>
      <c r="E30" s="20">
        <f t="shared" si="3"/>
        <v>0</v>
      </c>
      <c r="F30" s="20">
        <f t="shared" si="4"/>
        <v>0</v>
      </c>
      <c r="G30" s="1">
        <f t="shared" si="2"/>
        <v>0</v>
      </c>
      <c r="H30" s="59">
        <f>SUM(G30:G32)</f>
        <v>0</v>
      </c>
    </row>
    <row r="31" spans="1:14" x14ac:dyDescent="0.3">
      <c r="A31" s="59"/>
      <c r="B31" s="1">
        <v>5.18</v>
      </c>
      <c r="C31" s="1"/>
      <c r="D31" s="23"/>
      <c r="E31" s="20">
        <f t="shared" si="3"/>
        <v>0</v>
      </c>
      <c r="F31" s="20">
        <f t="shared" si="4"/>
        <v>0</v>
      </c>
      <c r="G31" s="1">
        <f t="shared" si="2"/>
        <v>0</v>
      </c>
      <c r="H31" s="59"/>
    </row>
    <row r="32" spans="1:14" x14ac:dyDescent="0.3">
      <c r="A32" s="59"/>
      <c r="B32" s="1">
        <v>6.25</v>
      </c>
      <c r="C32" s="1"/>
      <c r="D32" s="23"/>
      <c r="E32" s="20">
        <f t="shared" si="3"/>
        <v>0</v>
      </c>
      <c r="F32" s="20">
        <f t="shared" si="4"/>
        <v>0</v>
      </c>
      <c r="G32" s="1">
        <f t="shared" si="2"/>
        <v>0</v>
      </c>
      <c r="H32" s="59"/>
    </row>
    <row r="33" spans="1:8" x14ac:dyDescent="0.3">
      <c r="A33" s="59" t="s">
        <v>14</v>
      </c>
      <c r="B33" s="1">
        <v>3.19</v>
      </c>
      <c r="C33" s="1"/>
      <c r="D33" s="20"/>
      <c r="E33" s="20">
        <f t="shared" si="3"/>
        <v>0</v>
      </c>
      <c r="F33" s="20">
        <f t="shared" si="4"/>
        <v>0</v>
      </c>
      <c r="G33" s="1">
        <f t="shared" si="2"/>
        <v>0</v>
      </c>
      <c r="H33" s="59">
        <f>SUM(G33:G35)</f>
        <v>0</v>
      </c>
    </row>
    <row r="34" spans="1:8" x14ac:dyDescent="0.3">
      <c r="A34" s="59"/>
      <c r="B34" s="1">
        <v>5.18</v>
      </c>
      <c r="C34" s="1"/>
      <c r="D34" s="23"/>
      <c r="E34" s="20">
        <f t="shared" si="3"/>
        <v>0</v>
      </c>
      <c r="F34" s="20">
        <f t="shared" si="4"/>
        <v>0</v>
      </c>
      <c r="G34" s="1">
        <f t="shared" si="2"/>
        <v>0</v>
      </c>
      <c r="H34" s="59"/>
    </row>
    <row r="35" spans="1:8" x14ac:dyDescent="0.3">
      <c r="A35" s="59"/>
      <c r="B35" s="1">
        <v>6.25</v>
      </c>
      <c r="C35" s="1"/>
      <c r="D35" s="23"/>
      <c r="E35" s="20">
        <f t="shared" si="3"/>
        <v>0</v>
      </c>
      <c r="F35" s="20">
        <f t="shared" si="4"/>
        <v>0</v>
      </c>
      <c r="G35" s="1">
        <f t="shared" si="2"/>
        <v>0</v>
      </c>
      <c r="H35" s="59"/>
    </row>
    <row r="36" spans="1:8" x14ac:dyDescent="0.3">
      <c r="A36" s="59" t="s">
        <v>15</v>
      </c>
      <c r="B36" s="1">
        <v>3.19</v>
      </c>
      <c r="C36" s="1"/>
      <c r="D36" s="20"/>
      <c r="E36" s="20">
        <f t="shared" si="3"/>
        <v>0</v>
      </c>
      <c r="F36" s="20">
        <f t="shared" si="4"/>
        <v>0</v>
      </c>
      <c r="G36" s="1">
        <f t="shared" si="2"/>
        <v>0</v>
      </c>
      <c r="H36" s="59">
        <f>SUM(G36:G38)</f>
        <v>0</v>
      </c>
    </row>
    <row r="37" spans="1:8" x14ac:dyDescent="0.3">
      <c r="A37" s="59"/>
      <c r="B37" s="1">
        <v>5.18</v>
      </c>
      <c r="C37" s="1"/>
      <c r="D37" s="23"/>
      <c r="E37" s="20">
        <f t="shared" si="3"/>
        <v>0</v>
      </c>
      <c r="F37" s="20">
        <f t="shared" si="4"/>
        <v>0</v>
      </c>
      <c r="G37" s="1">
        <f t="shared" si="2"/>
        <v>0</v>
      </c>
      <c r="H37" s="59"/>
    </row>
    <row r="38" spans="1:8" x14ac:dyDescent="0.3">
      <c r="A38" s="59"/>
      <c r="B38" s="1">
        <v>6.25</v>
      </c>
      <c r="C38" s="1"/>
      <c r="D38" s="23"/>
      <c r="E38" s="20">
        <f t="shared" si="3"/>
        <v>0</v>
      </c>
      <c r="F38" s="20">
        <f t="shared" si="4"/>
        <v>0</v>
      </c>
      <c r="G38" s="1">
        <f t="shared" si="2"/>
        <v>0</v>
      </c>
      <c r="H38" s="59"/>
    </row>
    <row r="39" spans="1:8" x14ac:dyDescent="0.3">
      <c r="A39" s="59" t="s">
        <v>16</v>
      </c>
      <c r="B39" s="1">
        <v>3.19</v>
      </c>
      <c r="C39" s="1"/>
      <c r="D39" s="20"/>
      <c r="E39" s="20">
        <f t="shared" si="3"/>
        <v>0</v>
      </c>
      <c r="F39" s="20">
        <f t="shared" si="4"/>
        <v>0</v>
      </c>
      <c r="G39" s="1">
        <f t="shared" si="2"/>
        <v>0</v>
      </c>
      <c r="H39" s="59">
        <f>SUM(G39:G41)</f>
        <v>0</v>
      </c>
    </row>
    <row r="40" spans="1:8" x14ac:dyDescent="0.3">
      <c r="A40" s="59"/>
      <c r="B40" s="1">
        <v>5.18</v>
      </c>
      <c r="C40" s="1"/>
      <c r="D40" s="23"/>
      <c r="E40" s="20">
        <f t="shared" si="3"/>
        <v>0</v>
      </c>
      <c r="F40" s="20">
        <f t="shared" si="4"/>
        <v>0</v>
      </c>
      <c r="G40" s="1">
        <f t="shared" si="2"/>
        <v>0</v>
      </c>
      <c r="H40" s="59"/>
    </row>
    <row r="41" spans="1:8" x14ac:dyDescent="0.3">
      <c r="A41" s="59"/>
      <c r="B41" s="1">
        <v>6.25</v>
      </c>
      <c r="C41" s="1"/>
      <c r="D41" s="23"/>
      <c r="E41" s="20">
        <f t="shared" si="3"/>
        <v>0</v>
      </c>
      <c r="F41" s="20">
        <f t="shared" si="4"/>
        <v>0</v>
      </c>
      <c r="G41" s="1">
        <f t="shared" si="2"/>
        <v>0</v>
      </c>
      <c r="H41" s="59"/>
    </row>
    <row r="42" spans="1:8" x14ac:dyDescent="0.3">
      <c r="A42" s="59" t="s">
        <v>17</v>
      </c>
      <c r="B42" s="1">
        <v>3.19</v>
      </c>
      <c r="C42" s="1"/>
      <c r="D42" s="20"/>
      <c r="E42" s="20">
        <f t="shared" si="3"/>
        <v>0</v>
      </c>
      <c r="F42" s="20">
        <f t="shared" si="4"/>
        <v>0</v>
      </c>
      <c r="G42" s="1">
        <f t="shared" si="2"/>
        <v>0</v>
      </c>
      <c r="H42" s="59">
        <f>SUM(G42:G44)</f>
        <v>0</v>
      </c>
    </row>
    <row r="43" spans="1:8" x14ac:dyDescent="0.3">
      <c r="A43" s="59"/>
      <c r="B43" s="1">
        <v>5.18</v>
      </c>
      <c r="C43" s="1"/>
      <c r="D43" s="23"/>
      <c r="E43" s="20">
        <f t="shared" si="3"/>
        <v>0</v>
      </c>
      <c r="F43" s="20">
        <f t="shared" si="4"/>
        <v>0</v>
      </c>
      <c r="G43" s="1">
        <f t="shared" si="2"/>
        <v>0</v>
      </c>
      <c r="H43" s="59"/>
    </row>
    <row r="44" spans="1:8" x14ac:dyDescent="0.3">
      <c r="A44" s="59"/>
      <c r="B44" s="1">
        <v>6.25</v>
      </c>
      <c r="C44" s="1"/>
      <c r="D44" s="23"/>
      <c r="E44" s="20">
        <f t="shared" si="3"/>
        <v>0</v>
      </c>
      <c r="F44" s="20">
        <f t="shared" si="4"/>
        <v>0</v>
      </c>
      <c r="G44" s="1">
        <f t="shared" si="2"/>
        <v>0</v>
      </c>
      <c r="H44" s="59"/>
    </row>
    <row r="45" spans="1:8" x14ac:dyDescent="0.3">
      <c r="H45">
        <f>SUM(H9:H44)</f>
        <v>0</v>
      </c>
    </row>
  </sheetData>
  <mergeCells count="24"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H42:H44"/>
    <mergeCell ref="H9:H11"/>
    <mergeCell ref="H12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Cost</vt:lpstr>
      <vt:lpstr>Stats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Anirudh Sharma</cp:lastModifiedBy>
  <cp:lastPrinted>2016-11-09T19:02:03Z</cp:lastPrinted>
  <dcterms:created xsi:type="dcterms:W3CDTF">2016-11-04T23:49:25Z</dcterms:created>
  <dcterms:modified xsi:type="dcterms:W3CDTF">2016-11-14T19:31:57Z</dcterms:modified>
</cp:coreProperties>
</file>