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\Desktop\Spring 2022\Fintech and Crypto Currencies\project\"/>
    </mc:Choice>
  </mc:AlternateContent>
  <xr:revisionPtr revIDLastSave="0" documentId="13_ncr:1_{AE158B10-F260-4BF2-8BDD-B36765BB646C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Prices" sheetId="1" r:id="rId1"/>
    <sheet name="Portfolio" sheetId="2" r:id="rId2"/>
    <sheet name="Valuation" sheetId="3" r:id="rId3"/>
    <sheet name="Financial Performance" sheetId="4" r:id="rId4"/>
  </sheets>
  <externalReferences>
    <externalReference r:id="rId5"/>
  </externalReferences>
  <definedNames>
    <definedName name="_1_10_2022">Prices!$B$8:$F$8</definedName>
    <definedName name="_1_11_2022">Prices!$B$9:$F$9</definedName>
    <definedName name="_1_12_2022">Prices!$B$10:$F$10</definedName>
    <definedName name="_1_13_2022">Prices!$B$11:$F$11</definedName>
    <definedName name="_1_14_2022">Prices!$B$12:$F$12</definedName>
    <definedName name="_1_18_2022">Prices!$B$13:$F$13</definedName>
    <definedName name="_1_19_2022">Prices!$B$14:$F$14</definedName>
    <definedName name="_1_20_2022">Prices!$B$15:$F$15</definedName>
    <definedName name="_1_21_2022">Prices!$B$16:$F$16</definedName>
    <definedName name="_1_24_2022">Prices!$B$17:$F$17</definedName>
    <definedName name="_1_25_2022">Prices!$B$18:$F$18</definedName>
    <definedName name="_1_26_2022">Prices!$B$19:$F$19</definedName>
    <definedName name="_1_27_2022">Prices!$B$20:$F$20</definedName>
    <definedName name="_1_28_2022">Prices!$B$21:$F$21</definedName>
    <definedName name="_1_3_2022">Prices!$B$3:$F$3</definedName>
    <definedName name="_1_31_2022">Prices!$B$22:$F$22</definedName>
    <definedName name="_1_4_2022">Prices!$B$4:$F$4</definedName>
    <definedName name="_1_5_2022">Prices!$B$5:$F$5</definedName>
    <definedName name="_1_6_2022">Prices!$B$6:$F$6</definedName>
    <definedName name="_1_7_2022">Prices!$B$7:$F$7</definedName>
    <definedName name="_12_31_2021">Prices!$B$2:$F$2</definedName>
    <definedName name="_2_1_2022">Prices!$B$23:$F$23</definedName>
    <definedName name="_2_10_2022">Prices!$B$30:$F$30</definedName>
    <definedName name="_2_11_2022">Prices!$B$31:$F$31</definedName>
    <definedName name="_2_14_2022">Prices!$B$32:$F$32</definedName>
    <definedName name="_2_15_2022">Prices!$B$33:$F$33</definedName>
    <definedName name="_2_16_2022">Prices!$B$34:$F$34</definedName>
    <definedName name="_2_17_2022">Prices!$B$35:$F$35</definedName>
    <definedName name="_2_18_2022">Prices!$B$36:$F$36</definedName>
    <definedName name="_2_2_2022">Prices!$B$24:$F$24</definedName>
    <definedName name="_2_22_2022">Prices!$B$37:$F$37</definedName>
    <definedName name="_2_23_2022">Prices!$B$38:$F$38</definedName>
    <definedName name="_2_24_2022">Prices!$B$39:$F$39</definedName>
    <definedName name="_2_25_2022">Prices!$B$40:$F$40</definedName>
    <definedName name="_2_28_2022">Prices!$B$41:$F$41</definedName>
    <definedName name="_2_3_2022">Prices!$B$25:$F$25</definedName>
    <definedName name="_2_4_2022">Prices!$B$26:$F$26</definedName>
    <definedName name="_2_7_2022">Prices!$B$27:$F$27</definedName>
    <definedName name="_2_8_2022">Prices!$B$28:$F$28</definedName>
    <definedName name="_2_9_2022">Prices!$B$29:$F$29</definedName>
    <definedName name="_3_1_2022">Prices!$B$42:$F$42</definedName>
    <definedName name="_3_10_2022">Prices!$B$49:$F$49</definedName>
    <definedName name="_3_11_2022">Prices!$B$50:$F$50</definedName>
    <definedName name="_3_14_2022">Prices!$B$51:$F$51</definedName>
    <definedName name="_3_15_2022">Prices!$B$52:$F$52</definedName>
    <definedName name="_3_16_2022">Prices!$B$53:$F$53</definedName>
    <definedName name="_3_17_2022">Prices!$B$54:$F$54</definedName>
    <definedName name="_3_18_2022">Prices!$B$55:$F$55</definedName>
    <definedName name="_3_2_2022">Prices!$B$43:$F$43</definedName>
    <definedName name="_3_21_2022">Prices!$B$56:$F$56</definedName>
    <definedName name="_3_22_2022">Prices!$B$57:$F$57</definedName>
    <definedName name="_3_23_2022">Prices!$B$58:$F$58</definedName>
    <definedName name="_3_24_2022">Prices!$B$59:$F$59</definedName>
    <definedName name="_3_25_2022">Prices!$B$60:$F$60</definedName>
    <definedName name="_3_28_2022">Prices!$B$61:$F$61</definedName>
    <definedName name="_3_29_2022">Prices!$B$62:$F$62</definedName>
    <definedName name="_3_3_2022">Prices!$B$44:$F$44</definedName>
    <definedName name="_3_30_2022">Prices!$B$63:$F$63</definedName>
    <definedName name="_3_31_2022">Prices!$B$64:$F$64</definedName>
    <definedName name="_3_4_2022">Prices!$B$45:$F$45</definedName>
    <definedName name="_3_7_2022">Prices!$B$46:$F$46</definedName>
    <definedName name="_3_8_2022">Prices!$B$47:$F$47</definedName>
    <definedName name="_3_9_2022">Prices!$B$48:$F$48</definedName>
    <definedName name="_4_1_2022">Prices!$B$65:$F$65</definedName>
    <definedName name="_4_11_2022">Prices!$B$71:$F$71</definedName>
    <definedName name="_4_12_2022">Prices!$B$72:$F$72</definedName>
    <definedName name="_4_13_2022">Prices!$B$73:$F$73</definedName>
    <definedName name="_4_14_2022">Prices!$B$74:$F$74</definedName>
    <definedName name="_4_18_2022">Prices!$B$75:$F$75</definedName>
    <definedName name="_4_4_2022">Prices!$B$66:$F$66</definedName>
    <definedName name="_4_5_2022">Prices!$B$67:$F$67</definedName>
    <definedName name="_4_6_2022">Prices!$B$68:$F$68</definedName>
    <definedName name="_4_7_2022">Prices!$B$69:$F$69</definedName>
    <definedName name="_4_8_2022">Prices!$B$70:$F$70</definedName>
    <definedName name="Date">Prices!$B$2:$F$75</definedName>
    <definedName name="ENJ">Prices!$B$2:$B$75</definedName>
    <definedName name="Moving_Average">Prices!$F$2:$F$75</definedName>
    <definedName name="Normal_Distribution">Prices!$F$2:$F$75</definedName>
    <definedName name="Return__ENJ">Prices!$D$2:$D$75</definedName>
    <definedName name="Return__SP500">Prices!$E$2:$E$75</definedName>
    <definedName name="solver_adj" localSheetId="1" hidden="1">Portfolio!$S$43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Portfolio!$S$43</definedName>
    <definedName name="solver_lhs2" localSheetId="1" hidden="1">Portfolio!$S$43</definedName>
    <definedName name="solver_lhs3" localSheetId="1" hidden="1">Portfolio!$S$44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Portfolio!$V$44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el3" localSheetId="1" hidden="1">2</definedName>
    <definedName name="solver_rhs1" localSheetId="1" hidden="1">1</definedName>
    <definedName name="solver_rhs2" localSheetId="1" hidden="1">-1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SP500_">Prices!$C$2:$C$75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3" l="1"/>
  <c r="B21" i="3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C10" i="3"/>
  <c r="D10" i="3" s="1"/>
  <c r="E10" i="3" s="1"/>
  <c r="F10" i="3" s="1"/>
  <c r="G10" i="3" s="1"/>
  <c r="H10" i="3" s="1"/>
  <c r="I10" i="3" s="1"/>
  <c r="J10" i="3" s="1"/>
  <c r="K10" i="3" s="1"/>
  <c r="L10" i="3" s="1"/>
  <c r="C9" i="3"/>
  <c r="D9" i="3" s="1"/>
  <c r="E9" i="3" s="1"/>
  <c r="F9" i="3" s="1"/>
  <c r="G9" i="3" s="1"/>
  <c r="H9" i="3" s="1"/>
  <c r="I9" i="3" s="1"/>
  <c r="J9" i="3" s="1"/>
  <c r="K9" i="3" s="1"/>
  <c r="J5" i="3"/>
  <c r="J6" i="3" s="1"/>
  <c r="B6" i="3" s="1"/>
  <c r="J4" i="3"/>
  <c r="B4" i="3"/>
  <c r="B12" i="3" s="1"/>
  <c r="J3" i="3"/>
  <c r="S42" i="2"/>
  <c r="S44" i="2" s="1"/>
  <c r="S31" i="2"/>
  <c r="W23" i="2"/>
  <c r="W21" i="2"/>
  <c r="T24" i="2"/>
  <c r="U24" i="2"/>
  <c r="V24" i="2"/>
  <c r="S24" i="2"/>
  <c r="W24" i="2" s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E3" i="1"/>
  <c r="D3" i="1"/>
  <c r="I6" i="1" s="1"/>
  <c r="T22" i="2"/>
  <c r="U22" i="2"/>
  <c r="V22" i="2"/>
  <c r="S22" i="2"/>
  <c r="T13" i="2" a="1"/>
  <c r="T13" i="2" s="1"/>
  <c r="T26" i="2" s="1"/>
  <c r="I4" i="1" l="1"/>
  <c r="I8" i="1"/>
  <c r="I9" i="1" s="1"/>
  <c r="I7" i="1"/>
  <c r="V39" i="2"/>
  <c r="I3" i="1"/>
  <c r="B14" i="3"/>
  <c r="B15" i="3" s="1"/>
  <c r="C12" i="3"/>
  <c r="V43" i="2"/>
  <c r="U26" i="2"/>
  <c r="V26" i="2"/>
  <c r="D12" i="3" l="1"/>
  <c r="C14" i="3"/>
  <c r="C15" i="3" s="1"/>
  <c r="E12" i="3" l="1"/>
  <c r="D14" i="3"/>
  <c r="D15" i="3" s="1"/>
  <c r="N3" i="2"/>
  <c r="E14" i="3" l="1"/>
  <c r="E15" i="3" s="1"/>
  <c r="F12" i="3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3" i="2"/>
  <c r="G13" i="2"/>
  <c r="H13" i="2"/>
  <c r="I13" i="2"/>
  <c r="F14" i="2"/>
  <c r="G14" i="2"/>
  <c r="H14" i="2"/>
  <c r="I14" i="2"/>
  <c r="F15" i="2"/>
  <c r="G15" i="2"/>
  <c r="H15" i="2"/>
  <c r="I15" i="2"/>
  <c r="F16" i="2"/>
  <c r="G16" i="2"/>
  <c r="H16" i="2"/>
  <c r="I16" i="2"/>
  <c r="F17" i="2"/>
  <c r="G17" i="2"/>
  <c r="H17" i="2"/>
  <c r="I17" i="2"/>
  <c r="F18" i="2"/>
  <c r="G18" i="2"/>
  <c r="H18" i="2"/>
  <c r="I18" i="2"/>
  <c r="F19" i="2"/>
  <c r="G19" i="2"/>
  <c r="H19" i="2"/>
  <c r="I19" i="2"/>
  <c r="F20" i="2"/>
  <c r="G20" i="2"/>
  <c r="H20" i="2"/>
  <c r="I20" i="2"/>
  <c r="F21" i="2"/>
  <c r="G21" i="2"/>
  <c r="H21" i="2"/>
  <c r="I21" i="2"/>
  <c r="F22" i="2"/>
  <c r="G22" i="2"/>
  <c r="H22" i="2"/>
  <c r="I22" i="2"/>
  <c r="F23" i="2"/>
  <c r="G23" i="2"/>
  <c r="H23" i="2"/>
  <c r="I23" i="2"/>
  <c r="F24" i="2"/>
  <c r="G24" i="2"/>
  <c r="H24" i="2"/>
  <c r="I24" i="2"/>
  <c r="F25" i="2"/>
  <c r="G25" i="2"/>
  <c r="H25" i="2"/>
  <c r="I25" i="2"/>
  <c r="F26" i="2"/>
  <c r="G26" i="2"/>
  <c r="H26" i="2"/>
  <c r="I26" i="2"/>
  <c r="F27" i="2"/>
  <c r="G27" i="2"/>
  <c r="H27" i="2"/>
  <c r="I27" i="2"/>
  <c r="F28" i="2"/>
  <c r="G28" i="2"/>
  <c r="H28" i="2"/>
  <c r="I28" i="2"/>
  <c r="F29" i="2"/>
  <c r="G29" i="2"/>
  <c r="H29" i="2"/>
  <c r="I29" i="2"/>
  <c r="F30" i="2"/>
  <c r="G30" i="2"/>
  <c r="H30" i="2"/>
  <c r="I30" i="2"/>
  <c r="F31" i="2"/>
  <c r="G31" i="2"/>
  <c r="H31" i="2"/>
  <c r="I31" i="2"/>
  <c r="F32" i="2"/>
  <c r="G32" i="2"/>
  <c r="H32" i="2"/>
  <c r="I32" i="2"/>
  <c r="F33" i="2"/>
  <c r="G33" i="2"/>
  <c r="H33" i="2"/>
  <c r="I33" i="2"/>
  <c r="F34" i="2"/>
  <c r="G34" i="2"/>
  <c r="H34" i="2"/>
  <c r="I34" i="2"/>
  <c r="F35" i="2"/>
  <c r="G35" i="2"/>
  <c r="H35" i="2"/>
  <c r="I35" i="2"/>
  <c r="F36" i="2"/>
  <c r="G36" i="2"/>
  <c r="H36" i="2"/>
  <c r="I36" i="2"/>
  <c r="F37" i="2"/>
  <c r="G37" i="2"/>
  <c r="H37" i="2"/>
  <c r="I37" i="2"/>
  <c r="F38" i="2"/>
  <c r="G38" i="2"/>
  <c r="H38" i="2"/>
  <c r="I38" i="2"/>
  <c r="F39" i="2"/>
  <c r="G39" i="2"/>
  <c r="H39" i="2"/>
  <c r="I39" i="2"/>
  <c r="F40" i="2"/>
  <c r="G40" i="2"/>
  <c r="H40" i="2"/>
  <c r="I40" i="2"/>
  <c r="F41" i="2"/>
  <c r="G41" i="2"/>
  <c r="H41" i="2"/>
  <c r="I41" i="2"/>
  <c r="F42" i="2"/>
  <c r="G42" i="2"/>
  <c r="H42" i="2"/>
  <c r="I42" i="2"/>
  <c r="F43" i="2"/>
  <c r="G43" i="2"/>
  <c r="H43" i="2"/>
  <c r="I43" i="2"/>
  <c r="F44" i="2"/>
  <c r="G44" i="2"/>
  <c r="H44" i="2"/>
  <c r="I44" i="2"/>
  <c r="F45" i="2"/>
  <c r="G45" i="2"/>
  <c r="H45" i="2"/>
  <c r="I45" i="2"/>
  <c r="F46" i="2"/>
  <c r="G46" i="2"/>
  <c r="H46" i="2"/>
  <c r="I46" i="2"/>
  <c r="F47" i="2"/>
  <c r="G47" i="2"/>
  <c r="H47" i="2"/>
  <c r="I47" i="2"/>
  <c r="F48" i="2"/>
  <c r="G48" i="2"/>
  <c r="H48" i="2"/>
  <c r="I48" i="2"/>
  <c r="F49" i="2"/>
  <c r="G49" i="2"/>
  <c r="H49" i="2"/>
  <c r="I49" i="2"/>
  <c r="F50" i="2"/>
  <c r="G50" i="2"/>
  <c r="H50" i="2"/>
  <c r="I50" i="2"/>
  <c r="F51" i="2"/>
  <c r="G51" i="2"/>
  <c r="H51" i="2"/>
  <c r="I51" i="2"/>
  <c r="F52" i="2"/>
  <c r="G52" i="2"/>
  <c r="H52" i="2"/>
  <c r="I52" i="2"/>
  <c r="F53" i="2"/>
  <c r="G53" i="2"/>
  <c r="H53" i="2"/>
  <c r="I53" i="2"/>
  <c r="F54" i="2"/>
  <c r="G54" i="2"/>
  <c r="H54" i="2"/>
  <c r="I54" i="2"/>
  <c r="F55" i="2"/>
  <c r="G55" i="2"/>
  <c r="H55" i="2"/>
  <c r="I55" i="2"/>
  <c r="F56" i="2"/>
  <c r="G56" i="2"/>
  <c r="H56" i="2"/>
  <c r="I56" i="2"/>
  <c r="F57" i="2"/>
  <c r="G57" i="2"/>
  <c r="H57" i="2"/>
  <c r="I57" i="2"/>
  <c r="F58" i="2"/>
  <c r="G58" i="2"/>
  <c r="H58" i="2"/>
  <c r="I58" i="2"/>
  <c r="F59" i="2"/>
  <c r="G59" i="2"/>
  <c r="H59" i="2"/>
  <c r="I59" i="2"/>
  <c r="F60" i="2"/>
  <c r="G60" i="2"/>
  <c r="H60" i="2"/>
  <c r="I60" i="2"/>
  <c r="F61" i="2"/>
  <c r="G61" i="2"/>
  <c r="H61" i="2"/>
  <c r="I61" i="2"/>
  <c r="F62" i="2"/>
  <c r="G62" i="2"/>
  <c r="H62" i="2"/>
  <c r="I62" i="2"/>
  <c r="F63" i="2"/>
  <c r="G63" i="2"/>
  <c r="H63" i="2"/>
  <c r="I63" i="2"/>
  <c r="F64" i="2"/>
  <c r="G64" i="2"/>
  <c r="H64" i="2"/>
  <c r="I64" i="2"/>
  <c r="F65" i="2"/>
  <c r="G65" i="2"/>
  <c r="H65" i="2"/>
  <c r="I65" i="2"/>
  <c r="F66" i="2"/>
  <c r="G66" i="2"/>
  <c r="H66" i="2"/>
  <c r="I66" i="2"/>
  <c r="F67" i="2"/>
  <c r="G67" i="2"/>
  <c r="H67" i="2"/>
  <c r="I67" i="2"/>
  <c r="F68" i="2"/>
  <c r="G68" i="2"/>
  <c r="H68" i="2"/>
  <c r="I68" i="2"/>
  <c r="F69" i="2"/>
  <c r="G69" i="2"/>
  <c r="H69" i="2"/>
  <c r="I69" i="2"/>
  <c r="F70" i="2"/>
  <c r="G70" i="2"/>
  <c r="H70" i="2"/>
  <c r="I70" i="2"/>
  <c r="F71" i="2"/>
  <c r="G71" i="2"/>
  <c r="H71" i="2"/>
  <c r="I71" i="2"/>
  <c r="F72" i="2"/>
  <c r="G72" i="2"/>
  <c r="H72" i="2"/>
  <c r="I72" i="2"/>
  <c r="F73" i="2"/>
  <c r="G73" i="2"/>
  <c r="H73" i="2"/>
  <c r="I73" i="2"/>
  <c r="F74" i="2"/>
  <c r="G74" i="2"/>
  <c r="H74" i="2"/>
  <c r="I74" i="2"/>
  <c r="F75" i="2"/>
  <c r="G75" i="2"/>
  <c r="H75" i="2"/>
  <c r="I75" i="2"/>
  <c r="F76" i="2"/>
  <c r="G76" i="2"/>
  <c r="H76" i="2"/>
  <c r="I76" i="2"/>
  <c r="I4" i="2"/>
  <c r="H4" i="2"/>
  <c r="G4" i="2"/>
  <c r="F4" i="2"/>
  <c r="G12" i="3" l="1"/>
  <c r="F14" i="3"/>
  <c r="F15" i="3" s="1"/>
  <c r="U27" i="2"/>
  <c r="U28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S27" i="2"/>
  <c r="V27" i="2"/>
  <c r="V28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T27" i="2"/>
  <c r="T28" i="2" s="1"/>
  <c r="S13" i="2"/>
  <c r="S25" i="2"/>
  <c r="T14" i="2"/>
  <c r="T25" i="2"/>
  <c r="V16" i="2"/>
  <c r="V25" i="2"/>
  <c r="U25" i="2"/>
  <c r="U15" i="2"/>
  <c r="J4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H12" i="3" l="1"/>
  <c r="G14" i="3"/>
  <c r="G15" i="3" s="1"/>
  <c r="S26" i="2"/>
  <c r="S28" i="2" s="1"/>
  <c r="W26" i="2" a="1"/>
  <c r="W26" i="2" s="1"/>
  <c r="N4" i="2"/>
  <c r="O4" i="2" s="1"/>
  <c r="J5" i="2"/>
  <c r="H14" i="3" l="1"/>
  <c r="H15" i="3" s="1"/>
  <c r="I12" i="3"/>
  <c r="J6" i="2"/>
  <c r="N5" i="2"/>
  <c r="O5" i="2" s="1"/>
  <c r="J12" i="3" l="1"/>
  <c r="I14" i="3"/>
  <c r="I15" i="3" s="1"/>
  <c r="J7" i="2"/>
  <c r="N6" i="2"/>
  <c r="O6" i="2" s="1"/>
  <c r="K12" i="3" l="1"/>
  <c r="J14" i="3"/>
  <c r="J15" i="3" s="1"/>
  <c r="J8" i="2"/>
  <c r="N7" i="2"/>
  <c r="O7" i="2" s="1"/>
  <c r="L12" i="3" l="1"/>
  <c r="K13" i="3" s="1"/>
  <c r="K14" i="3" s="1"/>
  <c r="K15" i="3" s="1"/>
  <c r="B16" i="3" s="1"/>
  <c r="B17" i="3" s="1"/>
  <c r="J9" i="2"/>
  <c r="N8" i="2"/>
  <c r="O8" i="2" s="1"/>
  <c r="J10" i="2" l="1"/>
  <c r="N9" i="2"/>
  <c r="O9" i="2" s="1"/>
  <c r="J11" i="2" l="1"/>
  <c r="N10" i="2"/>
  <c r="O10" i="2" s="1"/>
  <c r="J12" i="2" l="1"/>
  <c r="N11" i="2"/>
  <c r="O11" i="2" s="1"/>
  <c r="J13" i="2" l="1"/>
  <c r="N12" i="2"/>
  <c r="O12" i="2" s="1"/>
  <c r="J14" i="2" l="1"/>
  <c r="N13" i="2"/>
  <c r="O13" i="2" s="1"/>
  <c r="J15" i="2" l="1"/>
  <c r="N14" i="2"/>
  <c r="O14" i="2" s="1"/>
  <c r="J16" i="2" l="1"/>
  <c r="N15" i="2"/>
  <c r="O15" i="2" s="1"/>
  <c r="J17" i="2" l="1"/>
  <c r="N16" i="2"/>
  <c r="O16" i="2" s="1"/>
  <c r="J18" i="2" l="1"/>
  <c r="N17" i="2"/>
  <c r="O17" i="2" s="1"/>
  <c r="J19" i="2" l="1"/>
  <c r="N18" i="2"/>
  <c r="O18" i="2" s="1"/>
  <c r="J20" i="2" l="1"/>
  <c r="N19" i="2"/>
  <c r="O19" i="2" s="1"/>
  <c r="J21" i="2" l="1"/>
  <c r="N20" i="2"/>
  <c r="O20" i="2" s="1"/>
  <c r="J22" i="2" l="1"/>
  <c r="N21" i="2"/>
  <c r="O21" i="2" s="1"/>
  <c r="J23" i="2" l="1"/>
  <c r="N22" i="2"/>
  <c r="O22" i="2" s="1"/>
  <c r="J24" i="2" l="1"/>
  <c r="N23" i="2"/>
  <c r="O23" i="2" s="1"/>
  <c r="J25" i="2" l="1"/>
  <c r="N24" i="2"/>
  <c r="O24" i="2" s="1"/>
  <c r="J26" i="2" l="1"/>
  <c r="N25" i="2"/>
  <c r="O25" i="2" s="1"/>
  <c r="J27" i="2" l="1"/>
  <c r="N26" i="2"/>
  <c r="O26" i="2" s="1"/>
  <c r="J28" i="2" l="1"/>
  <c r="N27" i="2"/>
  <c r="O27" i="2" s="1"/>
  <c r="J29" i="2" l="1"/>
  <c r="N28" i="2"/>
  <c r="O28" i="2" s="1"/>
  <c r="J30" i="2" l="1"/>
  <c r="N29" i="2"/>
  <c r="O29" i="2" s="1"/>
  <c r="J31" i="2" l="1"/>
  <c r="N30" i="2"/>
  <c r="O30" i="2" s="1"/>
  <c r="J32" i="2" l="1"/>
  <c r="N31" i="2"/>
  <c r="O31" i="2" s="1"/>
  <c r="J33" i="2" l="1"/>
  <c r="N32" i="2"/>
  <c r="O32" i="2" s="1"/>
  <c r="J34" i="2" l="1"/>
  <c r="N33" i="2"/>
  <c r="O33" i="2" s="1"/>
  <c r="J35" i="2" l="1"/>
  <c r="N34" i="2"/>
  <c r="O34" i="2" s="1"/>
  <c r="J36" i="2" l="1"/>
  <c r="N35" i="2"/>
  <c r="O35" i="2" s="1"/>
  <c r="J37" i="2" l="1"/>
  <c r="N36" i="2"/>
  <c r="O36" i="2" s="1"/>
  <c r="J38" i="2" l="1"/>
  <c r="N37" i="2"/>
  <c r="O37" i="2" s="1"/>
  <c r="J39" i="2" l="1"/>
  <c r="N38" i="2"/>
  <c r="O38" i="2" s="1"/>
  <c r="J40" i="2" l="1"/>
  <c r="N39" i="2"/>
  <c r="O39" i="2" s="1"/>
  <c r="J41" i="2" l="1"/>
  <c r="N40" i="2"/>
  <c r="O40" i="2" s="1"/>
  <c r="J42" i="2" l="1"/>
  <c r="N41" i="2"/>
  <c r="O41" i="2" s="1"/>
  <c r="J43" i="2" l="1"/>
  <c r="N42" i="2"/>
  <c r="O42" i="2" s="1"/>
  <c r="J44" i="2" l="1"/>
  <c r="N43" i="2"/>
  <c r="O43" i="2" s="1"/>
  <c r="J45" i="2" l="1"/>
  <c r="N44" i="2"/>
  <c r="O44" i="2" s="1"/>
  <c r="J46" i="2" l="1"/>
  <c r="N45" i="2"/>
  <c r="O45" i="2" s="1"/>
  <c r="J47" i="2" l="1"/>
  <c r="N46" i="2"/>
  <c r="O46" i="2" s="1"/>
  <c r="J48" i="2" l="1"/>
  <c r="N47" i="2"/>
  <c r="O47" i="2" s="1"/>
  <c r="J49" i="2" l="1"/>
  <c r="N48" i="2"/>
  <c r="O48" i="2" s="1"/>
  <c r="J50" i="2" l="1"/>
  <c r="N49" i="2"/>
  <c r="O49" i="2" s="1"/>
  <c r="J51" i="2" l="1"/>
  <c r="N50" i="2"/>
  <c r="O50" i="2" s="1"/>
  <c r="J52" i="2" l="1"/>
  <c r="N51" i="2"/>
  <c r="O51" i="2" s="1"/>
  <c r="J53" i="2" l="1"/>
  <c r="N52" i="2"/>
  <c r="O52" i="2" s="1"/>
  <c r="J54" i="2" l="1"/>
  <c r="N53" i="2"/>
  <c r="O53" i="2" s="1"/>
  <c r="J55" i="2" l="1"/>
  <c r="N54" i="2"/>
  <c r="O54" i="2" s="1"/>
  <c r="J56" i="2" l="1"/>
  <c r="N55" i="2"/>
  <c r="O55" i="2" s="1"/>
  <c r="J57" i="2" l="1"/>
  <c r="N56" i="2"/>
  <c r="O56" i="2" s="1"/>
  <c r="J58" i="2" l="1"/>
  <c r="N57" i="2"/>
  <c r="O57" i="2" s="1"/>
  <c r="J59" i="2" l="1"/>
  <c r="N58" i="2"/>
  <c r="O58" i="2" s="1"/>
  <c r="J60" i="2" l="1"/>
  <c r="N59" i="2"/>
  <c r="O59" i="2" s="1"/>
  <c r="J61" i="2" l="1"/>
  <c r="N60" i="2"/>
  <c r="O60" i="2" s="1"/>
  <c r="J62" i="2" l="1"/>
  <c r="N61" i="2"/>
  <c r="O61" i="2" s="1"/>
  <c r="J63" i="2" l="1"/>
  <c r="N62" i="2"/>
  <c r="O62" i="2" s="1"/>
  <c r="J64" i="2" l="1"/>
  <c r="N63" i="2"/>
  <c r="O63" i="2" s="1"/>
  <c r="J65" i="2" l="1"/>
  <c r="N64" i="2"/>
  <c r="O64" i="2" s="1"/>
  <c r="J66" i="2" l="1"/>
  <c r="N65" i="2"/>
  <c r="O65" i="2" s="1"/>
  <c r="J67" i="2" l="1"/>
  <c r="N66" i="2"/>
  <c r="O66" i="2" s="1"/>
  <c r="J68" i="2" l="1"/>
  <c r="N67" i="2"/>
  <c r="O67" i="2" s="1"/>
  <c r="J69" i="2" l="1"/>
  <c r="N68" i="2"/>
  <c r="O68" i="2" s="1"/>
  <c r="J70" i="2" l="1"/>
  <c r="N69" i="2"/>
  <c r="O69" i="2" s="1"/>
  <c r="J71" i="2" l="1"/>
  <c r="N70" i="2"/>
  <c r="O70" i="2" s="1"/>
  <c r="J72" i="2" l="1"/>
  <c r="N71" i="2"/>
  <c r="O71" i="2" s="1"/>
  <c r="J73" i="2" l="1"/>
  <c r="N72" i="2"/>
  <c r="O72" i="2" s="1"/>
  <c r="J74" i="2" l="1"/>
  <c r="N73" i="2"/>
  <c r="O73" i="2" s="1"/>
  <c r="J75" i="2" l="1"/>
  <c r="N74" i="2"/>
  <c r="O74" i="2" s="1"/>
  <c r="J76" i="2" l="1"/>
  <c r="N76" i="2" s="1"/>
  <c r="N75" i="2"/>
  <c r="O75" i="2" s="1"/>
  <c r="O76" i="2" l="1"/>
  <c r="W25" i="2" l="1"/>
  <c r="W27" i="2"/>
  <c r="W28" i="2" s="1"/>
  <c r="S32" i="2" l="1"/>
  <c r="V42" i="2"/>
  <c r="V4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<sst xmlns="http://schemas.openxmlformats.org/spreadsheetml/2006/main" count="176" uniqueCount="126">
  <si>
    <t>Date</t>
  </si>
  <si>
    <t>ENJ</t>
  </si>
  <si>
    <t>SP500</t>
  </si>
  <si>
    <t>TSLA</t>
  </si>
  <si>
    <t>JNJ</t>
  </si>
  <si>
    <t>GS</t>
  </si>
  <si>
    <t>AAPL</t>
  </si>
  <si>
    <t>Annual Risk-Free Rate = 1%</t>
  </si>
  <si>
    <t>Portfolio manager invested in four stocks with $25,000 in each stock on December 31, 2021</t>
  </si>
  <si>
    <t>The portfolio has never been changed or re-balanced (no additional buys or sells) since then</t>
  </si>
  <si>
    <t>NFT price and S&amp;P 500 index data are in 'Prices' tab.</t>
  </si>
  <si>
    <t>Enjin Coin (ENJ)</t>
  </si>
  <si>
    <t>https://cdn.enjin.io/downloads/whitepapers/enjin-coin/en.pdf</t>
  </si>
  <si>
    <t>https://www.coingecko.com/en/coins/enjin-coin</t>
  </si>
  <si>
    <t>White Paper</t>
  </si>
  <si>
    <t>Coin Information</t>
  </si>
  <si>
    <t>Market Data</t>
  </si>
  <si>
    <t>https://messari.io/asset/enjin-coin</t>
  </si>
  <si>
    <t>Value</t>
  </si>
  <si>
    <t>Portfolio Return</t>
  </si>
  <si>
    <t>Varianca-Covariance Matrix</t>
  </si>
  <si>
    <t>Average Return</t>
  </si>
  <si>
    <t>Std Deviation</t>
  </si>
  <si>
    <t>Correlation with SP500</t>
  </si>
  <si>
    <t>Beta</t>
  </si>
  <si>
    <t>Shares #</t>
  </si>
  <si>
    <t>Purchase Price</t>
  </si>
  <si>
    <t>ST dev</t>
  </si>
  <si>
    <t>Enj</t>
  </si>
  <si>
    <t>Correlation</t>
  </si>
  <si>
    <t>Value at 4/18</t>
  </si>
  <si>
    <t>Gain/Loss</t>
  </si>
  <si>
    <t>Weight</t>
  </si>
  <si>
    <t>Portfolio</t>
  </si>
  <si>
    <t>Portfolio Value</t>
  </si>
  <si>
    <t>% Change</t>
  </si>
  <si>
    <t>Daily Value</t>
  </si>
  <si>
    <t>Daily Close</t>
  </si>
  <si>
    <t>Sharpe Ratio</t>
  </si>
  <si>
    <t>Daily Risk Free rate</t>
  </si>
  <si>
    <t>Risk Return Charecteristics</t>
  </si>
  <si>
    <t>Sharpe Ratio of Portfolio</t>
  </si>
  <si>
    <t>New Portfolio</t>
  </si>
  <si>
    <t>Return</t>
  </si>
  <si>
    <t>Standard Deviation</t>
  </si>
  <si>
    <t>with SP500</t>
  </si>
  <si>
    <t>with PORTFOLIO</t>
  </si>
  <si>
    <t xml:space="preserve">Allocation in Enjin Coin </t>
  </si>
  <si>
    <t xml:space="preserve">Allocation in Portfolio </t>
  </si>
  <si>
    <t>.</t>
  </si>
  <si>
    <t>Risk Free Rate</t>
  </si>
  <si>
    <t>Transaction Fees</t>
  </si>
  <si>
    <t>million / day</t>
  </si>
  <si>
    <t>http://embed.theblockcrypto.com/data/on-chain-metrics/ethereum/ethereum-miner-revenue-daily/embed</t>
  </si>
  <si>
    <t>S&amp;P 500 Annual Return</t>
  </si>
  <si>
    <t>Mining Cost</t>
  </si>
  <si>
    <t>Std Dev of ETH</t>
  </si>
  <si>
    <t>Annual Profit</t>
  </si>
  <si>
    <t>million</t>
  </si>
  <si>
    <t>http://ethereumcashflow.com/</t>
  </si>
  <si>
    <t>Std Dev of S&amp;P 500</t>
  </si>
  <si>
    <t>Ether Supply</t>
  </si>
  <si>
    <t>http://ycharts.com/indicators/ethereum_supply</t>
  </si>
  <si>
    <t>Correlation with S&amp;P 500</t>
  </si>
  <si>
    <t>Discount Rate</t>
  </si>
  <si>
    <t>Beta of ETH</t>
  </si>
  <si>
    <t>Period</t>
  </si>
  <si>
    <t>Year</t>
  </si>
  <si>
    <t>Growth Rate</t>
  </si>
  <si>
    <t>Profit</t>
  </si>
  <si>
    <t>Terminal Value =</t>
  </si>
  <si>
    <t>Cash Flow</t>
  </si>
  <si>
    <t>PV</t>
  </si>
  <si>
    <t>Market Value =</t>
  </si>
  <si>
    <t>Ether Value =</t>
  </si>
  <si>
    <t>Ans:</t>
  </si>
  <si>
    <t>The assumption of the growth rates</t>
  </si>
  <si>
    <t>If we assume a lower growth rates we can achieve $3000 value per ETH</t>
  </si>
  <si>
    <t>Model Inputs for ETH</t>
  </si>
  <si>
    <t>Return (ENJ)</t>
  </si>
  <si>
    <t>Return (SP500)</t>
  </si>
  <si>
    <t>Price</t>
  </si>
  <si>
    <t>1 Hour range</t>
  </si>
  <si>
    <t>$0.995- $1.02</t>
  </si>
  <si>
    <t>24 hour range</t>
  </si>
  <si>
    <t>Reported MarketCap</t>
  </si>
  <si>
    <t>$860 M</t>
  </si>
  <si>
    <t>Liquid Marketcap</t>
  </si>
  <si>
    <t>$971 M</t>
  </si>
  <si>
    <t>Real Volume</t>
  </si>
  <si>
    <t>$14.36M</t>
  </si>
  <si>
    <t>Reported Volume</t>
  </si>
  <si>
    <t>$17.16M</t>
  </si>
  <si>
    <t>All time high</t>
  </si>
  <si>
    <t>Standard Dev</t>
  </si>
  <si>
    <t>Moving Average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</si>
  <si>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</si>
  <si>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</si>
  <si>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</si>
  <si>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</si>
  <si>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</si>
  <si>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</si>
  <si>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</si>
  <si>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</si>
  <si>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</si>
  <si>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</si>
  <si>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</si>
  <si>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</si>
  <si>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</si>
  <si>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</si>
  <si>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</si>
  <si>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</si>
  <si>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</si>
  <si>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</si>
  <si>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</si>
  <si>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</si>
  <si>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</si>
  <si>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</si>
  <si>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</si>
  <si>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</si>
  <si>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PROBABILITY OUTPUT</t>
  </si>
  <si>
    <t>Percentile</t>
  </si>
  <si>
    <t>ETHER Market Cap</t>
  </si>
  <si>
    <t>ENJ Market Cap</t>
  </si>
  <si>
    <t>% of ENJ/ETH Market Cap</t>
  </si>
  <si>
    <t>ENJ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</si>
</sst>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5" formatCode="0.000%"/>
    <numFmt numFmtId="185" formatCode="0.0000"/>
    <numFmt numFmtId="186" formatCode="0.00000"/>
    <numFmt numFmtId="194" formatCode="0.00000%"/>
    <numFmt numFmtId="195" formatCode="&quot;$&quot;#,##0.00"/>
    <numFmt numFmtId="196" formatCode="0.000000000000000000%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/>
    <xf numFmtId="0" fontId="19" fillId="0" borderId="0" xfId="42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14" fontId="0" fillId="0" borderId="10" xfId="0" applyNumberFormat="1" applyBorder="1"/>
    <xf numFmtId="9" fontId="0" fillId="0" borderId="0" xfId="44" applyFont="1"/>
    <xf numFmtId="10" fontId="0" fillId="0" borderId="0" xfId="44" applyNumberFormat="1" applyFont="1"/>
    <xf numFmtId="10" fontId="0" fillId="0" borderId="10" xfId="44" applyNumberFormat="1" applyFont="1" applyBorder="1"/>
    <xf numFmtId="0" fontId="0" fillId="0" borderId="17" xfId="0" applyBorder="1"/>
    <xf numFmtId="6" fontId="0" fillId="0" borderId="0" xfId="0" applyNumberFormat="1"/>
    <xf numFmtId="8" fontId="0" fillId="0" borderId="0" xfId="0" applyNumberFormat="1"/>
    <xf numFmtId="0" fontId="0" fillId="0" borderId="22" xfId="0" applyBorder="1"/>
    <xf numFmtId="0" fontId="20" fillId="0" borderId="2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0" fillId="0" borderId="0" xfId="0" applyFill="1" applyBorder="1" applyAlignment="1"/>
    <xf numFmtId="0" fontId="0" fillId="0" borderId="23" xfId="0" applyFill="1" applyBorder="1" applyAlignment="1"/>
    <xf numFmtId="0" fontId="20" fillId="0" borderId="24" xfId="0" applyFont="1" applyFill="1" applyBorder="1" applyAlignment="1">
      <alignment horizontal="center"/>
    </xf>
    <xf numFmtId="0" fontId="0" fillId="0" borderId="0" xfId="0" applyNumberFormat="1"/>
    <xf numFmtId="10" fontId="0" fillId="0" borderId="0" xfId="0" applyNumberFormat="1"/>
    <xf numFmtId="165" fontId="0" fillId="0" borderId="0" xfId="44" applyNumberFormat="1" applyFont="1"/>
    <xf numFmtId="0" fontId="0" fillId="0" borderId="0" xfId="0" applyAlignment="1">
      <alignment horizontal="right"/>
    </xf>
    <xf numFmtId="0" fontId="22" fillId="0" borderId="0" xfId="0" applyFont="1"/>
    <xf numFmtId="10" fontId="0" fillId="0" borderId="0" xfId="0" applyNumberFormat="1" applyAlignment="1">
      <alignment horizontal="left"/>
    </xf>
    <xf numFmtId="0" fontId="0" fillId="33" borderId="21" xfId="0" applyFill="1" applyBorder="1" applyAlignment="1">
      <alignment horizontal="right"/>
    </xf>
    <xf numFmtId="165" fontId="0" fillId="33" borderId="21" xfId="44" applyNumberFormat="1" applyFont="1" applyFill="1" applyBorder="1" applyAlignment="1">
      <alignment horizontal="right"/>
    </xf>
    <xf numFmtId="0" fontId="0" fillId="33" borderId="13" xfId="0" applyFill="1" applyBorder="1" applyAlignment="1">
      <alignment horizontal="left"/>
    </xf>
    <xf numFmtId="0" fontId="0" fillId="0" borderId="27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/>
    <xf numFmtId="0" fontId="0" fillId="0" borderId="37" xfId="0" applyBorder="1" applyAlignment="1">
      <alignment horizontal="right"/>
    </xf>
    <xf numFmtId="6" fontId="0" fillId="0" borderId="25" xfId="0" applyNumberFormat="1" applyBorder="1"/>
    <xf numFmtId="8" fontId="0" fillId="0" borderId="0" xfId="0" applyNumberFormat="1" applyBorder="1"/>
    <xf numFmtId="6" fontId="0" fillId="0" borderId="31" xfId="0" applyNumberFormat="1" applyFill="1" applyBorder="1"/>
    <xf numFmtId="165" fontId="0" fillId="0" borderId="32" xfId="44" applyNumberFormat="1" applyFont="1" applyFill="1" applyBorder="1"/>
    <xf numFmtId="6" fontId="0" fillId="0" borderId="33" xfId="0" applyNumberFormat="1" applyFill="1" applyBorder="1"/>
    <xf numFmtId="165" fontId="0" fillId="0" borderId="34" xfId="44" applyNumberFormat="1" applyFont="1" applyFill="1" applyBorder="1"/>
    <xf numFmtId="0" fontId="0" fillId="0" borderId="14" xfId="0" applyFill="1" applyBorder="1"/>
    <xf numFmtId="0" fontId="0" fillId="0" borderId="16" xfId="0" applyFill="1" applyBorder="1"/>
    <xf numFmtId="0" fontId="20" fillId="0" borderId="23" xfId="0" applyFont="1" applyBorder="1" applyAlignment="1">
      <alignment horizontal="center"/>
    </xf>
    <xf numFmtId="0" fontId="20" fillId="0" borderId="20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33" borderId="39" xfId="0" applyFont="1" applyFill="1" applyBorder="1" applyAlignment="1">
      <alignment horizontal="center"/>
    </xf>
    <xf numFmtId="0" fontId="20" fillId="33" borderId="23" xfId="0" applyFont="1" applyFill="1" applyBorder="1" applyAlignment="1">
      <alignment horizontal="center"/>
    </xf>
    <xf numFmtId="0" fontId="0" fillId="0" borderId="0" xfId="44" applyNumberFormat="1" applyFont="1"/>
    <xf numFmtId="0" fontId="0" fillId="0" borderId="13" xfId="0" applyBorder="1"/>
    <xf numFmtId="0" fontId="21" fillId="0" borderId="13" xfId="0" applyFont="1" applyBorder="1"/>
    <xf numFmtId="0" fontId="21" fillId="0" borderId="26" xfId="0" applyFont="1" applyBorder="1"/>
    <xf numFmtId="0" fontId="0" fillId="0" borderId="13" xfId="0" applyFill="1" applyBorder="1"/>
    <xf numFmtId="0" fontId="21" fillId="0" borderId="41" xfId="0" applyFont="1" applyBorder="1"/>
    <xf numFmtId="0" fontId="21" fillId="0" borderId="27" xfId="0" applyFont="1" applyFill="1" applyBorder="1"/>
    <xf numFmtId="0" fontId="20" fillId="0" borderId="18" xfId="0" applyFont="1" applyFill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23" fillId="0" borderId="40" xfId="0" applyFont="1" applyBorder="1" applyAlignment="1">
      <alignment horizontal="center"/>
    </xf>
    <xf numFmtId="0" fontId="23" fillId="0" borderId="29" xfId="0" applyFont="1" applyBorder="1" applyAlignment="1">
      <alignment horizontal="center"/>
    </xf>
    <xf numFmtId="0" fontId="16" fillId="0" borderId="12" xfId="0" applyFont="1" applyBorder="1"/>
    <xf numFmtId="0" fontId="16" fillId="0" borderId="36" xfId="0" applyFont="1" applyBorder="1"/>
    <xf numFmtId="0" fontId="16" fillId="0" borderId="18" xfId="0" applyFont="1" applyBorder="1"/>
    <xf numFmtId="0" fontId="16" fillId="0" borderId="38" xfId="0" applyFont="1" applyBorder="1"/>
    <xf numFmtId="194" fontId="0" fillId="0" borderId="0" xfId="44" applyNumberFormat="1" applyFont="1"/>
    <xf numFmtId="0" fontId="0" fillId="0" borderId="40" xfId="0" applyBorder="1" applyAlignment="1">
      <alignment horizontal="left"/>
    </xf>
    <xf numFmtId="186" fontId="0" fillId="0" borderId="0" xfId="0" applyNumberFormat="1" applyAlignment="1">
      <alignment horizontal="left"/>
    </xf>
    <xf numFmtId="186" fontId="0" fillId="0" borderId="12" xfId="0" applyNumberForma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21" fillId="0" borderId="35" xfId="0" applyFont="1" applyBorder="1"/>
    <xf numFmtId="0" fontId="0" fillId="0" borderId="27" xfId="0" applyFill="1" applyBorder="1"/>
    <xf numFmtId="0" fontId="18" fillId="33" borderId="30" xfId="0" applyFont="1" applyFill="1" applyBorder="1" applyAlignment="1">
      <alignment horizontal="right"/>
    </xf>
    <xf numFmtId="6" fontId="0" fillId="33" borderId="22" xfId="0" applyNumberFormat="1" applyFill="1" applyBorder="1" applyAlignment="1">
      <alignment horizontal="right"/>
    </xf>
    <xf numFmtId="0" fontId="0" fillId="33" borderId="22" xfId="0" applyFill="1" applyBorder="1" applyAlignment="1">
      <alignment horizontal="right"/>
    </xf>
    <xf numFmtId="6" fontId="0" fillId="33" borderId="43" xfId="0" applyNumberFormat="1" applyFill="1" applyBorder="1" applyAlignment="1">
      <alignment horizontal="right"/>
    </xf>
    <xf numFmtId="195" fontId="0" fillId="0" borderId="0" xfId="43" applyNumberFormat="1" applyFont="1" applyBorder="1" applyAlignment="1">
      <alignment horizontal="left"/>
    </xf>
    <xf numFmtId="195" fontId="0" fillId="0" borderId="0" xfId="0" applyNumberFormat="1" applyBorder="1" applyAlignment="1">
      <alignment horizontal="left"/>
    </xf>
    <xf numFmtId="195" fontId="0" fillId="0" borderId="33" xfId="0" applyNumberFormat="1" applyBorder="1" applyAlignment="1">
      <alignment horizontal="left"/>
    </xf>
    <xf numFmtId="195" fontId="0" fillId="0" borderId="23" xfId="0" applyNumberFormat="1" applyBorder="1" applyAlignment="1">
      <alignment horizontal="left"/>
    </xf>
    <xf numFmtId="186" fontId="0" fillId="0" borderId="0" xfId="0" applyNumberFormat="1" applyFill="1" applyBorder="1" applyAlignment="1">
      <alignment horizontal="left"/>
    </xf>
    <xf numFmtId="186" fontId="0" fillId="0" borderId="25" xfId="0" applyNumberFormat="1" applyFill="1" applyBorder="1" applyAlignment="1">
      <alignment horizontal="left"/>
    </xf>
    <xf numFmtId="186" fontId="0" fillId="0" borderId="42" xfId="0" applyNumberFormat="1" applyFill="1" applyBorder="1" applyAlignment="1">
      <alignment horizontal="left"/>
    </xf>
    <xf numFmtId="186" fontId="0" fillId="0" borderId="32" xfId="0" applyNumberFormat="1" applyFill="1" applyBorder="1" applyAlignment="1">
      <alignment horizontal="left"/>
    </xf>
    <xf numFmtId="186" fontId="0" fillId="0" borderId="39" xfId="0" applyNumberFormat="1" applyFill="1" applyBorder="1" applyAlignment="1">
      <alignment horizontal="left"/>
    </xf>
    <xf numFmtId="186" fontId="0" fillId="0" borderId="23" xfId="0" applyNumberFormat="1" applyFill="1" applyBorder="1" applyAlignment="1">
      <alignment horizontal="left"/>
    </xf>
    <xf numFmtId="186" fontId="0" fillId="0" borderId="34" xfId="0" applyNumberFormat="1" applyFill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right"/>
    </xf>
    <xf numFmtId="0" fontId="0" fillId="0" borderId="13" xfId="0" applyFont="1" applyBorder="1"/>
    <xf numFmtId="0" fontId="0" fillId="33" borderId="44" xfId="0" applyFill="1" applyBorder="1"/>
    <xf numFmtId="165" fontId="0" fillId="0" borderId="32" xfId="0" applyNumberFormat="1" applyBorder="1"/>
    <xf numFmtId="9" fontId="0" fillId="0" borderId="0" xfId="0" applyNumberFormat="1"/>
    <xf numFmtId="0" fontId="16" fillId="0" borderId="0" xfId="0" applyFont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0" fillId="34" borderId="0" xfId="0" applyFill="1" applyBorder="1"/>
    <xf numFmtId="0" fontId="0" fillId="34" borderId="32" xfId="0" applyFill="1" applyBorder="1"/>
    <xf numFmtId="0" fontId="0" fillId="34" borderId="23" xfId="0" applyFill="1" applyBorder="1"/>
    <xf numFmtId="0" fontId="0" fillId="34" borderId="0" xfId="0" applyFill="1" applyBorder="1" applyAlignment="1">
      <alignment horizontal="center"/>
    </xf>
    <xf numFmtId="0" fontId="0" fillId="34" borderId="31" xfId="0" applyFill="1" applyBorder="1" applyAlignment="1">
      <alignment horizontal="center"/>
    </xf>
    <xf numFmtId="0" fontId="0" fillId="34" borderId="31" xfId="0" applyFill="1" applyBorder="1"/>
    <xf numFmtId="0" fontId="0" fillId="34" borderId="33" xfId="0" applyFill="1" applyBorder="1"/>
    <xf numFmtId="9" fontId="0" fillId="34" borderId="23" xfId="44" applyFont="1" applyFill="1" applyBorder="1"/>
    <xf numFmtId="196" fontId="0" fillId="34" borderId="32" xfId="0" applyNumberFormat="1" applyFill="1" applyBorder="1"/>
    <xf numFmtId="0" fontId="0" fillId="34" borderId="32" xfId="0" quotePrefix="1" applyFill="1" applyBorder="1"/>
    <xf numFmtId="0" fontId="0" fillId="35" borderId="34" xfId="0" applyFill="1" applyBorder="1"/>
    <xf numFmtId="9" fontId="0" fillId="35" borderId="0" xfId="0" applyNumberFormat="1" applyFill="1" applyBorder="1"/>
    <xf numFmtId="42" fontId="0" fillId="0" borderId="0" xfId="0" applyNumberFormat="1"/>
    <xf numFmtId="0" fontId="19" fillId="0" borderId="0" xfId="42" applyAlignment="1" applyProtection="1"/>
    <xf numFmtId="9" fontId="0" fillId="36" borderId="0" xfId="0" applyNumberFormat="1" applyFill="1"/>
    <xf numFmtId="185" fontId="0" fillId="36" borderId="0" xfId="0" applyNumberFormat="1" applyFill="1"/>
    <xf numFmtId="2" fontId="0" fillId="36" borderId="0" xfId="0" applyNumberFormat="1" applyFill="1"/>
    <xf numFmtId="9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  <xf numFmtId="42" fontId="0" fillId="36" borderId="0" xfId="0" applyNumberFormat="1" applyFill="1"/>
    <xf numFmtId="8" fontId="0" fillId="0" borderId="0" xfId="0" applyNumberFormat="1" applyAlignment="1">
      <alignment horizontal="right"/>
    </xf>
    <xf numFmtId="0" fontId="0" fillId="0" borderId="1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0" fillId="0" borderId="24" xfId="0" applyFont="1" applyFill="1" applyBorder="1" applyAlignment="1">
      <alignment horizontal="centerContinuous"/>
    </xf>
    <xf numFmtId="0" fontId="0" fillId="35" borderId="0" xfId="0" applyFill="1"/>
    <xf numFmtId="44" fontId="0" fillId="35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of Enjin Coin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Prices!$D$1</c:f>
              <c:strCache>
                <c:ptCount val="1"/>
                <c:pt idx="0">
                  <c:v>Return (ENJ)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Prices!$A$2:$A$75</c:f>
              <c:numCache>
                <c:formatCode>m/d/yyyy</c:formatCode>
                <c:ptCount val="74"/>
                <c:pt idx="0">
                  <c:v>44561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44571</c:v>
                </c:pt>
                <c:pt idx="7">
                  <c:v>44572</c:v>
                </c:pt>
                <c:pt idx="8">
                  <c:v>44573</c:v>
                </c:pt>
                <c:pt idx="9">
                  <c:v>44574</c:v>
                </c:pt>
                <c:pt idx="10">
                  <c:v>44575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44599</c:v>
                </c:pt>
                <c:pt idx="26">
                  <c:v>44600</c:v>
                </c:pt>
                <c:pt idx="27">
                  <c:v>44601</c:v>
                </c:pt>
                <c:pt idx="28">
                  <c:v>44602</c:v>
                </c:pt>
                <c:pt idx="29">
                  <c:v>44603</c:v>
                </c:pt>
                <c:pt idx="30">
                  <c:v>44606</c:v>
                </c:pt>
                <c:pt idx="31">
                  <c:v>44607</c:v>
                </c:pt>
                <c:pt idx="32">
                  <c:v>44608</c:v>
                </c:pt>
                <c:pt idx="33">
                  <c:v>44609</c:v>
                </c:pt>
                <c:pt idx="34">
                  <c:v>44610</c:v>
                </c:pt>
                <c:pt idx="35">
                  <c:v>44614</c:v>
                </c:pt>
                <c:pt idx="36">
                  <c:v>44615</c:v>
                </c:pt>
                <c:pt idx="37">
                  <c:v>44616</c:v>
                </c:pt>
                <c:pt idx="38">
                  <c:v>44617</c:v>
                </c:pt>
                <c:pt idx="39">
                  <c:v>44620</c:v>
                </c:pt>
                <c:pt idx="40">
                  <c:v>44621</c:v>
                </c:pt>
                <c:pt idx="41">
                  <c:v>44622</c:v>
                </c:pt>
                <c:pt idx="42">
                  <c:v>44623</c:v>
                </c:pt>
                <c:pt idx="43">
                  <c:v>44624</c:v>
                </c:pt>
                <c:pt idx="44">
                  <c:v>44627</c:v>
                </c:pt>
                <c:pt idx="45">
                  <c:v>44628</c:v>
                </c:pt>
                <c:pt idx="46">
                  <c:v>44629</c:v>
                </c:pt>
                <c:pt idx="47">
                  <c:v>44630</c:v>
                </c:pt>
                <c:pt idx="48">
                  <c:v>44631</c:v>
                </c:pt>
                <c:pt idx="49">
                  <c:v>44634</c:v>
                </c:pt>
                <c:pt idx="50">
                  <c:v>44635</c:v>
                </c:pt>
                <c:pt idx="51">
                  <c:v>44636</c:v>
                </c:pt>
                <c:pt idx="52">
                  <c:v>44637</c:v>
                </c:pt>
                <c:pt idx="53">
                  <c:v>44638</c:v>
                </c:pt>
                <c:pt idx="54">
                  <c:v>44641</c:v>
                </c:pt>
                <c:pt idx="55">
                  <c:v>44642</c:v>
                </c:pt>
                <c:pt idx="56">
                  <c:v>44643</c:v>
                </c:pt>
                <c:pt idx="57">
                  <c:v>44644</c:v>
                </c:pt>
                <c:pt idx="58">
                  <c:v>44645</c:v>
                </c:pt>
                <c:pt idx="59">
                  <c:v>44648</c:v>
                </c:pt>
                <c:pt idx="60">
                  <c:v>44649</c:v>
                </c:pt>
                <c:pt idx="61">
                  <c:v>44650</c:v>
                </c:pt>
                <c:pt idx="62">
                  <c:v>44651</c:v>
                </c:pt>
                <c:pt idx="63">
                  <c:v>44652</c:v>
                </c:pt>
                <c:pt idx="64">
                  <c:v>44655</c:v>
                </c:pt>
                <c:pt idx="65">
                  <c:v>44656</c:v>
                </c:pt>
                <c:pt idx="66">
                  <c:v>44657</c:v>
                </c:pt>
                <c:pt idx="67">
                  <c:v>44658</c:v>
                </c:pt>
                <c:pt idx="68">
                  <c:v>44659</c:v>
                </c:pt>
                <c:pt idx="69">
                  <c:v>44662</c:v>
                </c:pt>
                <c:pt idx="70">
                  <c:v>44663</c:v>
                </c:pt>
                <c:pt idx="71">
                  <c:v>44664</c:v>
                </c:pt>
                <c:pt idx="72">
                  <c:v>44665</c:v>
                </c:pt>
                <c:pt idx="73">
                  <c:v>44669</c:v>
                </c:pt>
              </c:numCache>
            </c:numRef>
          </c:cat>
          <c:val>
            <c:numRef>
              <c:f>Prices!$D$2:$D$75</c:f>
              <c:numCache>
                <c:formatCode>0.000%</c:formatCode>
                <c:ptCount val="74"/>
                <c:pt idx="1">
                  <c:v>8.0992062312717605E-2</c:v>
                </c:pt>
                <c:pt idx="2">
                  <c:v>-3.5123916489541829E-2</c:v>
                </c:pt>
                <c:pt idx="3">
                  <c:v>-9.0032506591357975E-2</c:v>
                </c:pt>
                <c:pt idx="4">
                  <c:v>4.9650079881581322E-2</c:v>
                </c:pt>
                <c:pt idx="5">
                  <c:v>-8.7435273722718643E-2</c:v>
                </c:pt>
                <c:pt idx="6">
                  <c:v>-7.5537654412669908E-2</c:v>
                </c:pt>
                <c:pt idx="7">
                  <c:v>6.6728200577855334E-2</c:v>
                </c:pt>
                <c:pt idx="8">
                  <c:v>8.9433474683188852E-2</c:v>
                </c:pt>
                <c:pt idx="9">
                  <c:v>-5.9731886410101187E-2</c:v>
                </c:pt>
                <c:pt idx="10">
                  <c:v>1.6452896859357358E-2</c:v>
                </c:pt>
                <c:pt idx="11">
                  <c:v>-5.4938290341850604E-2</c:v>
                </c:pt>
                <c:pt idx="12">
                  <c:v>-2.3906700781135104E-2</c:v>
                </c:pt>
                <c:pt idx="13">
                  <c:v>-5.1414281270809936E-2</c:v>
                </c:pt>
                <c:pt idx="14">
                  <c:v>-0.18003475172560968</c:v>
                </c:pt>
                <c:pt idx="15">
                  <c:v>-0.13265911179527923</c:v>
                </c:pt>
                <c:pt idx="16">
                  <c:v>2.1498055185636744E-2</c:v>
                </c:pt>
                <c:pt idx="17">
                  <c:v>1.4026236776453427E-2</c:v>
                </c:pt>
                <c:pt idx="18">
                  <c:v>1.6705375181682358E-2</c:v>
                </c:pt>
                <c:pt idx="19">
                  <c:v>3.7754910307729705E-2</c:v>
                </c:pt>
                <c:pt idx="20">
                  <c:v>0.15007829078233503</c:v>
                </c:pt>
                <c:pt idx="21">
                  <c:v>-2.3727349856051072E-2</c:v>
                </c:pt>
                <c:pt idx="22">
                  <c:v>-7.8982302832812934E-2</c:v>
                </c:pt>
                <c:pt idx="23">
                  <c:v>-3.3655836214540047E-3</c:v>
                </c:pt>
                <c:pt idx="24">
                  <c:v>7.588995075911642E-2</c:v>
                </c:pt>
                <c:pt idx="25">
                  <c:v>0.15699581517549244</c:v>
                </c:pt>
                <c:pt idx="26">
                  <c:v>5.9836454277071294E-3</c:v>
                </c:pt>
                <c:pt idx="27">
                  <c:v>1.9011674095821496E-2</c:v>
                </c:pt>
                <c:pt idx="28">
                  <c:v>-7.7173203676414115E-2</c:v>
                </c:pt>
                <c:pt idx="29">
                  <c:v>-8.0277015513769756E-2</c:v>
                </c:pt>
                <c:pt idx="30">
                  <c:v>-4.256303548678908E-2</c:v>
                </c:pt>
                <c:pt idx="31">
                  <c:v>0.12259731285492248</c:v>
                </c:pt>
                <c:pt idx="32">
                  <c:v>-8.7436261432473072E-3</c:v>
                </c:pt>
                <c:pt idx="33">
                  <c:v>-0.10996069907135464</c:v>
                </c:pt>
                <c:pt idx="34">
                  <c:v>-3.4863577053398265E-2</c:v>
                </c:pt>
                <c:pt idx="35">
                  <c:v>-0.12566064644735131</c:v>
                </c:pt>
                <c:pt idx="36">
                  <c:v>-5.1049821338606804E-2</c:v>
                </c:pt>
                <c:pt idx="37">
                  <c:v>-2.4558588911491652E-2</c:v>
                </c:pt>
                <c:pt idx="38">
                  <c:v>6.8642736109130853E-2</c:v>
                </c:pt>
                <c:pt idx="39">
                  <c:v>8.0303601191898943E-2</c:v>
                </c:pt>
                <c:pt idx="40">
                  <c:v>2.0979254229354982E-2</c:v>
                </c:pt>
                <c:pt idx="41">
                  <c:v>-3.2110234075635402E-2</c:v>
                </c:pt>
                <c:pt idx="42">
                  <c:v>-4.2607843344261487E-2</c:v>
                </c:pt>
                <c:pt idx="43">
                  <c:v>-8.2609034767542111E-2</c:v>
                </c:pt>
                <c:pt idx="44">
                  <c:v>-3.3894269049970838E-2</c:v>
                </c:pt>
                <c:pt idx="45">
                  <c:v>1.7775190874671942E-2</c:v>
                </c:pt>
                <c:pt idx="46">
                  <c:v>4.3715819688571411E-2</c:v>
                </c:pt>
                <c:pt idx="47">
                  <c:v>-4.4096534941267973E-2</c:v>
                </c:pt>
                <c:pt idx="48">
                  <c:v>-1.7561507266788401E-2</c:v>
                </c:pt>
                <c:pt idx="49">
                  <c:v>1.4859637484423205E-2</c:v>
                </c:pt>
                <c:pt idx="50">
                  <c:v>-3.5254657286390989E-3</c:v>
                </c:pt>
                <c:pt idx="51">
                  <c:v>7.4844312156715942E-2</c:v>
                </c:pt>
                <c:pt idx="52">
                  <c:v>-1.2729221891393472E-2</c:v>
                </c:pt>
                <c:pt idx="53">
                  <c:v>3.17778495087917E-2</c:v>
                </c:pt>
                <c:pt idx="54">
                  <c:v>-8.3247975039281163E-3</c:v>
                </c:pt>
                <c:pt idx="55">
                  <c:v>1.3714629579397286E-2</c:v>
                </c:pt>
                <c:pt idx="56">
                  <c:v>5.493135757927381E-2</c:v>
                </c:pt>
                <c:pt idx="57">
                  <c:v>9.5035697871524993E-2</c:v>
                </c:pt>
                <c:pt idx="58">
                  <c:v>-4.0152245369985406E-2</c:v>
                </c:pt>
                <c:pt idx="59">
                  <c:v>5.8035558197909509E-2</c:v>
                </c:pt>
                <c:pt idx="60">
                  <c:v>2.3670368776175676E-2</c:v>
                </c:pt>
                <c:pt idx="61">
                  <c:v>2.4245610725431632E-2</c:v>
                </c:pt>
                <c:pt idx="62">
                  <c:v>-7.9146291910514588E-4</c:v>
                </c:pt>
                <c:pt idx="63">
                  <c:v>3.8208701795182209E-2</c:v>
                </c:pt>
                <c:pt idx="64">
                  <c:v>-4.5298432953061463E-2</c:v>
                </c:pt>
                <c:pt idx="65">
                  <c:v>-4.3065469818401314E-2</c:v>
                </c:pt>
                <c:pt idx="66">
                  <c:v>-0.10232888637438908</c:v>
                </c:pt>
                <c:pt idx="67">
                  <c:v>9.4460659354950183E-2</c:v>
                </c:pt>
                <c:pt idx="68">
                  <c:v>-1.2386979346608817E-2</c:v>
                </c:pt>
                <c:pt idx="69">
                  <c:v>-9.151013806698316E-2</c:v>
                </c:pt>
                <c:pt idx="70">
                  <c:v>3.9626410327046502E-2</c:v>
                </c:pt>
                <c:pt idx="71">
                  <c:v>2.1030826685804582E-2</c:v>
                </c:pt>
                <c:pt idx="72">
                  <c:v>-4.1975220147555503E-2</c:v>
                </c:pt>
                <c:pt idx="73">
                  <c:v>-4.7773281380137145E-2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BE-44EE-8F21-0930C4FB430A}"/>
            </c:ext>
          </c:extLst>
        </c:ser>
        <c:ser>
          <c:idx val="3"/>
          <c:order val="1"/>
          <c:tx>
            <c:strRef>
              <c:f>Prices!$E$1</c:f>
              <c:strCache>
                <c:ptCount val="1"/>
                <c:pt idx="0">
                  <c:v>Return (SP500)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Prices!$A$2:$A$75</c:f>
              <c:numCache>
                <c:formatCode>m/d/yyyy</c:formatCode>
                <c:ptCount val="74"/>
                <c:pt idx="0">
                  <c:v>44561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44571</c:v>
                </c:pt>
                <c:pt idx="7">
                  <c:v>44572</c:v>
                </c:pt>
                <c:pt idx="8">
                  <c:v>44573</c:v>
                </c:pt>
                <c:pt idx="9">
                  <c:v>44574</c:v>
                </c:pt>
                <c:pt idx="10">
                  <c:v>44575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44599</c:v>
                </c:pt>
                <c:pt idx="26">
                  <c:v>44600</c:v>
                </c:pt>
                <c:pt idx="27">
                  <c:v>44601</c:v>
                </c:pt>
                <c:pt idx="28">
                  <c:v>44602</c:v>
                </c:pt>
                <c:pt idx="29">
                  <c:v>44603</c:v>
                </c:pt>
                <c:pt idx="30">
                  <c:v>44606</c:v>
                </c:pt>
                <c:pt idx="31">
                  <c:v>44607</c:v>
                </c:pt>
                <c:pt idx="32">
                  <c:v>44608</c:v>
                </c:pt>
                <c:pt idx="33">
                  <c:v>44609</c:v>
                </c:pt>
                <c:pt idx="34">
                  <c:v>44610</c:v>
                </c:pt>
                <c:pt idx="35">
                  <c:v>44614</c:v>
                </c:pt>
                <c:pt idx="36">
                  <c:v>44615</c:v>
                </c:pt>
                <c:pt idx="37">
                  <c:v>44616</c:v>
                </c:pt>
                <c:pt idx="38">
                  <c:v>44617</c:v>
                </c:pt>
                <c:pt idx="39">
                  <c:v>44620</c:v>
                </c:pt>
                <c:pt idx="40">
                  <c:v>44621</c:v>
                </c:pt>
                <c:pt idx="41">
                  <c:v>44622</c:v>
                </c:pt>
                <c:pt idx="42">
                  <c:v>44623</c:v>
                </c:pt>
                <c:pt idx="43">
                  <c:v>44624</c:v>
                </c:pt>
                <c:pt idx="44">
                  <c:v>44627</c:v>
                </c:pt>
                <c:pt idx="45">
                  <c:v>44628</c:v>
                </c:pt>
                <c:pt idx="46">
                  <c:v>44629</c:v>
                </c:pt>
                <c:pt idx="47">
                  <c:v>44630</c:v>
                </c:pt>
                <c:pt idx="48">
                  <c:v>44631</c:v>
                </c:pt>
                <c:pt idx="49">
                  <c:v>44634</c:v>
                </c:pt>
                <c:pt idx="50">
                  <c:v>44635</c:v>
                </c:pt>
                <c:pt idx="51">
                  <c:v>44636</c:v>
                </c:pt>
                <c:pt idx="52">
                  <c:v>44637</c:v>
                </c:pt>
                <c:pt idx="53">
                  <c:v>44638</c:v>
                </c:pt>
                <c:pt idx="54">
                  <c:v>44641</c:v>
                </c:pt>
                <c:pt idx="55">
                  <c:v>44642</c:v>
                </c:pt>
                <c:pt idx="56">
                  <c:v>44643</c:v>
                </c:pt>
                <c:pt idx="57">
                  <c:v>44644</c:v>
                </c:pt>
                <c:pt idx="58">
                  <c:v>44645</c:v>
                </c:pt>
                <c:pt idx="59">
                  <c:v>44648</c:v>
                </c:pt>
                <c:pt idx="60">
                  <c:v>44649</c:v>
                </c:pt>
                <c:pt idx="61">
                  <c:v>44650</c:v>
                </c:pt>
                <c:pt idx="62">
                  <c:v>44651</c:v>
                </c:pt>
                <c:pt idx="63">
                  <c:v>44652</c:v>
                </c:pt>
                <c:pt idx="64">
                  <c:v>44655</c:v>
                </c:pt>
                <c:pt idx="65">
                  <c:v>44656</c:v>
                </c:pt>
                <c:pt idx="66">
                  <c:v>44657</c:v>
                </c:pt>
                <c:pt idx="67">
                  <c:v>44658</c:v>
                </c:pt>
                <c:pt idx="68">
                  <c:v>44659</c:v>
                </c:pt>
                <c:pt idx="69">
                  <c:v>44662</c:v>
                </c:pt>
                <c:pt idx="70">
                  <c:v>44663</c:v>
                </c:pt>
                <c:pt idx="71">
                  <c:v>44664</c:v>
                </c:pt>
                <c:pt idx="72">
                  <c:v>44665</c:v>
                </c:pt>
                <c:pt idx="73">
                  <c:v>44669</c:v>
                </c:pt>
              </c:numCache>
            </c:numRef>
          </c:cat>
          <c:val>
            <c:numRef>
              <c:f>Prices!$E$2:$E$75</c:f>
              <c:numCache>
                <c:formatCode>0.000%</c:formatCode>
                <c:ptCount val="74"/>
                <c:pt idx="1">
                  <c:v>6.3740525309705642E-3</c:v>
                </c:pt>
                <c:pt idx="2">
                  <c:v>-6.2962195706051105E-4</c:v>
                </c:pt>
                <c:pt idx="3">
                  <c:v>-1.9392757790687165E-2</c:v>
                </c:pt>
                <c:pt idx="4">
                  <c:v>-9.6376901620764954E-4</c:v>
                </c:pt>
                <c:pt idx="5">
                  <c:v>-4.050216740091761E-3</c:v>
                </c:pt>
                <c:pt idx="6">
                  <c:v>-1.4410312534549607E-3</c:v>
                </c:pt>
                <c:pt idx="7">
                  <c:v>9.159984668711818E-3</c:v>
                </c:pt>
                <c:pt idx="8">
                  <c:v>2.8177544430294521E-3</c:v>
                </c:pt>
                <c:pt idx="9">
                  <c:v>-1.42436152864307E-2</c:v>
                </c:pt>
                <c:pt idx="10">
                  <c:v>8.1998026974883231E-4</c:v>
                </c:pt>
                <c:pt idx="11">
                  <c:v>-1.8387945694007368E-2</c:v>
                </c:pt>
                <c:pt idx="12">
                  <c:v>-9.6895418683388135E-3</c:v>
                </c:pt>
                <c:pt idx="13">
                  <c:v>-1.103737849414832E-2</c:v>
                </c:pt>
                <c:pt idx="14">
                  <c:v>-1.8914821867908604E-2</c:v>
                </c:pt>
                <c:pt idx="15">
                  <c:v>2.7717389433818962E-3</c:v>
                </c:pt>
                <c:pt idx="16">
                  <c:v>-1.2171906253646725E-2</c:v>
                </c:pt>
                <c:pt idx="17">
                  <c:v>-1.4966358477518371E-3</c:v>
                </c:pt>
                <c:pt idx="18">
                  <c:v>-5.3840887577105701E-3</c:v>
                </c:pt>
                <c:pt idx="19">
                  <c:v>2.4347646888076113E-2</c:v>
                </c:pt>
                <c:pt idx="20">
                  <c:v>1.8885951732779516E-2</c:v>
                </c:pt>
                <c:pt idx="21">
                  <c:v>6.8630035578014503E-3</c:v>
                </c:pt>
                <c:pt idx="22">
                  <c:v>9.4225154473364103E-3</c:v>
                </c:pt>
                <c:pt idx="23">
                  <c:v>-2.4391082077444004E-2</c:v>
                </c:pt>
                <c:pt idx="24">
                  <c:v>5.1569298644233985E-3</c:v>
                </c:pt>
                <c:pt idx="25">
                  <c:v>-3.7017126347429485E-3</c:v>
                </c:pt>
                <c:pt idx="26">
                  <c:v>8.4012071916632625E-3</c:v>
                </c:pt>
                <c:pt idx="27">
                  <c:v>1.4517207887505545E-2</c:v>
                </c:pt>
                <c:pt idx="28">
                  <c:v>-1.8115725668459759E-2</c:v>
                </c:pt>
                <c:pt idx="29">
                  <c:v>-1.896945434456343E-2</c:v>
                </c:pt>
                <c:pt idx="30">
                  <c:v>-3.8405967262932217E-3</c:v>
                </c:pt>
                <c:pt idx="31">
                  <c:v>1.5766721170720421E-2</c:v>
                </c:pt>
                <c:pt idx="32">
                  <c:v>8.8120775589506373E-4</c:v>
                </c:pt>
                <c:pt idx="33">
                  <c:v>-2.1173138152195015E-2</c:v>
                </c:pt>
                <c:pt idx="34">
                  <c:v>-7.1661613961429005E-3</c:v>
                </c:pt>
                <c:pt idx="35">
                  <c:v>-1.0142945264832837E-2</c:v>
                </c:pt>
                <c:pt idx="36">
                  <c:v>-1.8412122845487655E-2</c:v>
                </c:pt>
                <c:pt idx="37">
                  <c:v>1.4956856067329216E-2</c:v>
                </c:pt>
                <c:pt idx="38">
                  <c:v>2.2372677655603468E-2</c:v>
                </c:pt>
                <c:pt idx="39">
                  <c:v>-2.4426034406476171E-3</c:v>
                </c:pt>
                <c:pt idx="40">
                  <c:v>-1.5473503680411893E-2</c:v>
                </c:pt>
                <c:pt idx="41">
                  <c:v>1.8642691757321028E-2</c:v>
                </c:pt>
                <c:pt idx="42">
                  <c:v>-5.2546664300883172E-3</c:v>
                </c:pt>
                <c:pt idx="43">
                  <c:v>-7.9340425503344747E-3</c:v>
                </c:pt>
                <c:pt idx="44">
                  <c:v>-2.9518158313449172E-2</c:v>
                </c:pt>
                <c:pt idx="45">
                  <c:v>-7.2337535181997703E-3</c:v>
                </c:pt>
                <c:pt idx="46">
                  <c:v>2.5698247891435821E-2</c:v>
                </c:pt>
                <c:pt idx="47">
                  <c:v>-4.291813651667864E-3</c:v>
                </c:pt>
                <c:pt idx="48">
                  <c:v>-1.2961545123475138E-2</c:v>
                </c:pt>
                <c:pt idx="49">
                  <c:v>-7.4210024659636664E-3</c:v>
                </c:pt>
                <c:pt idx="50">
                  <c:v>2.1408574170870942E-2</c:v>
                </c:pt>
                <c:pt idx="51">
                  <c:v>2.238376135718223E-2</c:v>
                </c:pt>
                <c:pt idx="52">
                  <c:v>1.234781757145198E-2</c:v>
                </c:pt>
                <c:pt idx="53">
                  <c:v>1.1662294827948783E-2</c:v>
                </c:pt>
                <c:pt idx="54">
                  <c:v>-4.3466036210393355E-4</c:v>
                </c:pt>
                <c:pt idx="55">
                  <c:v>1.1304113600650201E-2</c:v>
                </c:pt>
                <c:pt idx="56">
                  <c:v>-1.2272698789159042E-2</c:v>
                </c:pt>
                <c:pt idx="57">
                  <c:v>1.4343912920566471E-2</c:v>
                </c:pt>
                <c:pt idx="58">
                  <c:v>5.0661705674490687E-3</c:v>
                </c:pt>
                <c:pt idx="59">
                  <c:v>7.1449552765867619E-3</c:v>
                </c:pt>
                <c:pt idx="60">
                  <c:v>1.2256547427530462E-2</c:v>
                </c:pt>
                <c:pt idx="61">
                  <c:v>-6.2937001746978805E-3</c:v>
                </c:pt>
                <c:pt idx="62">
                  <c:v>-1.5652540713177343E-2</c:v>
                </c:pt>
                <c:pt idx="63">
                  <c:v>3.4102225843584133E-3</c:v>
                </c:pt>
                <c:pt idx="64">
                  <c:v>8.0909386878793566E-3</c:v>
                </c:pt>
                <c:pt idx="65">
                  <c:v>-1.2551720801807331E-2</c:v>
                </c:pt>
                <c:pt idx="66">
                  <c:v>-9.7169166132718976E-3</c:v>
                </c:pt>
                <c:pt idx="67">
                  <c:v>4.2533856284925342E-3</c:v>
                </c:pt>
                <c:pt idx="68">
                  <c:v>-2.6510264820542861E-3</c:v>
                </c:pt>
                <c:pt idx="69">
                  <c:v>-1.687729010355421E-2</c:v>
                </c:pt>
                <c:pt idx="70">
                  <c:v>-3.4174477177417728E-3</c:v>
                </c:pt>
                <c:pt idx="71">
                  <c:v>1.1174577597236057E-2</c:v>
                </c:pt>
                <c:pt idx="72">
                  <c:v>-1.214413784439794E-2</c:v>
                </c:pt>
                <c:pt idx="73">
                  <c:v>-2.0486828403298851E-4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BE-44EE-8F21-0930C4FB4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232639"/>
        <c:axId val="1712235135"/>
      </c:lineChart>
      <c:dateAx>
        <c:axId val="1712232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35135"/>
        <c:crosses val="autoZero"/>
        <c:auto val="1"/>
        <c:lblOffset val="100"/>
        <c:baseTimeUnit val="days"/>
      </c:dateAx>
      <c:valAx>
        <c:axId val="171223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23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ENJ Daily</a:t>
            </a:r>
            <a:r>
              <a:rPr lang="en-US" baseline="0"/>
              <a:t> Close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Prices!$B$1</c:f>
              <c:strCache>
                <c:ptCount val="1"/>
                <c:pt idx="0">
                  <c:v>ENJ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Prices!$A$2:$A$75</c:f>
              <c:numCache>
                <c:formatCode>m/d/yyyy</c:formatCode>
                <c:ptCount val="74"/>
                <c:pt idx="0">
                  <c:v>44561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44571</c:v>
                </c:pt>
                <c:pt idx="7">
                  <c:v>44572</c:v>
                </c:pt>
                <c:pt idx="8">
                  <c:v>44573</c:v>
                </c:pt>
                <c:pt idx="9">
                  <c:v>44574</c:v>
                </c:pt>
                <c:pt idx="10">
                  <c:v>44575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44599</c:v>
                </c:pt>
                <c:pt idx="26">
                  <c:v>44600</c:v>
                </c:pt>
                <c:pt idx="27">
                  <c:v>44601</c:v>
                </c:pt>
                <c:pt idx="28">
                  <c:v>44602</c:v>
                </c:pt>
                <c:pt idx="29">
                  <c:v>44603</c:v>
                </c:pt>
                <c:pt idx="30">
                  <c:v>44606</c:v>
                </c:pt>
                <c:pt idx="31">
                  <c:v>44607</c:v>
                </c:pt>
                <c:pt idx="32">
                  <c:v>44608</c:v>
                </c:pt>
                <c:pt idx="33">
                  <c:v>44609</c:v>
                </c:pt>
                <c:pt idx="34">
                  <c:v>44610</c:v>
                </c:pt>
                <c:pt idx="35">
                  <c:v>44614</c:v>
                </c:pt>
                <c:pt idx="36">
                  <c:v>44615</c:v>
                </c:pt>
                <c:pt idx="37">
                  <c:v>44616</c:v>
                </c:pt>
                <c:pt idx="38">
                  <c:v>44617</c:v>
                </c:pt>
                <c:pt idx="39">
                  <c:v>44620</c:v>
                </c:pt>
                <c:pt idx="40">
                  <c:v>44621</c:v>
                </c:pt>
                <c:pt idx="41">
                  <c:v>44622</c:v>
                </c:pt>
                <c:pt idx="42">
                  <c:v>44623</c:v>
                </c:pt>
                <c:pt idx="43">
                  <c:v>44624</c:v>
                </c:pt>
                <c:pt idx="44">
                  <c:v>44627</c:v>
                </c:pt>
                <c:pt idx="45">
                  <c:v>44628</c:v>
                </c:pt>
                <c:pt idx="46">
                  <c:v>44629</c:v>
                </c:pt>
                <c:pt idx="47">
                  <c:v>44630</c:v>
                </c:pt>
                <c:pt idx="48">
                  <c:v>44631</c:v>
                </c:pt>
                <c:pt idx="49">
                  <c:v>44634</c:v>
                </c:pt>
                <c:pt idx="50">
                  <c:v>44635</c:v>
                </c:pt>
                <c:pt idx="51">
                  <c:v>44636</c:v>
                </c:pt>
                <c:pt idx="52">
                  <c:v>44637</c:v>
                </c:pt>
                <c:pt idx="53">
                  <c:v>44638</c:v>
                </c:pt>
                <c:pt idx="54">
                  <c:v>44641</c:v>
                </c:pt>
                <c:pt idx="55">
                  <c:v>44642</c:v>
                </c:pt>
                <c:pt idx="56">
                  <c:v>44643</c:v>
                </c:pt>
                <c:pt idx="57">
                  <c:v>44644</c:v>
                </c:pt>
                <c:pt idx="58">
                  <c:v>44645</c:v>
                </c:pt>
                <c:pt idx="59">
                  <c:v>44648</c:v>
                </c:pt>
                <c:pt idx="60">
                  <c:v>44649</c:v>
                </c:pt>
                <c:pt idx="61">
                  <c:v>44650</c:v>
                </c:pt>
                <c:pt idx="62">
                  <c:v>44651</c:v>
                </c:pt>
                <c:pt idx="63">
                  <c:v>44652</c:v>
                </c:pt>
                <c:pt idx="64">
                  <c:v>44655</c:v>
                </c:pt>
                <c:pt idx="65">
                  <c:v>44656</c:v>
                </c:pt>
                <c:pt idx="66">
                  <c:v>44657</c:v>
                </c:pt>
                <c:pt idx="67">
                  <c:v>44658</c:v>
                </c:pt>
                <c:pt idx="68">
                  <c:v>44659</c:v>
                </c:pt>
                <c:pt idx="69">
                  <c:v>44662</c:v>
                </c:pt>
                <c:pt idx="70">
                  <c:v>44663</c:v>
                </c:pt>
                <c:pt idx="71">
                  <c:v>44664</c:v>
                </c:pt>
                <c:pt idx="72">
                  <c:v>44665</c:v>
                </c:pt>
                <c:pt idx="73">
                  <c:v>44669</c:v>
                </c:pt>
              </c:numCache>
            </c:numRef>
          </c:cat>
          <c:val>
            <c:numRef>
              <c:f>Prices!$B$2:$B$75</c:f>
              <c:numCache>
                <c:formatCode>General</c:formatCode>
                <c:ptCount val="74"/>
                <c:pt idx="0">
                  <c:v>2.58317995071411</c:v>
                </c:pt>
                <c:pt idx="1">
                  <c:v>2.79239702224731</c:v>
                </c:pt>
                <c:pt idx="2">
                  <c:v>2.6943171024322501</c:v>
                </c:pt>
                <c:pt idx="3">
                  <c:v>2.4517409801483101</c:v>
                </c:pt>
                <c:pt idx="4">
                  <c:v>2.5734701156616202</c:v>
                </c:pt>
                <c:pt idx="5">
                  <c:v>2.3484580516815101</c:v>
                </c:pt>
                <c:pt idx="6">
                  <c:v>2.1710610389709402</c:v>
                </c:pt>
                <c:pt idx="7">
                  <c:v>2.3159320354461599</c:v>
                </c:pt>
                <c:pt idx="8">
                  <c:v>2.5230538845062198</c:v>
                </c:pt>
                <c:pt idx="9">
                  <c:v>2.3723471164703298</c:v>
                </c:pt>
                <c:pt idx="10">
                  <c:v>2.4113790988922101</c:v>
                </c:pt>
                <c:pt idx="11">
                  <c:v>2.2789020538329998</c:v>
                </c:pt>
                <c:pt idx="12">
                  <c:v>2.2244210243225</c:v>
                </c:pt>
                <c:pt idx="13">
                  <c:v>2.1100540161132799</c:v>
                </c:pt>
                <c:pt idx="14">
                  <c:v>1.7301709651946999</c:v>
                </c:pt>
                <c:pt idx="15">
                  <c:v>1.5006480216979901</c:v>
                </c:pt>
                <c:pt idx="16">
                  <c:v>1.53290903568267</c:v>
                </c:pt>
                <c:pt idx="17">
                  <c:v>1.55440998077392</c:v>
                </c:pt>
                <c:pt idx="18">
                  <c:v>1.5803769826889</c:v>
                </c:pt>
                <c:pt idx="19">
                  <c:v>1.6400439739227199</c:v>
                </c:pt>
                <c:pt idx="20">
                  <c:v>1.8861789703369101</c:v>
                </c:pt>
                <c:pt idx="21">
                  <c:v>1.8414249420166</c:v>
                </c:pt>
                <c:pt idx="22">
                  <c:v>1.69598495960235</c:v>
                </c:pt>
                <c:pt idx="23">
                  <c:v>1.6902769804000799</c:v>
                </c:pt>
                <c:pt idx="24">
                  <c:v>1.8185520172119101</c:v>
                </c:pt>
                <c:pt idx="25">
                  <c:v>2.1040570735931299</c:v>
                </c:pt>
                <c:pt idx="26">
                  <c:v>2.1166470050811701</c:v>
                </c:pt>
                <c:pt idx="27">
                  <c:v>2.15688800811767</c:v>
                </c:pt>
                <c:pt idx="28">
                  <c:v>1.99043405055999</c:v>
                </c:pt>
                <c:pt idx="29">
                  <c:v>1.8306479454040501</c:v>
                </c:pt>
                <c:pt idx="30">
                  <c:v>1.75273001194</c:v>
                </c:pt>
                <c:pt idx="31">
                  <c:v>1.9676100015640201</c:v>
                </c:pt>
                <c:pt idx="32">
                  <c:v>1.95040595531463</c:v>
                </c:pt>
                <c:pt idx="33">
                  <c:v>1.7359379529953001</c:v>
                </c:pt>
                <c:pt idx="34">
                  <c:v>1.6754169464111299</c:v>
                </c:pt>
                <c:pt idx="35">
                  <c:v>1.46488296985626</c:v>
                </c:pt>
                <c:pt idx="36">
                  <c:v>1.3901009559631301</c:v>
                </c:pt>
                <c:pt idx="37">
                  <c:v>1.35596203804016</c:v>
                </c:pt>
                <c:pt idx="38">
                  <c:v>1.4490389823913501</c:v>
                </c:pt>
                <c:pt idx="39">
                  <c:v>1.56540203094482</c:v>
                </c:pt>
                <c:pt idx="40">
                  <c:v>1.5982429981231601</c:v>
                </c:pt>
                <c:pt idx="41">
                  <c:v>1.5469230413436801</c:v>
                </c:pt>
                <c:pt idx="42">
                  <c:v>1.48101198673248</c:v>
                </c:pt>
                <c:pt idx="43">
                  <c:v>1.3586670160293499</c:v>
                </c:pt>
                <c:pt idx="44">
                  <c:v>1.31261599063873</c:v>
                </c:pt>
                <c:pt idx="45">
                  <c:v>1.33594799041748</c:v>
                </c:pt>
                <c:pt idx="46">
                  <c:v>1.3943500518798799</c:v>
                </c:pt>
                <c:pt idx="47">
                  <c:v>1.3328640460968</c:v>
                </c:pt>
                <c:pt idx="48">
                  <c:v>1.3094569444656301</c:v>
                </c:pt>
                <c:pt idx="49">
                  <c:v>1.3289149999618499</c:v>
                </c:pt>
                <c:pt idx="50">
                  <c:v>1.32422995567321</c:v>
                </c:pt>
                <c:pt idx="51">
                  <c:v>1.42334103584289</c:v>
                </c:pt>
                <c:pt idx="52">
                  <c:v>1.40522301197052</c:v>
                </c:pt>
                <c:pt idx="53">
                  <c:v>1.44987797737121</c:v>
                </c:pt>
                <c:pt idx="54">
                  <c:v>1.4378080368041899</c:v>
                </c:pt>
                <c:pt idx="55">
                  <c:v>1.4575270414352399</c:v>
                </c:pt>
                <c:pt idx="56">
                  <c:v>1.53759098052978</c:v>
                </c:pt>
                <c:pt idx="57">
                  <c:v>1.68371701240539</c:v>
                </c:pt>
                <c:pt idx="58">
                  <c:v>1.61611199378967</c:v>
                </c:pt>
                <c:pt idx="59">
                  <c:v>1.7099039554595901</c:v>
                </c:pt>
                <c:pt idx="60">
                  <c:v>1.75037801265716</c:v>
                </c:pt>
                <c:pt idx="61">
                  <c:v>1.7928169965744001</c:v>
                </c:pt>
                <c:pt idx="62">
                  <c:v>1.79139804840087</c:v>
                </c:pt>
                <c:pt idx="63">
                  <c:v>1.8598450422286901</c:v>
                </c:pt>
                <c:pt idx="64">
                  <c:v>1.77559697628021</c:v>
                </c:pt>
                <c:pt idx="65">
                  <c:v>1.69913005828857</c:v>
                </c:pt>
                <c:pt idx="66">
                  <c:v>1.5252599716186499</c:v>
                </c:pt>
                <c:pt idx="67">
                  <c:v>1.6693370342254601</c:v>
                </c:pt>
                <c:pt idx="68">
                  <c:v>1.64865899085998</c:v>
                </c:pt>
                <c:pt idx="69">
                  <c:v>1.4977899789810101</c:v>
                </c:pt>
                <c:pt idx="70">
                  <c:v>1.5571420192718499</c:v>
                </c:pt>
                <c:pt idx="71">
                  <c:v>1.5898900032043399</c:v>
                </c:pt>
                <c:pt idx="72">
                  <c:v>1.52315402030944</c:v>
                </c:pt>
                <c:pt idx="73">
                  <c:v>1.4503879547119101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B-4F4B-8AC4-DD82122FC3E1}"/>
            </c:ext>
          </c:extLst>
        </c:ser>
        <c:ser>
          <c:idx val="1"/>
          <c:order val="1"/>
          <c:tx>
            <c:v>10 day Moving 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Prices!$A$2:$A$75</c:f>
              <c:numCache>
                <c:formatCode>m/d/yyyy</c:formatCode>
                <c:ptCount val="74"/>
                <c:pt idx="0">
                  <c:v>44561</c:v>
                </c:pt>
                <c:pt idx="1">
                  <c:v>44564</c:v>
                </c:pt>
                <c:pt idx="2">
                  <c:v>44565</c:v>
                </c:pt>
                <c:pt idx="3">
                  <c:v>44566</c:v>
                </c:pt>
                <c:pt idx="4">
                  <c:v>44567</c:v>
                </c:pt>
                <c:pt idx="5">
                  <c:v>44568</c:v>
                </c:pt>
                <c:pt idx="6">
                  <c:v>44571</c:v>
                </c:pt>
                <c:pt idx="7">
                  <c:v>44572</c:v>
                </c:pt>
                <c:pt idx="8">
                  <c:v>44573</c:v>
                </c:pt>
                <c:pt idx="9">
                  <c:v>44574</c:v>
                </c:pt>
                <c:pt idx="10">
                  <c:v>44575</c:v>
                </c:pt>
                <c:pt idx="11">
                  <c:v>44579</c:v>
                </c:pt>
                <c:pt idx="12">
                  <c:v>44580</c:v>
                </c:pt>
                <c:pt idx="13">
                  <c:v>44581</c:v>
                </c:pt>
                <c:pt idx="14">
                  <c:v>44582</c:v>
                </c:pt>
                <c:pt idx="15">
                  <c:v>44585</c:v>
                </c:pt>
                <c:pt idx="16">
                  <c:v>44586</c:v>
                </c:pt>
                <c:pt idx="17">
                  <c:v>44587</c:v>
                </c:pt>
                <c:pt idx="18">
                  <c:v>44588</c:v>
                </c:pt>
                <c:pt idx="19">
                  <c:v>44589</c:v>
                </c:pt>
                <c:pt idx="20">
                  <c:v>44592</c:v>
                </c:pt>
                <c:pt idx="21">
                  <c:v>44593</c:v>
                </c:pt>
                <c:pt idx="22">
                  <c:v>44594</c:v>
                </c:pt>
                <c:pt idx="23">
                  <c:v>44595</c:v>
                </c:pt>
                <c:pt idx="24">
                  <c:v>44596</c:v>
                </c:pt>
                <c:pt idx="25">
                  <c:v>44599</c:v>
                </c:pt>
                <c:pt idx="26">
                  <c:v>44600</c:v>
                </c:pt>
                <c:pt idx="27">
                  <c:v>44601</c:v>
                </c:pt>
                <c:pt idx="28">
                  <c:v>44602</c:v>
                </c:pt>
                <c:pt idx="29">
                  <c:v>44603</c:v>
                </c:pt>
                <c:pt idx="30">
                  <c:v>44606</c:v>
                </c:pt>
                <c:pt idx="31">
                  <c:v>44607</c:v>
                </c:pt>
                <c:pt idx="32">
                  <c:v>44608</c:v>
                </c:pt>
                <c:pt idx="33">
                  <c:v>44609</c:v>
                </c:pt>
                <c:pt idx="34">
                  <c:v>44610</c:v>
                </c:pt>
                <c:pt idx="35">
                  <c:v>44614</c:v>
                </c:pt>
                <c:pt idx="36">
                  <c:v>44615</c:v>
                </c:pt>
                <c:pt idx="37">
                  <c:v>44616</c:v>
                </c:pt>
                <c:pt idx="38">
                  <c:v>44617</c:v>
                </c:pt>
                <c:pt idx="39">
                  <c:v>44620</c:v>
                </c:pt>
                <c:pt idx="40">
                  <c:v>44621</c:v>
                </c:pt>
                <c:pt idx="41">
                  <c:v>44622</c:v>
                </c:pt>
                <c:pt idx="42">
                  <c:v>44623</c:v>
                </c:pt>
                <c:pt idx="43">
                  <c:v>44624</c:v>
                </c:pt>
                <c:pt idx="44">
                  <c:v>44627</c:v>
                </c:pt>
                <c:pt idx="45">
                  <c:v>44628</c:v>
                </c:pt>
                <c:pt idx="46">
                  <c:v>44629</c:v>
                </c:pt>
                <c:pt idx="47">
                  <c:v>44630</c:v>
                </c:pt>
                <c:pt idx="48">
                  <c:v>44631</c:v>
                </c:pt>
                <c:pt idx="49">
                  <c:v>44634</c:v>
                </c:pt>
                <c:pt idx="50">
                  <c:v>44635</c:v>
                </c:pt>
                <c:pt idx="51">
                  <c:v>44636</c:v>
                </c:pt>
                <c:pt idx="52">
                  <c:v>44637</c:v>
                </c:pt>
                <c:pt idx="53">
                  <c:v>44638</c:v>
                </c:pt>
                <c:pt idx="54">
                  <c:v>44641</c:v>
                </c:pt>
                <c:pt idx="55">
                  <c:v>44642</c:v>
                </c:pt>
                <c:pt idx="56">
                  <c:v>44643</c:v>
                </c:pt>
                <c:pt idx="57">
                  <c:v>44644</c:v>
                </c:pt>
                <c:pt idx="58">
                  <c:v>44645</c:v>
                </c:pt>
                <c:pt idx="59">
                  <c:v>44648</c:v>
                </c:pt>
                <c:pt idx="60">
                  <c:v>44649</c:v>
                </c:pt>
                <c:pt idx="61">
                  <c:v>44650</c:v>
                </c:pt>
                <c:pt idx="62">
                  <c:v>44651</c:v>
                </c:pt>
                <c:pt idx="63">
                  <c:v>44652</c:v>
                </c:pt>
                <c:pt idx="64">
                  <c:v>44655</c:v>
                </c:pt>
                <c:pt idx="65">
                  <c:v>44656</c:v>
                </c:pt>
                <c:pt idx="66">
                  <c:v>44657</c:v>
                </c:pt>
                <c:pt idx="67">
                  <c:v>44658</c:v>
                </c:pt>
                <c:pt idx="68">
                  <c:v>44659</c:v>
                </c:pt>
                <c:pt idx="69">
                  <c:v>44662</c:v>
                </c:pt>
                <c:pt idx="70">
                  <c:v>44663</c:v>
                </c:pt>
                <c:pt idx="71">
                  <c:v>44664</c:v>
                </c:pt>
                <c:pt idx="72">
                  <c:v>44665</c:v>
                </c:pt>
                <c:pt idx="73">
                  <c:v>44669</c:v>
                </c:pt>
              </c:numCache>
            </c:numRef>
          </c:cat>
          <c:val>
            <c:numRef>
              <c:f>Prices!$F$2:$F$75</c:f>
              <c:numCache>
                <c:formatCode>General</c:formatCode>
                <c:ptCount val="7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2.4825957298278758</c:v>
                </c:pt>
                <c:pt idx="10">
                  <c:v>2.4654156446456859</c:v>
                </c:pt>
                <c:pt idx="11">
                  <c:v>2.4140661478042551</c:v>
                </c:pt>
                <c:pt idx="12">
                  <c:v>2.3670765399932803</c:v>
                </c:pt>
                <c:pt idx="13">
                  <c:v>2.3329078435897772</c:v>
                </c:pt>
                <c:pt idx="14">
                  <c:v>2.2485779285430847</c:v>
                </c:pt>
                <c:pt idx="15">
                  <c:v>2.1637969255447329</c:v>
                </c:pt>
                <c:pt idx="16">
                  <c:v>2.0999817252159061</c:v>
                </c:pt>
                <c:pt idx="17">
                  <c:v>2.023829519748682</c:v>
                </c:pt>
                <c:pt idx="18">
                  <c:v>1.9295618295669499</c:v>
                </c:pt>
                <c:pt idx="19">
                  <c:v>1.8563315153121889</c:v>
                </c:pt>
                <c:pt idx="20">
                  <c:v>1.803811502456659</c:v>
                </c:pt>
                <c:pt idx="21">
                  <c:v>1.7600637912750194</c:v>
                </c:pt>
                <c:pt idx="22">
                  <c:v>1.707220184803004</c:v>
                </c:pt>
                <c:pt idx="23">
                  <c:v>1.6652424812316842</c:v>
                </c:pt>
                <c:pt idx="24">
                  <c:v>1.674080586433405</c:v>
                </c:pt>
                <c:pt idx="25">
                  <c:v>1.734421491622919</c:v>
                </c:pt>
                <c:pt idx="26">
                  <c:v>1.7927952885627689</c:v>
                </c:pt>
                <c:pt idx="27">
                  <c:v>1.8530430912971441</c:v>
                </c:pt>
                <c:pt idx="28">
                  <c:v>1.8940487980842531</c:v>
                </c:pt>
                <c:pt idx="29">
                  <c:v>1.9131091952323858</c:v>
                </c:pt>
                <c:pt idx="30">
                  <c:v>1.8997642993926949</c:v>
                </c:pt>
                <c:pt idx="31">
                  <c:v>1.912382805347437</c:v>
                </c:pt>
                <c:pt idx="32">
                  <c:v>1.9378249049186649</c:v>
                </c:pt>
                <c:pt idx="33">
                  <c:v>1.9423910021781872</c:v>
                </c:pt>
                <c:pt idx="34">
                  <c:v>1.928077495098109</c:v>
                </c:pt>
                <c:pt idx="35">
                  <c:v>1.864160084724422</c:v>
                </c:pt>
                <c:pt idx="36">
                  <c:v>1.7915054798126178</c:v>
                </c:pt>
                <c:pt idx="37">
                  <c:v>1.7114128828048671</c:v>
                </c:pt>
                <c:pt idx="38">
                  <c:v>1.6572733759880027</c:v>
                </c:pt>
                <c:pt idx="39">
                  <c:v>1.6307487845420798</c:v>
                </c:pt>
                <c:pt idx="40">
                  <c:v>1.6153000831603961</c:v>
                </c:pt>
                <c:pt idx="41">
                  <c:v>1.5732313871383621</c:v>
                </c:pt>
                <c:pt idx="42">
                  <c:v>1.5262919902801471</c:v>
                </c:pt>
                <c:pt idx="43">
                  <c:v>1.4885648965835521</c:v>
                </c:pt>
                <c:pt idx="44">
                  <c:v>1.4522848010063119</c:v>
                </c:pt>
                <c:pt idx="45">
                  <c:v>1.4393913030624339</c:v>
                </c:pt>
                <c:pt idx="46">
                  <c:v>1.4398162126541088</c:v>
                </c:pt>
                <c:pt idx="47">
                  <c:v>1.437506413459773</c:v>
                </c:pt>
                <c:pt idx="48">
                  <c:v>1.423548209667201</c:v>
                </c:pt>
                <c:pt idx="49">
                  <c:v>1.3998995065689039</c:v>
                </c:pt>
                <c:pt idx="50">
                  <c:v>1.372498202323909</c:v>
                </c:pt>
                <c:pt idx="51">
                  <c:v>1.3601400017738301</c:v>
                </c:pt>
                <c:pt idx="52">
                  <c:v>1.3525611042976342</c:v>
                </c:pt>
                <c:pt idx="53">
                  <c:v>1.3616822004318201</c:v>
                </c:pt>
                <c:pt idx="54">
                  <c:v>1.3742014050483662</c:v>
                </c:pt>
                <c:pt idx="55">
                  <c:v>1.3863593101501421</c:v>
                </c:pt>
                <c:pt idx="56">
                  <c:v>1.4006834030151321</c:v>
                </c:pt>
                <c:pt idx="57">
                  <c:v>1.4357686996459911</c:v>
                </c:pt>
                <c:pt idx="58">
                  <c:v>1.4664342045783951</c:v>
                </c:pt>
                <c:pt idx="59">
                  <c:v>1.5045331001281688</c:v>
                </c:pt>
                <c:pt idx="60">
                  <c:v>1.547147905826564</c:v>
                </c:pt>
                <c:pt idx="61">
                  <c:v>1.5840955018997147</c:v>
                </c:pt>
                <c:pt idx="62">
                  <c:v>1.6227130055427501</c:v>
                </c:pt>
                <c:pt idx="63">
                  <c:v>1.663709712028498</c:v>
                </c:pt>
                <c:pt idx="64">
                  <c:v>1.6974886059761001</c:v>
                </c:pt>
                <c:pt idx="65">
                  <c:v>1.721648907661433</c:v>
                </c:pt>
                <c:pt idx="66">
                  <c:v>1.7204158067703201</c:v>
                </c:pt>
                <c:pt idx="67">
                  <c:v>1.7189778089523269</c:v>
                </c:pt>
                <c:pt idx="68">
                  <c:v>1.7222325086593582</c:v>
                </c:pt>
                <c:pt idx="69">
                  <c:v>1.7010211110115001</c:v>
                </c:pt>
                <c:pt idx="70">
                  <c:v>1.6816975116729691</c:v>
                </c:pt>
                <c:pt idx="71">
                  <c:v>1.661404812335963</c:v>
                </c:pt>
                <c:pt idx="72">
                  <c:v>1.6345804095268199</c:v>
                </c:pt>
                <c:pt idx="73">
                  <c:v>1.5936347007751421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B-4F4B-8AC4-DD82122FC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365695"/>
        <c:axId val="1774362783"/>
      </c:lineChart>
      <c:dateAx>
        <c:axId val="177436569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62783"/>
        <c:crosses val="autoZero"/>
        <c:auto val="1"/>
        <c:lblOffset val="100"/>
        <c:baseTimeUnit val="days"/>
      </c:dateAx>
      <c:valAx>
        <c:axId val="177436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36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Prices!$H$34:$H$107</c:f>
              <c:numCache>
                <c:formatCode>General</c:formatCode>
                <c:ptCount val="74"/>
                <c:pt idx="0">
                  <c:v>0.67567567567567566</c:v>
                </c:pt>
                <c:pt idx="1">
                  <c:v>2.0270270270270272</c:v>
                </c:pt>
                <c:pt idx="2">
                  <c:v>3.3783783783783781</c:v>
                </c:pt>
                <c:pt idx="3">
                  <c:v>4.7297297297297298</c:v>
                </c:pt>
                <c:pt idx="4">
                  <c:v>6.0810810810810807</c:v>
                </c:pt>
                <c:pt idx="5">
                  <c:v>7.4324324324324316</c:v>
                </c:pt>
                <c:pt idx="6">
                  <c:v>8.7837837837837842</c:v>
                </c:pt>
                <c:pt idx="7">
                  <c:v>10.135135135135135</c:v>
                </c:pt>
                <c:pt idx="8">
                  <c:v>11.486486486486486</c:v>
                </c:pt>
                <c:pt idx="9">
                  <c:v>12.837837837837837</c:v>
                </c:pt>
                <c:pt idx="10">
                  <c:v>14.189189189189188</c:v>
                </c:pt>
                <c:pt idx="11">
                  <c:v>15.54054054054054</c:v>
                </c:pt>
                <c:pt idx="12">
                  <c:v>16.891891891891895</c:v>
                </c:pt>
                <c:pt idx="13">
                  <c:v>18.243243243243246</c:v>
                </c:pt>
                <c:pt idx="14">
                  <c:v>19.594594594594597</c:v>
                </c:pt>
                <c:pt idx="15">
                  <c:v>20.945945945945947</c:v>
                </c:pt>
                <c:pt idx="16">
                  <c:v>22.297297297297298</c:v>
                </c:pt>
                <c:pt idx="17">
                  <c:v>23.648648648648649</c:v>
                </c:pt>
                <c:pt idx="18">
                  <c:v>25</c:v>
                </c:pt>
                <c:pt idx="19">
                  <c:v>26.351351351351351</c:v>
                </c:pt>
                <c:pt idx="20">
                  <c:v>27.702702702702702</c:v>
                </c:pt>
                <c:pt idx="21">
                  <c:v>29.054054054054056</c:v>
                </c:pt>
                <c:pt idx="22">
                  <c:v>30.405405405405407</c:v>
                </c:pt>
                <c:pt idx="23">
                  <c:v>31.756756756756758</c:v>
                </c:pt>
                <c:pt idx="24">
                  <c:v>33.108108108108112</c:v>
                </c:pt>
                <c:pt idx="25">
                  <c:v>34.45945945945946</c:v>
                </c:pt>
                <c:pt idx="26">
                  <c:v>35.810810810810814</c:v>
                </c:pt>
                <c:pt idx="27">
                  <c:v>37.162162162162161</c:v>
                </c:pt>
                <c:pt idx="28">
                  <c:v>38.513513513513516</c:v>
                </c:pt>
                <c:pt idx="29">
                  <c:v>39.864864864864863</c:v>
                </c:pt>
                <c:pt idx="30">
                  <c:v>41.216216216216218</c:v>
                </c:pt>
                <c:pt idx="31">
                  <c:v>42.567567567567565</c:v>
                </c:pt>
                <c:pt idx="32">
                  <c:v>43.918918918918919</c:v>
                </c:pt>
                <c:pt idx="33">
                  <c:v>45.270270270270274</c:v>
                </c:pt>
                <c:pt idx="34">
                  <c:v>46.621621621621621</c:v>
                </c:pt>
                <c:pt idx="35">
                  <c:v>47.972972972972975</c:v>
                </c:pt>
                <c:pt idx="36">
                  <c:v>49.324324324324323</c:v>
                </c:pt>
                <c:pt idx="37">
                  <c:v>50.675675675675677</c:v>
                </c:pt>
                <c:pt idx="38">
                  <c:v>52.027027027027025</c:v>
                </c:pt>
                <c:pt idx="39">
                  <c:v>53.378378378378379</c:v>
                </c:pt>
                <c:pt idx="40">
                  <c:v>54.729729729729726</c:v>
                </c:pt>
                <c:pt idx="41">
                  <c:v>56.081081081081081</c:v>
                </c:pt>
                <c:pt idx="42">
                  <c:v>57.432432432432435</c:v>
                </c:pt>
                <c:pt idx="43">
                  <c:v>58.783783783783782</c:v>
                </c:pt>
                <c:pt idx="44">
                  <c:v>60.135135135135137</c:v>
                </c:pt>
                <c:pt idx="45">
                  <c:v>61.486486486486484</c:v>
                </c:pt>
                <c:pt idx="46">
                  <c:v>62.837837837837839</c:v>
                </c:pt>
                <c:pt idx="47">
                  <c:v>64.189189189189179</c:v>
                </c:pt>
                <c:pt idx="48">
                  <c:v>65.540540540540547</c:v>
                </c:pt>
                <c:pt idx="49">
                  <c:v>66.891891891891888</c:v>
                </c:pt>
                <c:pt idx="50">
                  <c:v>68.243243243243242</c:v>
                </c:pt>
                <c:pt idx="51">
                  <c:v>69.594594594594597</c:v>
                </c:pt>
                <c:pt idx="52">
                  <c:v>70.945945945945951</c:v>
                </c:pt>
                <c:pt idx="53">
                  <c:v>72.297297297297291</c:v>
                </c:pt>
                <c:pt idx="54">
                  <c:v>73.648648648648646</c:v>
                </c:pt>
                <c:pt idx="55">
                  <c:v>75</c:v>
                </c:pt>
                <c:pt idx="56">
                  <c:v>76.351351351351354</c:v>
                </c:pt>
                <c:pt idx="57">
                  <c:v>77.702702702702709</c:v>
                </c:pt>
                <c:pt idx="58">
                  <c:v>79.054054054054049</c:v>
                </c:pt>
                <c:pt idx="59">
                  <c:v>80.405405405405403</c:v>
                </c:pt>
                <c:pt idx="60">
                  <c:v>81.756756756756758</c:v>
                </c:pt>
                <c:pt idx="61">
                  <c:v>83.108108108108112</c:v>
                </c:pt>
                <c:pt idx="62">
                  <c:v>84.459459459459453</c:v>
                </c:pt>
                <c:pt idx="63">
                  <c:v>85.810810810810807</c:v>
                </c:pt>
                <c:pt idx="64">
                  <c:v>87.162162162162161</c:v>
                </c:pt>
                <c:pt idx="65">
                  <c:v>88.513513513513516</c:v>
                </c:pt>
                <c:pt idx="66">
                  <c:v>89.86486486486487</c:v>
                </c:pt>
                <c:pt idx="67">
                  <c:v>91.21621621621621</c:v>
                </c:pt>
                <c:pt idx="68">
                  <c:v>92.567567567567565</c:v>
                </c:pt>
                <c:pt idx="69">
                  <c:v>93.918918918918919</c:v>
                </c:pt>
                <c:pt idx="70">
                  <c:v>95.270270270270274</c:v>
                </c:pt>
                <c:pt idx="71">
                  <c:v>96.621621621621614</c:v>
                </c:pt>
                <c:pt idx="72">
                  <c:v>97.972972972972968</c:v>
                </c:pt>
                <c:pt idx="73">
                  <c:v>99.324324324324323</c:v>
                </c:pt>
              </c:numCache>
            </c:numRef>
          </c:xVal>
          <c:yVal>
            <c:numRef>
              <c:f>Prices!$I$34:$I$107</c:f>
              <c:numCache>
                <c:formatCode>General</c:formatCode>
                <c:ptCount val="74"/>
                <c:pt idx="0">
                  <c:v>1.3094569444656301</c:v>
                </c:pt>
                <c:pt idx="1">
                  <c:v>1.31261599063873</c:v>
                </c:pt>
                <c:pt idx="2">
                  <c:v>1.32422995567321</c:v>
                </c:pt>
                <c:pt idx="3">
                  <c:v>1.3289149999618499</c:v>
                </c:pt>
                <c:pt idx="4">
                  <c:v>1.3328640460968</c:v>
                </c:pt>
                <c:pt idx="5">
                  <c:v>1.33594799041748</c:v>
                </c:pt>
                <c:pt idx="6">
                  <c:v>1.35596203804016</c:v>
                </c:pt>
                <c:pt idx="7">
                  <c:v>1.3586670160293499</c:v>
                </c:pt>
                <c:pt idx="8">
                  <c:v>1.3901009559631301</c:v>
                </c:pt>
                <c:pt idx="9">
                  <c:v>1.3943500518798799</c:v>
                </c:pt>
                <c:pt idx="10">
                  <c:v>1.40522301197052</c:v>
                </c:pt>
                <c:pt idx="11">
                  <c:v>1.42334103584289</c:v>
                </c:pt>
                <c:pt idx="12">
                  <c:v>1.4378080368041899</c:v>
                </c:pt>
                <c:pt idx="13">
                  <c:v>1.4490389823913501</c:v>
                </c:pt>
                <c:pt idx="14">
                  <c:v>1.44987797737121</c:v>
                </c:pt>
                <c:pt idx="15">
                  <c:v>1.4503879547119101</c:v>
                </c:pt>
                <c:pt idx="16">
                  <c:v>1.4575270414352399</c:v>
                </c:pt>
                <c:pt idx="17">
                  <c:v>1.46488296985626</c:v>
                </c:pt>
                <c:pt idx="18">
                  <c:v>1.48101198673248</c:v>
                </c:pt>
                <c:pt idx="19">
                  <c:v>1.4977899789810101</c:v>
                </c:pt>
                <c:pt idx="20">
                  <c:v>1.5006480216979901</c:v>
                </c:pt>
                <c:pt idx="21">
                  <c:v>1.52315402030944</c:v>
                </c:pt>
                <c:pt idx="22">
                  <c:v>1.5252599716186499</c:v>
                </c:pt>
                <c:pt idx="23">
                  <c:v>1.53290903568267</c:v>
                </c:pt>
                <c:pt idx="24">
                  <c:v>1.53759098052978</c:v>
                </c:pt>
                <c:pt idx="25">
                  <c:v>1.5469230413436801</c:v>
                </c:pt>
                <c:pt idx="26">
                  <c:v>1.55440998077392</c:v>
                </c:pt>
                <c:pt idx="27">
                  <c:v>1.5571420192718499</c:v>
                </c:pt>
                <c:pt idx="28">
                  <c:v>1.56540203094482</c:v>
                </c:pt>
                <c:pt idx="29">
                  <c:v>1.5803769826889</c:v>
                </c:pt>
                <c:pt idx="30">
                  <c:v>1.5898900032043399</c:v>
                </c:pt>
                <c:pt idx="31">
                  <c:v>1.5982429981231601</c:v>
                </c:pt>
                <c:pt idx="32">
                  <c:v>1.61611199378967</c:v>
                </c:pt>
                <c:pt idx="33">
                  <c:v>1.6400439739227199</c:v>
                </c:pt>
                <c:pt idx="34">
                  <c:v>1.64865899085998</c:v>
                </c:pt>
                <c:pt idx="35">
                  <c:v>1.6693370342254601</c:v>
                </c:pt>
                <c:pt idx="36">
                  <c:v>1.6754169464111299</c:v>
                </c:pt>
                <c:pt idx="37">
                  <c:v>1.68371701240539</c:v>
                </c:pt>
                <c:pt idx="38">
                  <c:v>1.6902769804000799</c:v>
                </c:pt>
                <c:pt idx="39">
                  <c:v>1.69598495960235</c:v>
                </c:pt>
                <c:pt idx="40">
                  <c:v>1.69913005828857</c:v>
                </c:pt>
                <c:pt idx="41">
                  <c:v>1.7099039554595901</c:v>
                </c:pt>
                <c:pt idx="42">
                  <c:v>1.7301709651946999</c:v>
                </c:pt>
                <c:pt idx="43">
                  <c:v>1.7359379529953001</c:v>
                </c:pt>
                <c:pt idx="44">
                  <c:v>1.75037801265716</c:v>
                </c:pt>
                <c:pt idx="45">
                  <c:v>1.75273001194</c:v>
                </c:pt>
                <c:pt idx="46">
                  <c:v>1.77559697628021</c:v>
                </c:pt>
                <c:pt idx="47">
                  <c:v>1.79139804840087</c:v>
                </c:pt>
                <c:pt idx="48">
                  <c:v>1.7928169965744001</c:v>
                </c:pt>
                <c:pt idx="49">
                  <c:v>1.8185520172119101</c:v>
                </c:pt>
                <c:pt idx="50">
                  <c:v>1.8306479454040501</c:v>
                </c:pt>
                <c:pt idx="51">
                  <c:v>1.8414249420166</c:v>
                </c:pt>
                <c:pt idx="52">
                  <c:v>1.8598450422286901</c:v>
                </c:pt>
                <c:pt idx="53">
                  <c:v>1.8861789703369101</c:v>
                </c:pt>
                <c:pt idx="54">
                  <c:v>1.95040595531463</c:v>
                </c:pt>
                <c:pt idx="55">
                  <c:v>1.9676100015640201</c:v>
                </c:pt>
                <c:pt idx="56">
                  <c:v>1.99043405055999</c:v>
                </c:pt>
                <c:pt idx="57">
                  <c:v>2.1040570735931299</c:v>
                </c:pt>
                <c:pt idx="58">
                  <c:v>2.1100540161132799</c:v>
                </c:pt>
                <c:pt idx="59">
                  <c:v>2.1166470050811701</c:v>
                </c:pt>
                <c:pt idx="60">
                  <c:v>2.15688800811767</c:v>
                </c:pt>
                <c:pt idx="61">
                  <c:v>2.1710610389709402</c:v>
                </c:pt>
                <c:pt idx="62">
                  <c:v>2.2244210243225</c:v>
                </c:pt>
                <c:pt idx="63">
                  <c:v>2.2789020538329998</c:v>
                </c:pt>
                <c:pt idx="64">
                  <c:v>2.3159320354461599</c:v>
                </c:pt>
                <c:pt idx="65">
                  <c:v>2.3484580516815101</c:v>
                </c:pt>
                <c:pt idx="66">
                  <c:v>2.3723471164703298</c:v>
                </c:pt>
                <c:pt idx="67">
                  <c:v>2.4113790988922101</c:v>
                </c:pt>
                <c:pt idx="68">
                  <c:v>2.4517409801483101</c:v>
                </c:pt>
                <c:pt idx="69">
                  <c:v>2.5230538845062198</c:v>
                </c:pt>
                <c:pt idx="70">
                  <c:v>2.5734701156616202</c:v>
                </c:pt>
                <c:pt idx="71">
                  <c:v>2.58317995071411</c:v>
                </c:pt>
                <c:pt idx="72">
                  <c:v>2.6943171024322501</c:v>
                </c:pt>
                <c:pt idx="73">
                  <c:v>2.79239702224731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CE-4208-9627-E4B12BD90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2233055"/>
        <c:axId val="1712231807"/>
      </c:scatterChart>
      <c:valAx>
        <c:axId val="1712233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2231807"/>
        <c:crosses val="autoZero"/>
        <c:crossBetween val="midCat"/>
      </c:valAx>
      <c:valAx>
        <c:axId val="1712231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ENJ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1223305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274319</xdr:colOff>
      <xdr:row>0</xdr:row>
      <xdr:rowOff>146303</xdr:rowOff>
    </xdr:from>
    <xdr:to>
      <xdr:col>23</xdr:col>
      <xdr:colOff>208483</xdr:colOff>
      <xdr:row>15</xdr:row>
      <xdr:rowOff>87781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86BB5F-9755-4DE8-65F1-F2C52003D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456125</xdr:colOff>
      <xdr:row>0</xdr:row>
      <xdr:rowOff>172122</xdr:rowOff>
    </xdr:from>
    <xdr:to>
      <xdr:col>32</xdr:col>
      <xdr:colOff>223758</xdr:colOff>
      <xdr:row>17</xdr:row>
      <xdr:rowOff>172122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BDFC93-975C-4C6B-9C7C-44A43C0B6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282278</xdr:colOff>
      <xdr:row>16</xdr:row>
      <xdr:rowOff>103273</xdr:rowOff>
    </xdr:from>
    <xdr:to>
      <xdr:col>23</xdr:col>
      <xdr:colOff>223757</xdr:colOff>
      <xdr:row>33</xdr:row>
      <xdr:rowOff>180728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C57E74-FD73-5FDC-7434-65EB67814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87782</xdr:colOff>
      <xdr:row>5</xdr:row>
      <xdr:rowOff>73152</xdr:rowOff>
    </xdr:from>
    <xdr:to>
      <xdr:col>5</xdr:col>
      <xdr:colOff>548640</xdr:colOff>
      <xdr:row>5</xdr:row>
      <xdr:rowOff>87783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515594B2-9A33-48DE-962F-FE9C412D91E1}"/>
            </a:ext>
          </a:extLst>
        </xdr:cNvPr>
        <xdr:cNvSpPr>
          <a:spLocks noChangeShapeType="1"/>
        </xdr:cNvSpPr>
      </xdr:nvSpPr>
      <xdr:spPr bwMode="auto">
        <a:xfrm flipH="1" flipV="1">
          <a:off x="2457907" y="987552"/>
          <a:ext cx="2479853" cy="1463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lg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vai/Desktop/Spring%202022/Fintech%20and%20Crypto%20Currencies/homework/Homework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her DCF Valuation"/>
      <sheetName val="Ether Price"/>
    </sheetNames>
    <sheetDataSet>
      <sheetData sheetId="0" refreshError="1"/>
      <sheetData sheetId="1">
        <row r="819">
          <cell r="D819">
            <v>3.0710988365295844E-2</v>
          </cell>
          <cell r="E819">
            <v>1.1825201774946059E-2</v>
          </cell>
        </row>
        <row r="820">
          <cell r="D820">
            <v>6.605567207306251E-2</v>
          </cell>
          <cell r="E820">
            <v>1.4438226417742506E-2</v>
          </cell>
        </row>
        <row r="821">
          <cell r="D821">
            <v>4.9773532396577558E-3</v>
          </cell>
          <cell r="E821">
            <v>-9.7353075194994698E-4</v>
          </cell>
        </row>
        <row r="822">
          <cell r="D822">
            <v>-6.9535074819521592E-2</v>
          </cell>
          <cell r="E822">
            <v>1.4752327849845148E-3</v>
          </cell>
        </row>
        <row r="823">
          <cell r="D823">
            <v>5.9610275923210887E-2</v>
          </cell>
          <cell r="E823">
            <v>4.2206328286413797E-3</v>
          </cell>
        </row>
        <row r="824">
          <cell r="D824">
            <v>-7.8832954325748217E-3</v>
          </cell>
          <cell r="E824">
            <v>7.7199343487381888E-3</v>
          </cell>
        </row>
        <row r="825">
          <cell r="D825">
            <v>3.2452148242124279E-2</v>
          </cell>
          <cell r="E825">
            <v>-1.9607884876882142E-4</v>
          </cell>
        </row>
        <row r="826">
          <cell r="D826">
            <v>7.4711584471203407E-2</v>
          </cell>
          <cell r="E826">
            <v>3.2944868090414303E-3</v>
          </cell>
        </row>
        <row r="827">
          <cell r="D827">
            <v>5.9115327434442477E-2</v>
          </cell>
          <cell r="E827">
            <v>-4.0877267278285334E-3</v>
          </cell>
        </row>
        <row r="828">
          <cell r="D828">
            <v>3.450004461515177E-2</v>
          </cell>
          <cell r="E828">
            <v>1.109419052516647E-2</v>
          </cell>
        </row>
        <row r="829">
          <cell r="D829">
            <v>-3.4603277671711452E-2</v>
          </cell>
          <cell r="E829">
            <v>3.6088195555097347E-3</v>
          </cell>
        </row>
        <row r="830">
          <cell r="D830">
            <v>-0.10927781876436649</v>
          </cell>
          <cell r="E830">
            <v>-5.3065600944860458E-3</v>
          </cell>
        </row>
        <row r="831">
          <cell r="D831">
            <v>7.571926454479927E-2</v>
          </cell>
          <cell r="E831">
            <v>-6.8023197717759221E-3</v>
          </cell>
        </row>
        <row r="832">
          <cell r="D832">
            <v>1.4823023499077603E-2</v>
          </cell>
          <cell r="E832">
            <v>9.3060554721535738E-3</v>
          </cell>
        </row>
        <row r="833">
          <cell r="D833">
            <v>1.6400642451501524E-2</v>
          </cell>
          <cell r="E833">
            <v>-9.210657476561801E-3</v>
          </cell>
        </row>
        <row r="834">
          <cell r="D834">
            <v>-1.6620923769514739E-2</v>
          </cell>
          <cell r="E834">
            <v>1.0928696540176919E-2</v>
          </cell>
        </row>
        <row r="835">
          <cell r="D835">
            <v>7.2303480676925158E-2</v>
          </cell>
          <cell r="E835">
            <v>1.782270924804541E-3</v>
          </cell>
        </row>
        <row r="836">
          <cell r="D836">
            <v>5.0654753378621686E-2</v>
          </cell>
          <cell r="E836">
            <v>-2.1489588801437698E-4</v>
          </cell>
        </row>
        <row r="837">
          <cell r="D837">
            <v>3.1362793542843992E-2</v>
          </cell>
          <cell r="E837">
            <v>-8.4553991688984809E-4</v>
          </cell>
        </row>
        <row r="838">
          <cell r="D838">
            <v>3.8220587415644935E-3</v>
          </cell>
          <cell r="E838">
            <v>6.7628067340457232E-3</v>
          </cell>
        </row>
        <row r="839">
          <cell r="D839">
            <v>5.9233975264980643E-3</v>
          </cell>
          <cell r="E839">
            <v>-7.1947066993264253E-3</v>
          </cell>
        </row>
        <row r="840">
          <cell r="D840">
            <v>0.23722684349826073</v>
          </cell>
          <cell r="E840">
            <v>2.7480907472536842E-3</v>
          </cell>
        </row>
        <row r="841">
          <cell r="D841">
            <v>-5.1720294307651793E-2</v>
          </cell>
          <cell r="E841">
            <v>-6.678337608227225E-3</v>
          </cell>
        </row>
        <row r="842">
          <cell r="D842">
            <v>8.2724175361259089E-2</v>
          </cell>
          <cell r="E842">
            <v>7.0346376176777525E-4</v>
          </cell>
        </row>
        <row r="843">
          <cell r="D843">
            <v>-9.0561440178746899E-3</v>
          </cell>
          <cell r="E843">
            <v>8.1654564660518236E-3</v>
          </cell>
        </row>
        <row r="844">
          <cell r="D844">
            <v>-1.7621248893077146E-3</v>
          </cell>
          <cell r="E844">
            <v>7.373341616968343E-3</v>
          </cell>
        </row>
        <row r="845">
          <cell r="D845">
            <v>0.13417540958913232</v>
          </cell>
          <cell r="E845">
            <v>-1.0435647322188157E-2</v>
          </cell>
        </row>
        <row r="846">
          <cell r="D846">
            <v>5.475484100041772E-2</v>
          </cell>
          <cell r="E846">
            <v>-8.67391280271812E-3</v>
          </cell>
        </row>
        <row r="847">
          <cell r="D847">
            <v>-9.1839765739385015E-2</v>
          </cell>
          <cell r="E847">
            <v>-2.1449400664502738E-2</v>
          </cell>
        </row>
        <row r="848">
          <cell r="D848">
            <v>-1.8674860558272499E-2</v>
          </cell>
          <cell r="E848">
            <v>1.2173141406923493E-2</v>
          </cell>
        </row>
        <row r="849">
          <cell r="D849">
            <v>9.7952731006288429E-2</v>
          </cell>
          <cell r="E849">
            <v>1.4917956876899785E-2</v>
          </cell>
        </row>
        <row r="850">
          <cell r="D850">
            <v>-0.1953048449950292</v>
          </cell>
          <cell r="E850">
            <v>-2.5300521932207776E-3</v>
          </cell>
        </row>
        <row r="851">
          <cell r="D851">
            <v>2.9756407375664207E-2</v>
          </cell>
          <cell r="E851">
            <v>-8.5172929593646529E-3</v>
          </cell>
        </row>
        <row r="852">
          <cell r="D852">
            <v>-0.27200349417220127</v>
          </cell>
          <cell r="E852">
            <v>-2.9434114568177572E-3</v>
          </cell>
        </row>
        <row r="853">
          <cell r="D853">
            <v>0.13151449824792905</v>
          </cell>
          <cell r="E853">
            <v>1.0554741756143349E-2</v>
          </cell>
        </row>
        <row r="854">
          <cell r="D854">
            <v>-0.12702423935739604</v>
          </cell>
          <cell r="E854">
            <v>-7.8388068014123569E-4</v>
          </cell>
        </row>
        <row r="855">
          <cell r="D855">
            <v>8.7619458959955709E-2</v>
          </cell>
          <cell r="E855">
            <v>9.911292190138532E-3</v>
          </cell>
        </row>
        <row r="856">
          <cell r="D856">
            <v>2.3845534449149275E-2</v>
          </cell>
          <cell r="E856">
            <v>-2.1252837802967495E-3</v>
          </cell>
        </row>
        <row r="857">
          <cell r="D857">
            <v>6.7268114885762342E-2</v>
          </cell>
          <cell r="E857">
            <v>1.8768165702687245E-3</v>
          </cell>
        </row>
        <row r="858">
          <cell r="D858">
            <v>-5.2691616288220833E-2</v>
          </cell>
          <cell r="E858">
            <v>1.1653145418315525E-3</v>
          </cell>
        </row>
        <row r="859">
          <cell r="D859">
            <v>-0.11568923913007434</v>
          </cell>
          <cell r="E859">
            <v>7.6888189114021621E-4</v>
          </cell>
        </row>
        <row r="860">
          <cell r="D860">
            <v>8.8272866168625397E-2</v>
          </cell>
          <cell r="E860">
            <v>-4.9233352268640562E-4</v>
          </cell>
        </row>
        <row r="861">
          <cell r="D861">
            <v>2.7570223894912926E-2</v>
          </cell>
          <cell r="E861">
            <v>1.4469348384307246E-3</v>
          </cell>
        </row>
        <row r="862">
          <cell r="D862">
            <v>5.5060821227308487E-2</v>
          </cell>
          <cell r="E862">
            <v>-3.6287033416374515E-3</v>
          </cell>
        </row>
        <row r="863">
          <cell r="D863">
            <v>-5.8467251289870847E-2</v>
          </cell>
          <cell r="E863">
            <v>8.8340957105059736E-3</v>
          </cell>
        </row>
        <row r="864">
          <cell r="D864">
            <v>-3.6430349091217118E-2</v>
          </cell>
          <cell r="E864">
            <v>-7.9673870445118311E-4</v>
          </cell>
        </row>
        <row r="865">
          <cell r="D865">
            <v>-2.8114696356681734E-2</v>
          </cell>
          <cell r="E865">
            <v>1.7502486450582388E-4</v>
          </cell>
        </row>
        <row r="866">
          <cell r="D866">
            <v>3.6079674310905085E-2</v>
          </cell>
          <cell r="E866">
            <v>-1.8238673194856947E-3</v>
          </cell>
        </row>
        <row r="867">
          <cell r="D867">
            <v>-5.2428884943850562E-2</v>
          </cell>
          <cell r="E867">
            <v>4.6522430122621916E-3</v>
          </cell>
        </row>
        <row r="868">
          <cell r="D868">
            <v>-4.7642675243548149E-2</v>
          </cell>
          <cell r="E868">
            <v>1.9484346695590737E-3</v>
          </cell>
        </row>
        <row r="869">
          <cell r="D869">
            <v>7.8224469006811459E-2</v>
          </cell>
          <cell r="E869">
            <v>1.8152018730952513E-3</v>
          </cell>
        </row>
        <row r="870">
          <cell r="D870">
            <v>2.8782028478136379E-2</v>
          </cell>
          <cell r="E870">
            <v>-2.0116937805257917E-3</v>
          </cell>
        </row>
        <row r="871">
          <cell r="D871">
            <v>-9.3174678291817803E-2</v>
          </cell>
          <cell r="E871">
            <v>-5.3901246128557068E-3</v>
          </cell>
        </row>
        <row r="872">
          <cell r="D872">
            <v>1.8323460112703582E-3</v>
          </cell>
          <cell r="E872">
            <v>-4.3571559205179966E-4</v>
          </cell>
        </row>
        <row r="873">
          <cell r="D873">
            <v>-5.9135195332926438E-2</v>
          </cell>
          <cell r="E873">
            <v>-1.3124468779900589E-2</v>
          </cell>
        </row>
        <row r="874">
          <cell r="D874">
            <v>-0.15382020196738333</v>
          </cell>
          <cell r="E874">
            <v>1.4002289962720793E-2</v>
          </cell>
        </row>
        <row r="875">
          <cell r="D875">
            <v>-7.1473718245498308E-3</v>
          </cell>
          <cell r="E875">
            <v>5.1244919022186419E-3</v>
          </cell>
        </row>
        <row r="876">
          <cell r="D876">
            <v>6.1220966105156371E-2</v>
          </cell>
          <cell r="E876">
            <v>-1.0832833431588806E-3</v>
          </cell>
        </row>
        <row r="877">
          <cell r="D877">
            <v>-6.4331604081746541E-4</v>
          </cell>
          <cell r="E877">
            <v>5.8112497248854478E-3</v>
          </cell>
        </row>
        <row r="878">
          <cell r="D878">
            <v>-8.8128169462484807E-2</v>
          </cell>
          <cell r="E878">
            <v>3.3305973193167304E-3</v>
          </cell>
        </row>
        <row r="879">
          <cell r="D879">
            <v>0.1469433298083247</v>
          </cell>
          <cell r="E879">
            <v>2.3149642620619026E-3</v>
          </cell>
        </row>
        <row r="880">
          <cell r="D880">
            <v>3.9002018835499364E-2</v>
          </cell>
          <cell r="E880">
            <v>2.7733619326086867E-4</v>
          </cell>
        </row>
        <row r="881">
          <cell r="D881">
            <v>5.2656870391718957E-2</v>
          </cell>
          <cell r="E881">
            <v>1.3281596467464851E-3</v>
          </cell>
        </row>
        <row r="882">
          <cell r="D882">
            <v>-7.0757867694971166E-2</v>
          </cell>
          <cell r="E882">
            <v>5.2216268542757405E-3</v>
          </cell>
        </row>
        <row r="883">
          <cell r="D883">
            <v>1.7238228700585223E-2</v>
          </cell>
          <cell r="E883">
            <v>7.5000816639139156E-3</v>
          </cell>
        </row>
        <row r="884">
          <cell r="D884">
            <v>8.1225994471170182E-2</v>
          </cell>
          <cell r="E884">
            <v>-2.0218560598241897E-3</v>
          </cell>
        </row>
        <row r="885">
          <cell r="D885">
            <v>-4.0941464648761583E-3</v>
          </cell>
          <cell r="E885">
            <v>3.3589753101825881E-3</v>
          </cell>
        </row>
        <row r="886">
          <cell r="D886">
            <v>-8.428589852706303E-2</v>
          </cell>
          <cell r="E886">
            <v>-8.5610249343169853E-3</v>
          </cell>
        </row>
        <row r="887">
          <cell r="D887">
            <v>1.2578152818153887E-2</v>
          </cell>
          <cell r="E887">
            <v>1.1277947808795874E-2</v>
          </cell>
        </row>
        <row r="888">
          <cell r="D888">
            <v>-5.1228259044964086E-2</v>
          </cell>
          <cell r="E888">
            <v>3.4511743312370946E-3</v>
          </cell>
        </row>
        <row r="889">
          <cell r="D889">
            <v>-4.7447383157104728E-2</v>
          </cell>
          <cell r="E889">
            <v>-3.5168126585656267E-3</v>
          </cell>
        </row>
        <row r="890">
          <cell r="D890">
            <v>2.7961322752012574E-2</v>
          </cell>
          <cell r="E890">
            <v>1.1649345752446916E-3</v>
          </cell>
        </row>
        <row r="891">
          <cell r="D891">
            <v>-4.1696000908827302E-2</v>
          </cell>
          <cell r="E891">
            <v>-3.2622408541723713E-3</v>
          </cell>
        </row>
        <row r="892">
          <cell r="D892">
            <v>-1.6111927996501851E-2</v>
          </cell>
          <cell r="E892">
            <v>-7.5388542110778056E-3</v>
          </cell>
        </row>
        <row r="893">
          <cell r="D893">
            <v>-3.3549710833424506E-2</v>
          </cell>
          <cell r="E893">
            <v>-1.5869512427409305E-2</v>
          </cell>
        </row>
        <row r="894">
          <cell r="D894">
            <v>-1.6390218396973966E-2</v>
          </cell>
          <cell r="E894">
            <v>1.5162609437855634E-2</v>
          </cell>
        </row>
        <row r="895">
          <cell r="D895">
            <v>0.11382313862842697</v>
          </cell>
          <cell r="E895">
            <v>8.2418199908353973E-3</v>
          </cell>
        </row>
        <row r="896">
          <cell r="D896">
            <v>1.7193588756074352E-2</v>
          </cell>
          <cell r="E896">
            <v>2.0166699583279435E-3</v>
          </cell>
        </row>
        <row r="897">
          <cell r="D897">
            <v>4.9167349840367969E-2</v>
          </cell>
          <cell r="E897">
            <v>1.0145452020822843E-2</v>
          </cell>
        </row>
        <row r="898">
          <cell r="D898">
            <v>5.1106590364223825E-2</v>
          </cell>
          <cell r="E898">
            <v>2.3821998626283314E-3</v>
          </cell>
        </row>
        <row r="899">
          <cell r="D899">
            <v>2.9089175950248514E-2</v>
          </cell>
          <cell r="E899">
            <v>-4.7124448070912095E-3</v>
          </cell>
        </row>
        <row r="900">
          <cell r="D900">
            <v>-7.7799237601461346E-4</v>
          </cell>
          <cell r="E900">
            <v>-1.862618826539153E-4</v>
          </cell>
        </row>
        <row r="901">
          <cell r="D901">
            <v>3.675580573317605E-2</v>
          </cell>
          <cell r="E901">
            <v>4.2061529800074826E-3</v>
          </cell>
        </row>
        <row r="902">
          <cell r="D902">
            <v>3.6121881395543953E-2</v>
          </cell>
          <cell r="E902">
            <v>-5.4060480514769305E-3</v>
          </cell>
        </row>
        <row r="903">
          <cell r="D903">
            <v>5.8043831992996564E-2</v>
          </cell>
          <cell r="E903">
            <v>-1.842805614891363E-3</v>
          </cell>
        </row>
        <row r="904">
          <cell r="D904">
            <v>-4.1301677605893761E-2</v>
          </cell>
          <cell r="E904">
            <v>8.2034265474622003E-3</v>
          </cell>
        </row>
        <row r="905">
          <cell r="D905">
            <v>8.8824624200846802E-2</v>
          </cell>
          <cell r="E905">
            <v>-4.6323879014122937E-3</v>
          </cell>
        </row>
        <row r="906">
          <cell r="D906">
            <v>3.7696628946680688E-2</v>
          </cell>
          <cell r="E906">
            <v>6.0054468134942418E-3</v>
          </cell>
        </row>
        <row r="907">
          <cell r="D907">
            <v>2.2499255013000541E-2</v>
          </cell>
          <cell r="E907">
            <v>1.6752662417647279E-3</v>
          </cell>
        </row>
        <row r="908">
          <cell r="D908">
            <v>9.5786973335775905E-2</v>
          </cell>
          <cell r="E908">
            <v>-9.3990827419743184E-4</v>
          </cell>
        </row>
        <row r="909">
          <cell r="D909">
            <v>-8.2595412799422174E-3</v>
          </cell>
          <cell r="E909">
            <v>9.9267933417013232E-4</v>
          </cell>
        </row>
        <row r="910">
          <cell r="D910">
            <v>7.1789217699511632E-3</v>
          </cell>
          <cell r="E910">
            <v>1.2757437876824707E-3</v>
          </cell>
        </row>
        <row r="911">
          <cell r="D911">
            <v>-3.8186299124095324E-2</v>
          </cell>
          <cell r="E911">
            <v>4.1463802816776862E-3</v>
          </cell>
        </row>
        <row r="912">
          <cell r="D912">
            <v>9.1606772917155688E-2</v>
          </cell>
          <cell r="E912">
            <v>1.6073066558082161E-3</v>
          </cell>
        </row>
        <row r="913">
          <cell r="D913">
            <v>-4.9877059290865944E-2</v>
          </cell>
          <cell r="E913">
            <v>2.6208507022158489E-3</v>
          </cell>
        </row>
        <row r="914">
          <cell r="D914">
            <v>-4.4879818436958763E-2</v>
          </cell>
          <cell r="E914">
            <v>-7.0606988149475303E-3</v>
          </cell>
        </row>
        <row r="915">
          <cell r="D915">
            <v>1.7393580223015181E-3</v>
          </cell>
          <cell r="E915">
            <v>-1.0748470745585936E-2</v>
          </cell>
        </row>
        <row r="916">
          <cell r="D916">
            <v>5.3843532179687292E-2</v>
          </cell>
          <cell r="E916">
            <v>1.2566922329095842E-3</v>
          </cell>
        </row>
        <row r="917">
          <cell r="D917">
            <v>3.2749892838084715E-2</v>
          </cell>
          <cell r="E917">
            <v>8.1415676557379246E-3</v>
          </cell>
        </row>
        <row r="918">
          <cell r="D918">
            <v>9.8334827148838233E-3</v>
          </cell>
          <cell r="E918">
            <v>8.5237903642483293E-3</v>
          </cell>
        </row>
        <row r="919">
          <cell r="D919">
            <v>-4.4227069808509767E-2</v>
          </cell>
          <cell r="E919">
            <v>1.4957363013194946E-3</v>
          </cell>
        </row>
        <row r="920">
          <cell r="D920">
            <v>1.6535762650025543E-2</v>
          </cell>
          <cell r="E920">
            <v>2.220118224179668E-3</v>
          </cell>
        </row>
        <row r="921">
          <cell r="D921">
            <v>-3.863352454525637E-2</v>
          </cell>
          <cell r="E921">
            <v>-5.8249188196125568E-3</v>
          </cell>
        </row>
        <row r="922">
          <cell r="D922">
            <v>5.4921779648731128E-2</v>
          </cell>
          <cell r="E922">
            <v>8.8076324804251538E-3</v>
          </cell>
        </row>
        <row r="923">
          <cell r="D923">
            <v>-1.4133966479454418E-2</v>
          </cell>
          <cell r="E923">
            <v>4.3065708447795892E-3</v>
          </cell>
        </row>
        <row r="924">
          <cell r="D924">
            <v>6.4929930914860101E-2</v>
          </cell>
          <cell r="E924">
            <v>-1.3491160395050494E-3</v>
          </cell>
        </row>
        <row r="925">
          <cell r="D925">
            <v>0.1168103338253752</v>
          </cell>
          <cell r="E925">
            <v>3.1168862576191891E-4</v>
          </cell>
        </row>
        <row r="926">
          <cell r="D926">
            <v>-1.1431577462322373E-2</v>
          </cell>
          <cell r="E926">
            <v>2.8426384105229019E-3</v>
          </cell>
        </row>
        <row r="927">
          <cell r="D927">
            <v>3.9468517786861668E-2</v>
          </cell>
          <cell r="E927">
            <v>-3.3503112571531268E-4</v>
          </cell>
        </row>
        <row r="928">
          <cell r="D928">
            <v>-0.1304924465133559</v>
          </cell>
          <cell r="E928">
            <v>-3.395574405981705E-3</v>
          </cell>
        </row>
        <row r="929">
          <cell r="D929">
            <v>2.0698405523355889E-2</v>
          </cell>
          <cell r="E929">
            <v>-1.318566739775151E-3</v>
          </cell>
        </row>
        <row r="930">
          <cell r="D930">
            <v>-2.0008233157089106E-2</v>
          </cell>
          <cell r="E930">
            <v>-4.6056086573933452E-3</v>
          </cell>
        </row>
        <row r="931">
          <cell r="D931">
            <v>-6.2974266626822151E-2</v>
          </cell>
          <cell r="E931">
            <v>-7.7225787599254359E-3</v>
          </cell>
        </row>
        <row r="932">
          <cell r="D932">
            <v>2.3043974576276272E-2</v>
          </cell>
          <cell r="E932">
            <v>2.2764876184568905E-3</v>
          </cell>
        </row>
        <row r="933">
          <cell r="D933">
            <v>4.3724683179345192E-2</v>
          </cell>
          <cell r="E933">
            <v>-5.7466385065755299E-3</v>
          </cell>
        </row>
        <row r="934">
          <cell r="D934">
            <v>5.4273499009924731E-2</v>
          </cell>
          <cell r="E934">
            <v>8.4739969795697423E-3</v>
          </cell>
        </row>
        <row r="935">
          <cell r="D935">
            <v>-1.2167179288121388E-2</v>
          </cell>
          <cell r="E935">
            <v>-1.5511404489350067E-3</v>
          </cell>
        </row>
        <row r="936">
          <cell r="D936">
            <v>-4.8373519212165705E-2</v>
          </cell>
          <cell r="E936">
            <v>-9.1108724504050942E-3</v>
          </cell>
        </row>
        <row r="937">
          <cell r="D937">
            <v>-0.12933364414782189</v>
          </cell>
          <cell r="E937">
            <v>-1.6977311008414819E-2</v>
          </cell>
        </row>
        <row r="938">
          <cell r="D938">
            <v>-6.575285207462489E-2</v>
          </cell>
          <cell r="E938">
            <v>-8.1235851655936386E-4</v>
          </cell>
        </row>
        <row r="939">
          <cell r="D939">
            <v>0.11338201253895619</v>
          </cell>
          <cell r="E939">
            <v>9.5196111952602358E-3</v>
          </cell>
        </row>
        <row r="940">
          <cell r="D940">
            <v>2.52303749670717E-2</v>
          </cell>
          <cell r="E940">
            <v>1.2134715784494876E-2</v>
          </cell>
        </row>
        <row r="941">
          <cell r="D941">
            <v>-7.0940520424525366E-2</v>
          </cell>
          <cell r="E941">
            <v>1.461009046688222E-3</v>
          </cell>
        </row>
        <row r="942">
          <cell r="D942">
            <v>8.4243016619511835E-4</v>
          </cell>
          <cell r="E942">
            <v>-2.7763826213396126E-3</v>
          </cell>
        </row>
        <row r="943">
          <cell r="D943">
            <v>-4.3229815897228852E-2</v>
          </cell>
          <cell r="E943">
            <v>-2.0364110556098214E-2</v>
          </cell>
        </row>
        <row r="944">
          <cell r="D944">
            <v>1.6331255907739761E-2</v>
          </cell>
          <cell r="E944">
            <v>1.5691842194003325E-3</v>
          </cell>
        </row>
        <row r="945">
          <cell r="D945">
            <v>5.2060351816950901E-2</v>
          </cell>
          <cell r="E945">
            <v>-1.1909714125195148E-2</v>
          </cell>
        </row>
        <row r="946">
          <cell r="D946">
            <v>0.10188869721917704</v>
          </cell>
          <cell r="E946">
            <v>1.149147763018199E-2</v>
          </cell>
        </row>
        <row r="947">
          <cell r="D947">
            <v>2.1941842627902775E-2</v>
          </cell>
          <cell r="E947">
            <v>-1.2985898136748442E-2</v>
          </cell>
        </row>
        <row r="948">
          <cell r="D948">
            <v>4.095437688179393E-2</v>
          </cell>
          <cell r="E948">
            <v>1.0524514660609219E-2</v>
          </cell>
        </row>
        <row r="949">
          <cell r="D949">
            <v>1.7633403396038139E-2</v>
          </cell>
          <cell r="E949">
            <v>4.1027928541854664E-3</v>
          </cell>
        </row>
        <row r="950">
          <cell r="D950">
            <v>2.070301190876922E-3</v>
          </cell>
          <cell r="E950">
            <v>8.2982806564053657E-3</v>
          </cell>
        </row>
        <row r="951">
          <cell r="D951">
            <v>-6.7490930568097074E-3</v>
          </cell>
          <cell r="E951">
            <v>-1.9137230947889883E-3</v>
          </cell>
        </row>
        <row r="952">
          <cell r="D952">
            <v>-5.1645669657066628E-3</v>
          </cell>
          <cell r="E952">
            <v>-6.8657638480568162E-3</v>
          </cell>
        </row>
        <row r="953">
          <cell r="D953">
            <v>-1.4887303682677766E-2</v>
          </cell>
          <cell r="E953">
            <v>-2.4167805585421087E-3</v>
          </cell>
        </row>
        <row r="954">
          <cell r="D954">
            <v>3.2534297805471679E-2</v>
          </cell>
          <cell r="E954">
            <v>3.02251448379387E-3</v>
          </cell>
        </row>
        <row r="955">
          <cell r="D955">
            <v>4.9862020193349066E-2</v>
          </cell>
          <cell r="E955">
            <v>1.7063101945583359E-2</v>
          </cell>
        </row>
        <row r="956">
          <cell r="D956">
            <v>2.0237802139014605E-2</v>
          </cell>
          <cell r="E956">
            <v>7.4602103777126061E-3</v>
          </cell>
        </row>
        <row r="957">
          <cell r="D957">
            <v>-2.948104561481224E-2</v>
          </cell>
          <cell r="E957">
            <v>3.37476955709759E-3</v>
          </cell>
        </row>
        <row r="958">
          <cell r="D958">
            <v>3.4382200052855971E-2</v>
          </cell>
          <cell r="E958">
            <v>7.3933395514063083E-3</v>
          </cell>
        </row>
        <row r="959">
          <cell r="D959">
            <v>7.1780909959655803E-2</v>
          </cell>
          <cell r="E959">
            <v>3.6640298040166996E-3</v>
          </cell>
        </row>
        <row r="960">
          <cell r="D960">
            <v>-2.4463336071598452E-2</v>
          </cell>
          <cell r="E960">
            <v>2.9958718496225778E-3</v>
          </cell>
        </row>
        <row r="961">
          <cell r="D961">
            <v>-2.0753372202438003E-2</v>
          </cell>
          <cell r="E961">
            <v>-1.0725536274130976E-3</v>
          </cell>
        </row>
        <row r="962">
          <cell r="D962">
            <v>6.2388846543740328E-2</v>
          </cell>
          <cell r="E962">
            <v>4.7481965694935457E-3</v>
          </cell>
        </row>
        <row r="963">
          <cell r="D963">
            <v>-2.057312323429894E-2</v>
          </cell>
          <cell r="E963">
            <v>1.8197952535197182E-3</v>
          </cell>
        </row>
        <row r="964">
          <cell r="D964">
            <v>-4.8617711229021143E-2</v>
          </cell>
          <cell r="E964">
            <v>-5.0515680684628528E-3</v>
          </cell>
        </row>
        <row r="965">
          <cell r="D965">
            <v>9.0849400938010083E-2</v>
          </cell>
          <cell r="E965">
            <v>9.8292815764611241E-3</v>
          </cell>
        </row>
        <row r="966">
          <cell r="D966">
            <v>2.9722010166018054E-2</v>
          </cell>
          <cell r="E966">
            <v>1.9493347191492649E-3</v>
          </cell>
        </row>
        <row r="967">
          <cell r="D967">
            <v>-2.041331868811036E-2</v>
          </cell>
          <cell r="E967">
            <v>1.8000771431341267E-3</v>
          </cell>
        </row>
        <row r="968">
          <cell r="D968">
            <v>6.0160535884372202E-2</v>
          </cell>
          <cell r="E968">
            <v>3.6803630854131963E-3</v>
          </cell>
        </row>
        <row r="969">
          <cell r="D969">
            <v>4.8846242486955127E-3</v>
          </cell>
          <cell r="E969">
            <v>6.461279195357994E-3</v>
          </cell>
        </row>
        <row r="970">
          <cell r="D970">
            <v>-1.5165333002385761E-2</v>
          </cell>
          <cell r="E970">
            <v>4.1819423611504369E-3</v>
          </cell>
        </row>
        <row r="971">
          <cell r="D971">
            <v>-1.1257968843489952E-2</v>
          </cell>
          <cell r="E971">
            <v>3.7327996529492591E-3</v>
          </cell>
        </row>
        <row r="972">
          <cell r="D972">
            <v>7.2631871783379376E-2</v>
          </cell>
          <cell r="E972">
            <v>8.8778791130361689E-4</v>
          </cell>
        </row>
        <row r="973">
          <cell r="D973">
            <v>-1.600522772092372E-2</v>
          </cell>
          <cell r="E973">
            <v>-3.4987758957707449E-3</v>
          </cell>
        </row>
        <row r="974">
          <cell r="D974">
            <v>-2.0885552973311183E-2</v>
          </cell>
          <cell r="E974">
            <v>-8.2258233952297033E-3</v>
          </cell>
        </row>
        <row r="975">
          <cell r="D975">
            <v>2.0320625262970626E-2</v>
          </cell>
          <cell r="E975">
            <v>5.509400447352153E-4</v>
          </cell>
        </row>
        <row r="976">
          <cell r="D976">
            <v>-1.3375032398906361E-2</v>
          </cell>
          <cell r="E976">
            <v>7.2226560264154749E-3</v>
          </cell>
        </row>
        <row r="977">
          <cell r="D977">
            <v>-2.3485884239084709E-2</v>
          </cell>
          <cell r="E977">
            <v>-1.0739820344718431E-5</v>
          </cell>
        </row>
        <row r="978">
          <cell r="D978">
            <v>-7.4852085460019979E-2</v>
          </cell>
          <cell r="E978">
            <v>3.865229864862485E-3</v>
          </cell>
        </row>
        <row r="979">
          <cell r="D979">
            <v>1.6893345729229292E-2</v>
          </cell>
          <cell r="E979">
            <v>-2.601625374463401E-3</v>
          </cell>
        </row>
        <row r="980">
          <cell r="D980">
            <v>-6.6923987631465787E-2</v>
          </cell>
          <cell r="E980">
            <v>3.3847802152713324E-3</v>
          </cell>
        </row>
        <row r="981">
          <cell r="D981">
            <v>7.4401833783638516E-2</v>
          </cell>
          <cell r="E981">
            <v>-1.398665559303236E-3</v>
          </cell>
        </row>
        <row r="982">
          <cell r="D982">
            <v>-4.882129045186423E-2</v>
          </cell>
          <cell r="E982">
            <v>-3.1971365563219223E-3</v>
          </cell>
        </row>
        <row r="983">
          <cell r="D983">
            <v>6.1711756067288404E-2</v>
          </cell>
          <cell r="E983">
            <v>1.657132912945114E-3</v>
          </cell>
        </row>
        <row r="984">
          <cell r="D984">
            <v>-2.3217625786793206E-2</v>
          </cell>
          <cell r="E984">
            <v>2.2938506357221833E-3</v>
          </cell>
        </row>
        <row r="985">
          <cell r="D985">
            <v>-4.9309769974764772E-2</v>
          </cell>
          <cell r="E985">
            <v>-2.2724822637582465E-2</v>
          </cell>
        </row>
        <row r="986">
          <cell r="D986">
            <v>0.10275499931771259</v>
          </cell>
          <cell r="E986">
            <v>1.3200199537034996E-2</v>
          </cell>
        </row>
        <row r="987">
          <cell r="D987">
            <v>4.1927923919998555E-2</v>
          </cell>
          <cell r="E987">
            <v>-1.896131033450521E-2</v>
          </cell>
        </row>
        <row r="988">
          <cell r="D988">
            <v>-9.6057370644944129E-3</v>
          </cell>
          <cell r="E988">
            <v>-1.1815187417889228E-2</v>
          </cell>
        </row>
        <row r="989">
          <cell r="D989">
            <v>-1.6500577593133392E-2</v>
          </cell>
          <cell r="E989">
            <v>1.419443613158311E-2</v>
          </cell>
        </row>
        <row r="990">
          <cell r="D990">
            <v>-6.4415145683903496E-2</v>
          </cell>
          <cell r="E990">
            <v>-8.4485637302975647E-3</v>
          </cell>
        </row>
        <row r="991">
          <cell r="D991">
            <v>3.2703355365556241E-2</v>
          </cell>
          <cell r="E991">
            <v>1.1730872577451423E-2</v>
          </cell>
        </row>
        <row r="992">
          <cell r="D992">
            <v>-1.002028298494384E-2</v>
          </cell>
          <cell r="E992">
            <v>2.0707080374404274E-2</v>
          </cell>
        </row>
        <row r="993">
          <cell r="D993">
            <v>2.8805240908762686E-2</v>
          </cell>
          <cell r="E993">
            <v>3.0852853123166657E-3</v>
          </cell>
        </row>
        <row r="994">
          <cell r="D994">
            <v>-7.1979326437379587E-2</v>
          </cell>
          <cell r="E994">
            <v>-7.1810801698947158E-3</v>
          </cell>
        </row>
        <row r="995">
          <cell r="D995">
            <v>-5.1293511270022907E-2</v>
          </cell>
          <cell r="E995">
            <v>9.5490733384817617E-3</v>
          </cell>
        </row>
        <row r="996">
          <cell r="D996">
            <v>-3.1794655573046726E-2</v>
          </cell>
          <cell r="E996">
            <v>-9.1361676115676582E-3</v>
          </cell>
        </row>
        <row r="997">
          <cell r="D997">
            <v>-1.0249485280601323E-2</v>
          </cell>
          <cell r="E997">
            <v>-7.4706775774360246E-3</v>
          </cell>
        </row>
        <row r="998">
          <cell r="D998">
            <v>7.2874805329709469E-2</v>
          </cell>
          <cell r="E998">
            <v>1.6348464630746795E-2</v>
          </cell>
        </row>
        <row r="999">
          <cell r="D999">
            <v>-1.3915763227156375E-2</v>
          </cell>
          <cell r="E999">
            <v>-8.7434153799804681E-3</v>
          </cell>
        </row>
        <row r="1000">
          <cell r="D1000">
            <v>-2.0942280956899317E-2</v>
          </cell>
          <cell r="E1000">
            <v>-1.0287680637092622E-2</v>
          </cell>
        </row>
        <row r="1001">
          <cell r="D1001">
            <v>1.4011624771394615E-2</v>
          </cell>
          <cell r="E1001">
            <v>-1.138805785140995E-2</v>
          </cell>
        </row>
        <row r="1002">
          <cell r="D1002">
            <v>2.1967194618366825E-2</v>
          </cell>
          <cell r="E1002">
            <v>1.7777934551572505E-2</v>
          </cell>
        </row>
        <row r="1003">
          <cell r="D1003">
            <v>-9.4920229780970367E-3</v>
          </cell>
          <cell r="E1003">
            <v>1.0180197220578835E-2</v>
          </cell>
        </row>
        <row r="1004">
          <cell r="D1004">
            <v>3.1620508770940248E-2</v>
          </cell>
          <cell r="E1004">
            <v>6.2236999216618294E-3</v>
          </cell>
        </row>
        <row r="1005">
          <cell r="D1005">
            <v>-1.7153785187496662E-2</v>
          </cell>
          <cell r="E1005">
            <v>1.3838935247475259E-2</v>
          </cell>
        </row>
        <row r="1006">
          <cell r="D1006">
            <v>-5.8613436676411834E-2</v>
          </cell>
          <cell r="E1006">
            <v>-1.0101548486260992E-3</v>
          </cell>
        </row>
        <row r="1007">
          <cell r="D1007">
            <v>-4.5347586768066606E-2</v>
          </cell>
          <cell r="E1007">
            <v>1.4018951394270118E-3</v>
          </cell>
        </row>
        <row r="1008">
          <cell r="D1008">
            <v>2.351372914831229E-2</v>
          </cell>
          <cell r="E1008">
            <v>-2.9897555945093135E-3</v>
          </cell>
        </row>
        <row r="1009">
          <cell r="D1009">
            <v>-8.4061610032857281E-3</v>
          </cell>
          <cell r="E1009">
            <v>-2.6261799136575448E-3</v>
          </cell>
        </row>
        <row r="1010">
          <cell r="D1010">
            <v>2.1383494527734692E-2</v>
          </cell>
          <cell r="E1010">
            <v>6.3740525309705642E-3</v>
          </cell>
        </row>
        <row r="1011">
          <cell r="D1011">
            <v>8.6873079315157309E-3</v>
          </cell>
          <cell r="E1011">
            <v>-6.2962195706051105E-4</v>
          </cell>
        </row>
        <row r="1012">
          <cell r="D1012">
            <v>-6.4224048509260001E-2</v>
          </cell>
          <cell r="E1012">
            <v>-1.9392757790687165E-2</v>
          </cell>
        </row>
        <row r="1013">
          <cell r="D1013">
            <v>-3.7173063428040165E-2</v>
          </cell>
          <cell r="E1013">
            <v>-9.6376901620764954E-4</v>
          </cell>
        </row>
        <row r="1014">
          <cell r="D1014">
            <v>-6.5877958548186677E-2</v>
          </cell>
          <cell r="E1014">
            <v>-4.050216740091761E-3</v>
          </cell>
        </row>
        <row r="1015">
          <cell r="D1015">
            <v>-3.4483335996557951E-2</v>
          </cell>
          <cell r="E1015">
            <v>-1.4410312534549607E-3</v>
          </cell>
        </row>
        <row r="1016">
          <cell r="D1016">
            <v>5.0278543492037642E-2</v>
          </cell>
          <cell r="E1016">
            <v>9.159984668711818E-3</v>
          </cell>
        </row>
        <row r="1017">
          <cell r="D1017">
            <v>4.1427457183561778E-2</v>
          </cell>
          <cell r="E1017">
            <v>2.8177544430294521E-3</v>
          </cell>
        </row>
        <row r="1018">
          <cell r="D1018">
            <v>-3.676163434271329E-2</v>
          </cell>
          <cell r="E1018">
            <v>-1.42436152864307E-2</v>
          </cell>
        </row>
        <row r="1019">
          <cell r="D1019">
            <v>1.8998586244709736E-2</v>
          </cell>
          <cell r="E1019">
            <v>8.1998026974883231E-4</v>
          </cell>
        </row>
        <row r="1020">
          <cell r="D1020">
            <v>-4.410158723789892E-2</v>
          </cell>
          <cell r="E1020">
            <v>-1.8387945694007368E-2</v>
          </cell>
        </row>
        <row r="1021">
          <cell r="D1021">
            <v>-2.1554575451392277E-2</v>
          </cell>
          <cell r="E1021">
            <v>-9.6895418683388135E-3</v>
          </cell>
        </row>
        <row r="1022">
          <cell r="D1022">
            <v>-3.0591452089872129E-2</v>
          </cell>
          <cell r="E1022">
            <v>-1.103737849414832E-2</v>
          </cell>
        </row>
        <row r="1023">
          <cell r="D1023">
            <v>-0.14767435465989753</v>
          </cell>
          <cell r="E1023">
            <v>-1.8914821867908604E-2</v>
          </cell>
        </row>
        <row r="1024">
          <cell r="D1024">
            <v>-4.5966570738536605E-2</v>
          </cell>
          <cell r="E1024">
            <v>2.7717389433818962E-3</v>
          </cell>
        </row>
        <row r="1025">
          <cell r="D1025">
            <v>6.3854566016170455E-3</v>
          </cell>
          <cell r="E1025">
            <v>-1.2171906253646725E-2</v>
          </cell>
        </row>
        <row r="1026">
          <cell r="D1026">
            <v>4.9248919678990255E-3</v>
          </cell>
          <cell r="E1026">
            <v>-1.4966358477518371E-3</v>
          </cell>
        </row>
        <row r="1027">
          <cell r="D1027">
            <v>-1.8244935331227952E-2</v>
          </cell>
          <cell r="E1027">
            <v>-5.3840887577105701E-3</v>
          </cell>
        </row>
        <row r="1028">
          <cell r="D1028">
            <v>5.121368460412512E-2</v>
          </cell>
          <cell r="E1028">
            <v>2.4347646888076113E-2</v>
          </cell>
        </row>
        <row r="1029">
          <cell r="D1029">
            <v>5.5430571532010031E-2</v>
          </cell>
          <cell r="E1029">
            <v>1.8885951732779516E-2</v>
          </cell>
        </row>
        <row r="1030">
          <cell r="D1030">
            <v>3.8626342838512517E-2</v>
          </cell>
          <cell r="E1030">
            <v>6.8630035578014503E-3</v>
          </cell>
        </row>
        <row r="1031">
          <cell r="D1031">
            <v>-3.9132735575322264E-2</v>
          </cell>
          <cell r="E1031">
            <v>9.4225154473364103E-3</v>
          </cell>
        </row>
        <row r="1032">
          <cell r="D1032">
            <v>-1.3759251322007504E-3</v>
          </cell>
          <cell r="E1032">
            <v>-2.4391082077444004E-2</v>
          </cell>
        </row>
        <row r="1033">
          <cell r="D1033">
            <v>0.11362666703116964</v>
          </cell>
          <cell r="E1033">
            <v>5.1569298644233985E-3</v>
          </cell>
        </row>
        <row r="1034">
          <cell r="D1034">
            <v>5.3252609573274157E-2</v>
          </cell>
          <cell r="E1034">
            <v>-3.7017126347429485E-3</v>
          </cell>
        </row>
        <row r="1035">
          <cell r="D1035">
            <v>-6.3205236972069256E-3</v>
          </cell>
          <cell r="E1035">
            <v>8.4012071916632625E-3</v>
          </cell>
        </row>
        <row r="1036">
          <cell r="D1036">
            <v>3.742011953678781E-2</v>
          </cell>
          <cell r="E1036">
            <v>1.4517207887505545E-2</v>
          </cell>
        </row>
        <row r="1037">
          <cell r="D1037">
            <v>-5.0000617990333174E-2</v>
          </cell>
          <cell r="E1037">
            <v>-1.8115725668459759E-2</v>
          </cell>
        </row>
        <row r="1038">
          <cell r="D1038">
            <v>-4.8773193196199771E-2</v>
          </cell>
          <cell r="E1038">
            <v>-1.896945434456343E-2</v>
          </cell>
        </row>
        <row r="1039">
          <cell r="D1039">
            <v>2.0822208264967834E-3</v>
          </cell>
          <cell r="E1039">
            <v>-3.8405967262932217E-3</v>
          </cell>
        </row>
        <row r="1040">
          <cell r="D1040">
            <v>8.3995212862019386E-2</v>
          </cell>
          <cell r="E1040">
            <v>1.5766721170720421E-2</v>
          </cell>
        </row>
        <row r="1041">
          <cell r="D1041">
            <v>-1.6367650670716216E-2</v>
          </cell>
          <cell r="E1041">
            <v>8.8120775589506373E-4</v>
          </cell>
        </row>
        <row r="1042">
          <cell r="D1042">
            <v>-7.8760079153316731E-2</v>
          </cell>
          <cell r="E1042">
            <v>-2.1173138152195015E-2</v>
          </cell>
        </row>
        <row r="1043">
          <cell r="D1043">
            <v>-3.3230954327666429E-2</v>
          </cell>
          <cell r="E1043">
            <v>-7.1661613961429005E-3</v>
          </cell>
        </row>
        <row r="1044">
          <cell r="D1044">
            <v>-5.2563727285952933E-2</v>
          </cell>
          <cell r="E1044">
            <v>-1.0142945264832837E-2</v>
          </cell>
        </row>
        <row r="1045">
          <cell r="D1045">
            <v>-1.8542685538322279E-2</v>
          </cell>
          <cell r="E1045">
            <v>-1.8412122845487655E-2</v>
          </cell>
        </row>
        <row r="1046">
          <cell r="D1046">
            <v>2.9754631265472842E-3</v>
          </cell>
          <cell r="E1046">
            <v>1.4956856067329216E-2</v>
          </cell>
        </row>
        <row r="1047">
          <cell r="D1047">
            <v>6.4073981530931023E-2</v>
          </cell>
          <cell r="E1047">
            <v>2.2372677655603468E-2</v>
          </cell>
        </row>
        <row r="1048">
          <cell r="D1048">
            <v>5.5946295230342225E-2</v>
          </cell>
          <cell r="E1048">
            <v>-2.4426034406476171E-3</v>
          </cell>
        </row>
        <row r="1049">
          <cell r="D1049">
            <v>1.8252916606170677E-2</v>
          </cell>
          <cell r="E1049">
            <v>-1.5473503680411893E-2</v>
          </cell>
        </row>
        <row r="1050">
          <cell r="D1050">
            <v>-7.5245790678323266E-3</v>
          </cell>
          <cell r="E1050">
            <v>1.8642691757321028E-2</v>
          </cell>
        </row>
        <row r="1051">
          <cell r="D1051">
            <v>-3.920161771843611E-2</v>
          </cell>
          <cell r="E1051">
            <v>-5.2546664300883172E-3</v>
          </cell>
        </row>
        <row r="1052">
          <cell r="D1052">
            <v>-7.6667971577913496E-2</v>
          </cell>
          <cell r="E1052">
            <v>-7.9340425503344747E-3</v>
          </cell>
        </row>
        <row r="1053">
          <cell r="D1053">
            <v>-4.5616220568325927E-2</v>
          </cell>
          <cell r="E1053">
            <v>-2.9518158313449172E-2</v>
          </cell>
        </row>
        <row r="1054">
          <cell r="D1054">
            <v>3.1618715552177434E-2</v>
          </cell>
          <cell r="E1054">
            <v>-7.2337535181997703E-3</v>
          </cell>
        </row>
        <row r="1055">
          <cell r="D1055">
            <v>5.9391106498375423E-2</v>
          </cell>
          <cell r="E1055">
            <v>2.5698247891435821E-2</v>
          </cell>
        </row>
        <row r="1056">
          <cell r="D1056">
            <v>-4.4595062441011524E-2</v>
          </cell>
          <cell r="E1056">
            <v>-4.291813651667864E-3</v>
          </cell>
        </row>
        <row r="1057">
          <cell r="D1057">
            <v>-1.8590756322893198E-2</v>
          </cell>
          <cell r="E1057">
            <v>-1.2961545123475138E-2</v>
          </cell>
        </row>
        <row r="1058">
          <cell r="D1058">
            <v>1.2163426640860342E-2</v>
          </cell>
          <cell r="E1058">
            <v>-7.4210024659636664E-3</v>
          </cell>
        </row>
        <row r="1059">
          <cell r="D1059">
            <v>1.1368996119395458E-2</v>
          </cell>
          <cell r="E1059">
            <v>2.1408574170870942E-2</v>
          </cell>
        </row>
        <row r="1060">
          <cell r="D1060">
            <v>5.7976079871542963E-2</v>
          </cell>
          <cell r="E1060">
            <v>2.238376135718223E-2</v>
          </cell>
        </row>
        <row r="1061">
          <cell r="D1061">
            <v>1.5439382650158429E-2</v>
          </cell>
          <cell r="E1061">
            <v>1.234781757145198E-2</v>
          </cell>
        </row>
        <row r="1062">
          <cell r="D1062">
            <v>4.6357112153677882E-2</v>
          </cell>
          <cell r="E1062">
            <v>1.1662294827948783E-2</v>
          </cell>
        </row>
        <row r="1063">
          <cell r="D1063">
            <v>-1.6081812812779983E-2</v>
          </cell>
          <cell r="E1063">
            <v>-4.3466036210393355E-4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ssari.io/asset/enjin-coin" TargetMode="External"/><Relationship Id="rId2" Type="http://schemas.openxmlformats.org/officeDocument/2006/relationships/hyperlink" Target="https://www.coingecko.com/en/coins/enjin-coin" TargetMode="External"/><Relationship Id="rId1" Type="http://schemas.openxmlformats.org/officeDocument/2006/relationships/hyperlink" Target="https://cdn.enjin.io/downloads/whitepapers/enjin-coin/en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mbed.theblockcrypto.com/data/on-chain-metrics/ethereum/ethereum-miner-revenue-daily/embed" TargetMode="External"/><Relationship Id="rId2" Type="http://schemas.openxmlformats.org/officeDocument/2006/relationships/hyperlink" Target="http://ycharts.com/indicators/ethereum_supply" TargetMode="External"/><Relationship Id="rId1" Type="http://schemas.openxmlformats.org/officeDocument/2006/relationships/hyperlink" Target="http://ethereumcashflow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opLeftCell="F32" zoomScale="85" zoomScaleNormal="85" workbookViewId="0">
      <selection activeCell="L35" sqref="L35"/>
    </sheetView>
  </sheetViews>
  <sheetFormatPr defaultRowHeight="14.4" x14ac:dyDescent="0.3"/>
  <cols>
    <col min="1" max="1" width="12.19921875" customWidth="1"/>
    <col min="15" max="15" width="12.796875" bestFit="1" customWidth="1"/>
    <col min="18" max="18" width="10.59765625" bestFit="1" customWidth="1"/>
  </cols>
  <sheetData>
    <row r="1" spans="1:18" ht="15" thickBot="1" x14ac:dyDescent="0.35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95</v>
      </c>
      <c r="G1" s="1"/>
      <c r="H1" s="1"/>
      <c r="I1" s="1"/>
      <c r="J1" s="1"/>
      <c r="K1" s="1"/>
      <c r="L1" s="1"/>
      <c r="M1" s="1"/>
    </row>
    <row r="2" spans="1:18" ht="15" thickBot="1" x14ac:dyDescent="0.35">
      <c r="A2" s="2">
        <v>44561</v>
      </c>
      <c r="B2" s="1">
        <v>2.58317995071411</v>
      </c>
      <c r="C2" s="1">
        <v>4766.18017578125</v>
      </c>
      <c r="F2" t="e">
        <v>#N/A</v>
      </c>
      <c r="H2" s="100" t="s">
        <v>21</v>
      </c>
      <c r="I2" s="101"/>
    </row>
    <row r="3" spans="1:18" x14ac:dyDescent="0.3">
      <c r="A3" s="2">
        <v>44564</v>
      </c>
      <c r="B3" s="1">
        <v>2.79239702224731</v>
      </c>
      <c r="C3" s="1">
        <v>4796.56005859375</v>
      </c>
      <c r="D3" s="26">
        <f>(B3/B2)-1</f>
        <v>8.0992062312717605E-2</v>
      </c>
      <c r="E3" s="26">
        <f>(C3/C2)-1</f>
        <v>6.3740525309705642E-3</v>
      </c>
      <c r="F3" t="e">
        <v>#N/A</v>
      </c>
      <c r="H3" s="36" t="s">
        <v>1</v>
      </c>
      <c r="I3" s="97">
        <f>AVERAGE(D3:D75)</f>
        <v>-5.6825293896111771E-3</v>
      </c>
      <c r="L3" s="26"/>
      <c r="M3" s="26"/>
    </row>
    <row r="4" spans="1:18" ht="15" thickBot="1" x14ac:dyDescent="0.35">
      <c r="A4" s="2">
        <v>44565</v>
      </c>
      <c r="B4" s="1">
        <v>2.6943171024322501</v>
      </c>
      <c r="C4" s="1">
        <v>4793.5400390625</v>
      </c>
      <c r="D4" s="26">
        <f t="shared" ref="D4:D67" si="0">(B4/B3)-1</f>
        <v>-3.5123916489541829E-2</v>
      </c>
      <c r="E4" s="26">
        <f t="shared" ref="E4:G67" si="1">(C4/C3)-1</f>
        <v>-6.2962195706051105E-4</v>
      </c>
      <c r="F4" t="e">
        <v>#N/A</v>
      </c>
      <c r="H4" s="36" t="s">
        <v>2</v>
      </c>
      <c r="I4" s="97">
        <f>AVERAGE(E3:E75)</f>
        <v>-1.0378180692589966E-3</v>
      </c>
      <c r="L4" s="26"/>
      <c r="M4" s="26"/>
    </row>
    <row r="5" spans="1:18" ht="15" thickBot="1" x14ac:dyDescent="0.35">
      <c r="A5" s="2">
        <v>44566</v>
      </c>
      <c r="B5" s="1">
        <v>2.4517409801483101</v>
      </c>
      <c r="C5" s="1">
        <v>4700.580078125</v>
      </c>
      <c r="D5" s="26">
        <f t="shared" si="0"/>
        <v>-9.0032506591357975E-2</v>
      </c>
      <c r="E5" s="26">
        <f t="shared" si="1"/>
        <v>-1.9392757790687165E-2</v>
      </c>
      <c r="F5" t="e">
        <v>#N/A</v>
      </c>
      <c r="H5" s="128" t="s">
        <v>94</v>
      </c>
      <c r="I5" s="129"/>
      <c r="L5" s="26"/>
      <c r="M5" s="26"/>
    </row>
    <row r="6" spans="1:18" x14ac:dyDescent="0.3">
      <c r="A6" s="2">
        <v>44567</v>
      </c>
      <c r="B6" s="1">
        <v>2.5734701156616202</v>
      </c>
      <c r="C6" s="1">
        <v>4696.0498046875</v>
      </c>
      <c r="D6" s="26">
        <f t="shared" si="0"/>
        <v>4.9650079881581322E-2</v>
      </c>
      <c r="E6" s="26">
        <f t="shared" si="1"/>
        <v>-9.6376901620764954E-4</v>
      </c>
      <c r="F6" t="e">
        <v>#N/A</v>
      </c>
      <c r="H6" s="36" t="s">
        <v>1</v>
      </c>
      <c r="I6" s="35">
        <f>_xlfn.STDEV.P(D3:D75)</f>
        <v>6.5970902851993155E-2</v>
      </c>
      <c r="L6" s="26"/>
      <c r="M6" s="26"/>
    </row>
    <row r="7" spans="1:18" ht="15" thickBot="1" x14ac:dyDescent="0.35">
      <c r="A7" s="2">
        <v>44568</v>
      </c>
      <c r="B7" s="1">
        <v>2.3484580516815101</v>
      </c>
      <c r="C7" s="1">
        <v>4677.02978515625</v>
      </c>
      <c r="D7" s="26">
        <f t="shared" si="0"/>
        <v>-8.7435273722718643E-2</v>
      </c>
      <c r="E7" s="26">
        <f t="shared" si="1"/>
        <v>-4.050216740091761E-3</v>
      </c>
      <c r="F7" t="e">
        <v>#N/A</v>
      </c>
      <c r="H7" s="36" t="s">
        <v>2</v>
      </c>
      <c r="I7" s="35">
        <f>_xlfn.STDEV.P(E3:E75)</f>
        <v>1.2846651775673136E-2</v>
      </c>
      <c r="L7" s="26"/>
      <c r="M7" s="26"/>
    </row>
    <row r="8" spans="1:18" ht="15" thickBot="1" x14ac:dyDescent="0.35">
      <c r="A8" s="2">
        <v>44571</v>
      </c>
      <c r="B8" s="1">
        <v>2.1710610389709402</v>
      </c>
      <c r="C8" s="1">
        <v>4670.2900390625</v>
      </c>
      <c r="D8" s="26">
        <f t="shared" si="0"/>
        <v>-7.5537654412669908E-2</v>
      </c>
      <c r="E8" s="26">
        <f t="shared" si="1"/>
        <v>-1.4410312534549607E-3</v>
      </c>
      <c r="F8" t="e">
        <v>#N/A</v>
      </c>
      <c r="H8" s="95" t="s">
        <v>29</v>
      </c>
      <c r="I8" s="53">
        <f>_xlfn.STDEV.P(D3:E75)</f>
        <v>4.7581420515665711E-2</v>
      </c>
      <c r="L8" s="26"/>
      <c r="M8" s="26"/>
      <c r="R8" s="27"/>
    </row>
    <row r="9" spans="1:18" ht="15" thickBot="1" x14ac:dyDescent="0.35">
      <c r="A9" s="2">
        <v>44572</v>
      </c>
      <c r="B9" s="1">
        <v>2.3159320354461599</v>
      </c>
      <c r="C9" s="1">
        <v>4713.06982421875</v>
      </c>
      <c r="D9" s="26">
        <f t="shared" si="0"/>
        <v>6.6728200577855334E-2</v>
      </c>
      <c r="E9" s="26">
        <f t="shared" si="1"/>
        <v>9.159984668711818E-3</v>
      </c>
      <c r="F9" t="e">
        <v>#N/A</v>
      </c>
      <c r="H9" s="32" t="s">
        <v>24</v>
      </c>
      <c r="I9" s="96">
        <f>(I6/I7)*I8</f>
        <v>0.24434298720098535</v>
      </c>
      <c r="L9" s="26"/>
      <c r="M9" s="26"/>
    </row>
    <row r="10" spans="1:18" x14ac:dyDescent="0.3">
      <c r="A10" s="2">
        <v>44573</v>
      </c>
      <c r="B10" s="1">
        <v>2.5230538845062198</v>
      </c>
      <c r="C10" s="1">
        <v>4726.35009765625</v>
      </c>
      <c r="D10" s="26">
        <f t="shared" si="0"/>
        <v>8.9433474683188852E-2</v>
      </c>
      <c r="E10" s="26">
        <f t="shared" si="1"/>
        <v>2.8177544430294521E-3</v>
      </c>
      <c r="F10" t="e">
        <v>#N/A</v>
      </c>
      <c r="L10" s="26"/>
      <c r="M10" s="26"/>
    </row>
    <row r="11" spans="1:18" x14ac:dyDescent="0.3">
      <c r="A11" s="2">
        <v>44574</v>
      </c>
      <c r="B11" s="1">
        <v>2.3723471164703298</v>
      </c>
      <c r="C11" s="1">
        <v>4659.02978515625</v>
      </c>
      <c r="D11" s="26">
        <f t="shared" si="0"/>
        <v>-5.9731886410101187E-2</v>
      </c>
      <c r="E11" s="26">
        <f t="shared" si="1"/>
        <v>-1.42436152864307E-2</v>
      </c>
      <c r="F11">
        <f t="shared" ref="F11:F42" si="2">AVERAGE(B2:B11)</f>
        <v>2.4825957298278758</v>
      </c>
      <c r="L11" s="26"/>
      <c r="M11" s="26"/>
    </row>
    <row r="12" spans="1:18" x14ac:dyDescent="0.3">
      <c r="A12" s="2">
        <v>44575</v>
      </c>
      <c r="B12" s="1">
        <v>2.4113790988922101</v>
      </c>
      <c r="C12" s="1">
        <v>4662.85009765625</v>
      </c>
      <c r="D12" s="26">
        <f t="shared" si="0"/>
        <v>1.6452896859357358E-2</v>
      </c>
      <c r="E12" s="26">
        <f t="shared" si="1"/>
        <v>8.1998026974883231E-4</v>
      </c>
      <c r="F12">
        <f t="shared" si="2"/>
        <v>2.4654156446456859</v>
      </c>
      <c r="H12" t="s">
        <v>96</v>
      </c>
    </row>
    <row r="13" spans="1:18" ht="15" thickBot="1" x14ac:dyDescent="0.35">
      <c r="A13" s="2">
        <v>44579</v>
      </c>
      <c r="B13" s="1">
        <v>2.2789020538329998</v>
      </c>
      <c r="C13" s="1">
        <v>4577.10986328125</v>
      </c>
      <c r="D13" s="26">
        <f t="shared" si="0"/>
        <v>-5.4938290341850604E-2</v>
      </c>
      <c r="E13" s="26">
        <f t="shared" si="1"/>
        <v>-1.8387945694007368E-2</v>
      </c>
      <c r="F13">
        <f t="shared" si="2"/>
        <v>2.4140661478042551</v>
      </c>
    </row>
    <row r="14" spans="1:18" x14ac:dyDescent="0.3">
      <c r="A14" s="2">
        <v>44580</v>
      </c>
      <c r="B14" s="1">
        <v>2.2244210243225</v>
      </c>
      <c r="C14" s="1">
        <v>4532.759765625</v>
      </c>
      <c r="D14" s="26">
        <f t="shared" si="0"/>
        <v>-2.3906700781135104E-2</v>
      </c>
      <c r="E14" s="26">
        <f t="shared" si="1"/>
        <v>-9.6895418683388135E-3</v>
      </c>
      <c r="F14">
        <f t="shared" si="2"/>
        <v>2.3670765399932803</v>
      </c>
      <c r="H14" s="130" t="s">
        <v>97</v>
      </c>
      <c r="I14" s="130"/>
    </row>
    <row r="15" spans="1:18" x14ac:dyDescent="0.3">
      <c r="A15" s="2">
        <v>44581</v>
      </c>
      <c r="B15" s="1">
        <v>2.1100540161132799</v>
      </c>
      <c r="C15" s="1">
        <v>4482.72998046875</v>
      </c>
      <c r="D15" s="26">
        <f t="shared" si="0"/>
        <v>-5.1414281270809936E-2</v>
      </c>
      <c r="E15" s="26">
        <f t="shared" si="1"/>
        <v>-1.103737849414832E-2</v>
      </c>
      <c r="F15">
        <f t="shared" si="2"/>
        <v>2.3329078435897772</v>
      </c>
      <c r="H15" s="21" t="s">
        <v>98</v>
      </c>
      <c r="I15" s="21">
        <v>0.86294013896267696</v>
      </c>
    </row>
    <row r="16" spans="1:18" x14ac:dyDescent="0.3">
      <c r="A16" s="2">
        <v>44582</v>
      </c>
      <c r="B16" s="1">
        <v>1.7301709651946999</v>
      </c>
      <c r="C16" s="1">
        <v>4397.93994140625</v>
      </c>
      <c r="D16" s="26">
        <f t="shared" si="0"/>
        <v>-0.18003475172560968</v>
      </c>
      <c r="E16" s="26">
        <f t="shared" si="1"/>
        <v>-1.8914821867908604E-2</v>
      </c>
      <c r="F16">
        <f t="shared" si="2"/>
        <v>2.2485779285430847</v>
      </c>
      <c r="H16" s="21" t="s">
        <v>99</v>
      </c>
      <c r="I16" s="21">
        <v>0.74466568343292427</v>
      </c>
    </row>
    <row r="17" spans="1:16" x14ac:dyDescent="0.3">
      <c r="A17" s="2">
        <v>44585</v>
      </c>
      <c r="B17" s="1">
        <v>1.5006480216979901</v>
      </c>
      <c r="C17" s="1">
        <v>4410.1298828125</v>
      </c>
      <c r="D17" s="26">
        <f t="shared" si="0"/>
        <v>-0.13265911179527923</v>
      </c>
      <c r="E17" s="26">
        <f t="shared" si="1"/>
        <v>2.7717389433818962E-3</v>
      </c>
      <c r="F17">
        <f t="shared" si="2"/>
        <v>2.1637969255447329</v>
      </c>
      <c r="H17" s="21" t="s">
        <v>100</v>
      </c>
      <c r="I17" s="21">
        <v>0.74111937348060375</v>
      </c>
    </row>
    <row r="18" spans="1:16" x14ac:dyDescent="0.3">
      <c r="A18" s="2">
        <v>44586</v>
      </c>
      <c r="B18" s="1">
        <v>1.53290903568267</v>
      </c>
      <c r="C18" s="1">
        <v>4356.4501953125</v>
      </c>
      <c r="D18" s="26">
        <f t="shared" si="0"/>
        <v>2.1498055185636744E-2</v>
      </c>
      <c r="E18" s="26">
        <f t="shared" si="1"/>
        <v>-1.2171906253646725E-2</v>
      </c>
      <c r="F18">
        <f t="shared" si="2"/>
        <v>2.0999817252159061</v>
      </c>
      <c r="H18" s="21" t="s">
        <v>101</v>
      </c>
      <c r="I18" s="21">
        <v>0.19253294123645975</v>
      </c>
    </row>
    <row r="19" spans="1:16" ht="15" thickBot="1" x14ac:dyDescent="0.35">
      <c r="A19" s="2">
        <v>44587</v>
      </c>
      <c r="B19" s="1">
        <v>1.55440998077392</v>
      </c>
      <c r="C19" s="1">
        <v>4349.93017578125</v>
      </c>
      <c r="D19" s="26">
        <f t="shared" si="0"/>
        <v>1.4026236776453427E-2</v>
      </c>
      <c r="E19" s="26">
        <f t="shared" si="1"/>
        <v>-1.4966358477518371E-3</v>
      </c>
      <c r="F19">
        <f t="shared" si="2"/>
        <v>2.023829519748682</v>
      </c>
      <c r="H19" s="22" t="s">
        <v>102</v>
      </c>
      <c r="I19" s="22">
        <v>74</v>
      </c>
    </row>
    <row r="20" spans="1:16" x14ac:dyDescent="0.3">
      <c r="A20" s="2">
        <v>44588</v>
      </c>
      <c r="B20" s="1">
        <v>1.5803769826889</v>
      </c>
      <c r="C20" s="1">
        <v>4326.509765625</v>
      </c>
      <c r="D20" s="26">
        <f t="shared" si="0"/>
        <v>1.6705375181682358E-2</v>
      </c>
      <c r="E20" s="26">
        <f t="shared" si="1"/>
        <v>-5.3840887577105701E-3</v>
      </c>
      <c r="F20">
        <f t="shared" si="2"/>
        <v>1.9295618295669499</v>
      </c>
    </row>
    <row r="21" spans="1:16" ht="15" thickBot="1" x14ac:dyDescent="0.35">
      <c r="A21" s="2">
        <v>44589</v>
      </c>
      <c r="B21" s="1">
        <v>1.6400439739227199</v>
      </c>
      <c r="C21" s="1">
        <v>4431.85009765625</v>
      </c>
      <c r="D21" s="26">
        <f t="shared" si="0"/>
        <v>3.7754910307729705E-2</v>
      </c>
      <c r="E21" s="26">
        <f t="shared" si="1"/>
        <v>2.4347646888076113E-2</v>
      </c>
      <c r="F21">
        <f t="shared" si="2"/>
        <v>1.8563315153121889</v>
      </c>
      <c r="H21" t="s">
        <v>103</v>
      </c>
    </row>
    <row r="22" spans="1:16" x14ac:dyDescent="0.3">
      <c r="A22" s="2">
        <v>44592</v>
      </c>
      <c r="B22" s="1">
        <v>1.8861789703369101</v>
      </c>
      <c r="C22" s="1">
        <v>4515.5498046875</v>
      </c>
      <c r="D22" s="26">
        <f t="shared" si="0"/>
        <v>0.15007829078233503</v>
      </c>
      <c r="E22" s="26">
        <f t="shared" si="1"/>
        <v>1.8885951732779516E-2</v>
      </c>
      <c r="F22">
        <f t="shared" si="2"/>
        <v>1.803811502456659</v>
      </c>
      <c r="H22" s="23"/>
      <c r="I22" s="23" t="s">
        <v>108</v>
      </c>
      <c r="J22" s="23" t="s">
        <v>109</v>
      </c>
      <c r="K22" s="23" t="s">
        <v>110</v>
      </c>
      <c r="L22" s="23" t="s">
        <v>111</v>
      </c>
      <c r="M22" s="23" t="s">
        <v>112</v>
      </c>
    </row>
    <row r="23" spans="1:16" x14ac:dyDescent="0.3">
      <c r="A23" s="2">
        <v>44593</v>
      </c>
      <c r="B23" s="1">
        <v>1.8414249420166</v>
      </c>
      <c r="C23" s="1">
        <v>4546.5400390625</v>
      </c>
      <c r="D23" s="26">
        <f t="shared" si="0"/>
        <v>-2.3727349856051072E-2</v>
      </c>
      <c r="E23" s="26">
        <f t="shared" si="1"/>
        <v>6.8630035578014503E-3</v>
      </c>
      <c r="F23">
        <f t="shared" si="2"/>
        <v>1.7600637912750194</v>
      </c>
      <c r="H23" s="21" t="s">
        <v>104</v>
      </c>
      <c r="I23" s="21">
        <v>1</v>
      </c>
      <c r="J23" s="21">
        <v>7.7838550609270492</v>
      </c>
      <c r="K23" s="21">
        <v>7.7838550609270492</v>
      </c>
      <c r="L23" s="21">
        <v>209.98324834682296</v>
      </c>
      <c r="M23" s="21">
        <v>4.8946961046554669E-23</v>
      </c>
    </row>
    <row r="24" spans="1:16" x14ac:dyDescent="0.3">
      <c r="A24" s="2">
        <v>44594</v>
      </c>
      <c r="B24" s="1">
        <v>1.69598495960235</v>
      </c>
      <c r="C24" s="1">
        <v>4589.3798828125</v>
      </c>
      <c r="D24" s="26">
        <f t="shared" si="0"/>
        <v>-7.8982302832812934E-2</v>
      </c>
      <c r="E24" s="26">
        <f t="shared" si="1"/>
        <v>9.4225154473364103E-3</v>
      </c>
      <c r="F24">
        <f t="shared" si="2"/>
        <v>1.707220184803004</v>
      </c>
      <c r="H24" s="21" t="s">
        <v>105</v>
      </c>
      <c r="I24" s="21">
        <v>72</v>
      </c>
      <c r="J24" s="21">
        <v>2.6689632092036688</v>
      </c>
      <c r="K24" s="21">
        <v>3.7068933461162065E-2</v>
      </c>
      <c r="L24" s="21"/>
      <c r="M24" s="21"/>
    </row>
    <row r="25" spans="1:16" ht="15" thickBot="1" x14ac:dyDescent="0.35">
      <c r="A25" s="2">
        <v>44595</v>
      </c>
      <c r="B25" s="1">
        <v>1.6902769804000799</v>
      </c>
      <c r="C25" s="1">
        <v>4477.43994140625</v>
      </c>
      <c r="D25" s="26">
        <f t="shared" si="0"/>
        <v>-3.3655836214540047E-3</v>
      </c>
      <c r="E25" s="26">
        <f t="shared" si="1"/>
        <v>-2.4391082077444004E-2</v>
      </c>
      <c r="F25">
        <f t="shared" si="2"/>
        <v>1.6652424812316842</v>
      </c>
      <c r="H25" s="22" t="s">
        <v>106</v>
      </c>
      <c r="I25" s="22">
        <v>73</v>
      </c>
      <c r="J25" s="22">
        <v>10.452818270130718</v>
      </c>
      <c r="K25" s="22"/>
      <c r="L25" s="22"/>
      <c r="M25" s="22"/>
    </row>
    <row r="26" spans="1:16" ht="15" thickBot="1" x14ac:dyDescent="0.35">
      <c r="A26" s="2">
        <v>44596</v>
      </c>
      <c r="B26" s="1">
        <v>1.8185520172119101</v>
      </c>
      <c r="C26" s="1">
        <v>4500.52978515625</v>
      </c>
      <c r="D26" s="26">
        <f t="shared" si="0"/>
        <v>7.588995075911642E-2</v>
      </c>
      <c r="E26" s="26">
        <f t="shared" si="1"/>
        <v>5.1569298644233985E-3</v>
      </c>
      <c r="F26">
        <f t="shared" si="2"/>
        <v>1.674080586433405</v>
      </c>
    </row>
    <row r="27" spans="1:16" x14ac:dyDescent="0.3">
      <c r="A27" s="2">
        <v>44599</v>
      </c>
      <c r="B27" s="1">
        <v>2.1040570735931299</v>
      </c>
      <c r="C27" s="1">
        <v>4483.8701171875</v>
      </c>
      <c r="D27" s="26">
        <f t="shared" si="0"/>
        <v>0.15699581517549244</v>
      </c>
      <c r="E27" s="26">
        <f t="shared" si="1"/>
        <v>-3.7017126347429485E-3</v>
      </c>
      <c r="F27">
        <f t="shared" si="2"/>
        <v>1.734421491622919</v>
      </c>
      <c r="H27" s="23"/>
      <c r="I27" s="23" t="s">
        <v>113</v>
      </c>
      <c r="J27" s="23" t="s">
        <v>101</v>
      </c>
      <c r="K27" s="23" t="s">
        <v>114</v>
      </c>
      <c r="L27" s="23" t="s">
        <v>115</v>
      </c>
      <c r="M27" s="23" t="s">
        <v>116</v>
      </c>
      <c r="N27" s="23" t="s">
        <v>117</v>
      </c>
      <c r="O27" s="23" t="s">
        <v>118</v>
      </c>
      <c r="P27" s="23" t="s">
        <v>119</v>
      </c>
    </row>
    <row r="28" spans="1:16" x14ac:dyDescent="0.3">
      <c r="A28" s="2">
        <v>44600</v>
      </c>
      <c r="B28" s="1">
        <v>2.1166470050811701</v>
      </c>
      <c r="C28" s="1">
        <v>4521.5400390625</v>
      </c>
      <c r="D28" s="26">
        <f t="shared" si="0"/>
        <v>5.9836454277071294E-3</v>
      </c>
      <c r="E28" s="26">
        <f t="shared" si="1"/>
        <v>8.4012071916632625E-3</v>
      </c>
      <c r="F28">
        <f t="shared" si="2"/>
        <v>1.7927952885627689</v>
      </c>
      <c r="H28" s="21" t="s">
        <v>107</v>
      </c>
      <c r="I28" s="21">
        <v>-8.0757870754769829</v>
      </c>
      <c r="J28" s="21">
        <v>0.67984088973096035</v>
      </c>
      <c r="K28" s="21">
        <v>-11.878936965196207</v>
      </c>
      <c r="L28" s="21">
        <v>1.2377648372386125E-18</v>
      </c>
      <c r="M28" s="21">
        <v>-9.4310251202826443</v>
      </c>
      <c r="N28" s="21">
        <v>-6.7205490306713225</v>
      </c>
      <c r="O28" s="21">
        <v>-9.4310251202826443</v>
      </c>
      <c r="P28" s="21">
        <v>-6.7205490306713225</v>
      </c>
    </row>
    <row r="29" spans="1:16" ht="15" thickBot="1" x14ac:dyDescent="0.35">
      <c r="A29" s="2">
        <v>44601</v>
      </c>
      <c r="B29" s="1">
        <v>2.15688800811767</v>
      </c>
      <c r="C29" s="1">
        <v>4587.18017578125</v>
      </c>
      <c r="D29" s="26">
        <f t="shared" si="0"/>
        <v>1.9011674095821496E-2</v>
      </c>
      <c r="E29" s="26">
        <f t="shared" si="1"/>
        <v>1.4517207887505545E-2</v>
      </c>
      <c r="F29">
        <f t="shared" si="2"/>
        <v>1.8530430912971441</v>
      </c>
      <c r="H29" s="22" t="s">
        <v>2</v>
      </c>
      <c r="I29" s="22">
        <v>2.2033103063487471E-3</v>
      </c>
      <c r="J29" s="22">
        <v>1.5204892047071913E-4</v>
      </c>
      <c r="K29" s="22">
        <v>14.49079874771653</v>
      </c>
      <c r="L29" s="22">
        <v>4.8946961046554669E-23</v>
      </c>
      <c r="M29" s="22">
        <v>1.9002063230401001E-3</v>
      </c>
      <c r="N29" s="22">
        <v>2.5064142896573942E-3</v>
      </c>
      <c r="O29" s="22">
        <v>1.9002063230401001E-3</v>
      </c>
      <c r="P29" s="22">
        <v>2.5064142896573942E-3</v>
      </c>
    </row>
    <row r="30" spans="1:16" x14ac:dyDescent="0.3">
      <c r="A30" s="2">
        <v>44602</v>
      </c>
      <c r="B30" s="1">
        <v>1.99043405055999</v>
      </c>
      <c r="C30" s="1">
        <v>4504.080078125</v>
      </c>
      <c r="D30" s="26">
        <f t="shared" si="0"/>
        <v>-7.7173203676414115E-2</v>
      </c>
      <c r="E30" s="26">
        <f t="shared" si="1"/>
        <v>-1.8115725668459759E-2</v>
      </c>
      <c r="F30">
        <f t="shared" si="2"/>
        <v>1.8940487980842531</v>
      </c>
    </row>
    <row r="31" spans="1:16" x14ac:dyDescent="0.3">
      <c r="A31" s="2">
        <v>44603</v>
      </c>
      <c r="B31" s="1">
        <v>1.8306479454040501</v>
      </c>
      <c r="C31" s="1">
        <v>4418.64013671875</v>
      </c>
      <c r="D31" s="26">
        <f t="shared" si="0"/>
        <v>-8.0277015513769756E-2</v>
      </c>
      <c r="E31" s="26">
        <f t="shared" si="1"/>
        <v>-1.896945434456343E-2</v>
      </c>
      <c r="F31">
        <f t="shared" si="2"/>
        <v>1.9131091952323858</v>
      </c>
      <c r="H31" t="s">
        <v>120</v>
      </c>
    </row>
    <row r="32" spans="1:16" ht="15" thickBot="1" x14ac:dyDescent="0.35">
      <c r="A32" s="2">
        <v>44606</v>
      </c>
      <c r="B32" s="1">
        <v>1.75273001194</v>
      </c>
      <c r="C32" s="1">
        <v>4401.669921875</v>
      </c>
      <c r="D32" s="26">
        <f t="shared" si="0"/>
        <v>-4.256303548678908E-2</v>
      </c>
      <c r="E32" s="26">
        <f t="shared" si="1"/>
        <v>-3.8405967262932217E-3</v>
      </c>
      <c r="F32">
        <f t="shared" si="2"/>
        <v>1.8997642993926949</v>
      </c>
    </row>
    <row r="33" spans="1:19" x14ac:dyDescent="0.3">
      <c r="A33" s="2">
        <v>44607</v>
      </c>
      <c r="B33" s="1">
        <v>1.9676100015640201</v>
      </c>
      <c r="C33" s="1">
        <v>4471.06982421875</v>
      </c>
      <c r="D33" s="26">
        <f t="shared" si="0"/>
        <v>0.12259731285492248</v>
      </c>
      <c r="E33" s="26">
        <f t="shared" si="1"/>
        <v>1.5766721170720421E-2</v>
      </c>
      <c r="F33">
        <f t="shared" si="2"/>
        <v>1.912382805347437</v>
      </c>
      <c r="H33" s="23" t="s">
        <v>121</v>
      </c>
      <c r="I33" s="23" t="s">
        <v>1</v>
      </c>
    </row>
    <row r="34" spans="1:19" x14ac:dyDescent="0.3">
      <c r="A34" s="2">
        <v>44608</v>
      </c>
      <c r="B34" s="1">
        <v>1.95040595531463</v>
      </c>
      <c r="C34" s="1">
        <v>4475.009765625</v>
      </c>
      <c r="D34" s="26">
        <f t="shared" si="0"/>
        <v>-8.7436261432473072E-3</v>
      </c>
      <c r="E34" s="26">
        <f t="shared" si="1"/>
        <v>8.8120775589506373E-4</v>
      </c>
      <c r="F34">
        <f t="shared" si="2"/>
        <v>1.9378249049186649</v>
      </c>
      <c r="H34" s="21">
        <v>0.67567567567567566</v>
      </c>
      <c r="I34" s="21">
        <v>1.3094569444656301</v>
      </c>
    </row>
    <row r="35" spans="1:19" x14ac:dyDescent="0.3">
      <c r="A35" s="2">
        <v>44609</v>
      </c>
      <c r="B35" s="1">
        <v>1.7359379529953001</v>
      </c>
      <c r="C35" s="1">
        <v>4380.259765625</v>
      </c>
      <c r="D35" s="26">
        <f t="shared" si="0"/>
        <v>-0.10996069907135464</v>
      </c>
      <c r="E35" s="26">
        <f t="shared" si="1"/>
        <v>-2.1173138152195015E-2</v>
      </c>
      <c r="F35">
        <f t="shared" si="2"/>
        <v>1.9423910021781872</v>
      </c>
      <c r="H35" s="21">
        <v>2.0270270270270272</v>
      </c>
      <c r="I35" s="21">
        <v>1.31261599063873</v>
      </c>
    </row>
    <row r="36" spans="1:19" x14ac:dyDescent="0.3">
      <c r="A36" s="2">
        <v>44610</v>
      </c>
      <c r="B36" s="1">
        <v>1.6754169464111299</v>
      </c>
      <c r="C36" s="1">
        <v>4348.8701171875</v>
      </c>
      <c r="D36" s="26">
        <f t="shared" si="0"/>
        <v>-3.4863577053398265E-2</v>
      </c>
      <c r="E36" s="26">
        <f t="shared" si="1"/>
        <v>-7.1661613961429005E-3</v>
      </c>
      <c r="F36">
        <f t="shared" si="2"/>
        <v>1.928077495098109</v>
      </c>
      <c r="H36" s="21">
        <v>3.3783783783783781</v>
      </c>
      <c r="I36" s="21">
        <v>1.32422995567321</v>
      </c>
    </row>
    <row r="37" spans="1:19" x14ac:dyDescent="0.3">
      <c r="A37" s="2">
        <v>44614</v>
      </c>
      <c r="B37" s="1">
        <v>1.46488296985626</v>
      </c>
      <c r="C37" s="1">
        <v>4304.759765625</v>
      </c>
      <c r="D37" s="26">
        <f t="shared" si="0"/>
        <v>-0.12566064644735131</v>
      </c>
      <c r="E37" s="26">
        <f t="shared" si="1"/>
        <v>-1.0142945264832837E-2</v>
      </c>
      <c r="F37">
        <f t="shared" si="2"/>
        <v>1.864160084724422</v>
      </c>
      <c r="H37" s="21">
        <v>4.7297297297297298</v>
      </c>
      <c r="I37" s="21">
        <v>1.3289149999618499</v>
      </c>
    </row>
    <row r="38" spans="1:19" x14ac:dyDescent="0.3">
      <c r="A38" s="2">
        <v>44615</v>
      </c>
      <c r="B38" s="1">
        <v>1.3901009559631301</v>
      </c>
      <c r="C38" s="1">
        <v>4225.5</v>
      </c>
      <c r="D38" s="26">
        <f t="shared" si="0"/>
        <v>-5.1049821338606804E-2</v>
      </c>
      <c r="E38" s="26">
        <f t="shared" si="1"/>
        <v>-1.8412122845487655E-2</v>
      </c>
      <c r="F38">
        <f t="shared" si="2"/>
        <v>1.7915054798126178</v>
      </c>
      <c r="H38" s="21">
        <v>6.0810810810810807</v>
      </c>
      <c r="I38" s="21">
        <v>1.3328640460968</v>
      </c>
      <c r="L38" s="26"/>
      <c r="M38" s="26"/>
      <c r="Q38" s="24"/>
      <c r="S38" s="24"/>
    </row>
    <row r="39" spans="1:19" x14ac:dyDescent="0.3">
      <c r="A39" s="2">
        <v>44616</v>
      </c>
      <c r="B39" s="1">
        <v>1.35596203804016</v>
      </c>
      <c r="C39" s="1">
        <v>4288.7001953125</v>
      </c>
      <c r="D39" s="26">
        <f t="shared" si="0"/>
        <v>-2.4558588911491652E-2</v>
      </c>
      <c r="E39" s="26">
        <f t="shared" si="1"/>
        <v>1.4956856067329216E-2</v>
      </c>
      <c r="F39">
        <f t="shared" si="2"/>
        <v>1.7114128828048671</v>
      </c>
      <c r="H39" s="21">
        <v>7.4324324324324316</v>
      </c>
      <c r="I39" s="21">
        <v>1.33594799041748</v>
      </c>
      <c r="L39" s="26"/>
      <c r="M39" s="26"/>
      <c r="Q39" s="24"/>
      <c r="S39" s="24"/>
    </row>
    <row r="40" spans="1:19" x14ac:dyDescent="0.3">
      <c r="A40" s="2">
        <v>44617</v>
      </c>
      <c r="B40" s="1">
        <v>1.4490389823913501</v>
      </c>
      <c r="C40" s="1">
        <v>4384.64990234375</v>
      </c>
      <c r="D40" s="26">
        <f t="shared" si="0"/>
        <v>6.8642736109130853E-2</v>
      </c>
      <c r="E40" s="26">
        <f t="shared" si="1"/>
        <v>2.2372677655603468E-2</v>
      </c>
      <c r="F40">
        <f t="shared" si="2"/>
        <v>1.6572733759880027</v>
      </c>
      <c r="H40" s="21">
        <v>8.7837837837837842</v>
      </c>
      <c r="I40" s="21">
        <v>1.35596203804016</v>
      </c>
      <c r="L40" s="26"/>
      <c r="M40" s="26"/>
      <c r="Q40" s="24"/>
      <c r="S40" s="24"/>
    </row>
    <row r="41" spans="1:19" x14ac:dyDescent="0.3">
      <c r="A41" s="2">
        <v>44620</v>
      </c>
      <c r="B41" s="1">
        <v>1.56540203094482</v>
      </c>
      <c r="C41" s="1">
        <v>4373.93994140625</v>
      </c>
      <c r="D41" s="26">
        <f t="shared" si="0"/>
        <v>8.0303601191898943E-2</v>
      </c>
      <c r="E41" s="26">
        <f t="shared" si="1"/>
        <v>-2.4426034406476171E-3</v>
      </c>
      <c r="F41">
        <f t="shared" si="2"/>
        <v>1.6307487845420798</v>
      </c>
      <c r="H41" s="21">
        <v>10.135135135135135</v>
      </c>
      <c r="I41" s="21">
        <v>1.3586670160293499</v>
      </c>
      <c r="L41" s="26"/>
      <c r="M41" s="26"/>
      <c r="Q41" s="24"/>
      <c r="S41" s="24"/>
    </row>
    <row r="42" spans="1:19" x14ac:dyDescent="0.3">
      <c r="A42" s="2">
        <v>44621</v>
      </c>
      <c r="B42" s="1">
        <v>1.5982429981231601</v>
      </c>
      <c r="C42" s="1">
        <v>4306.259765625</v>
      </c>
      <c r="D42" s="26">
        <f t="shared" si="0"/>
        <v>2.0979254229354982E-2</v>
      </c>
      <c r="E42" s="26">
        <f t="shared" si="1"/>
        <v>-1.5473503680411893E-2</v>
      </c>
      <c r="F42">
        <f t="shared" si="2"/>
        <v>1.6153000831603961</v>
      </c>
      <c r="H42" s="21">
        <v>11.486486486486486</v>
      </c>
      <c r="I42" s="21">
        <v>1.3901009559631301</v>
      </c>
      <c r="L42" s="26"/>
      <c r="M42" s="26"/>
      <c r="Q42" s="24"/>
      <c r="S42" s="24"/>
    </row>
    <row r="43" spans="1:19" x14ac:dyDescent="0.3">
      <c r="A43" s="2">
        <v>44622</v>
      </c>
      <c r="B43" s="1">
        <v>1.5469230413436801</v>
      </c>
      <c r="C43" s="1">
        <v>4386.5400390625</v>
      </c>
      <c r="D43" s="26">
        <f t="shared" si="0"/>
        <v>-3.2110234075635402E-2</v>
      </c>
      <c r="E43" s="26">
        <f t="shared" si="1"/>
        <v>1.8642691757321028E-2</v>
      </c>
      <c r="F43">
        <f t="shared" ref="F43:F74" si="3">AVERAGE(B34:B43)</f>
        <v>1.5732313871383621</v>
      </c>
      <c r="H43" s="21">
        <v>12.837837837837837</v>
      </c>
      <c r="I43" s="21">
        <v>1.3943500518798799</v>
      </c>
      <c r="L43" s="26"/>
      <c r="M43" s="26"/>
      <c r="Q43" s="24"/>
      <c r="S43" s="24"/>
    </row>
    <row r="44" spans="1:19" x14ac:dyDescent="0.3">
      <c r="A44" s="2">
        <v>44623</v>
      </c>
      <c r="B44" s="1">
        <v>1.48101198673248</v>
      </c>
      <c r="C44" s="1">
        <v>4363.490234375</v>
      </c>
      <c r="D44" s="26">
        <f t="shared" si="0"/>
        <v>-4.2607843344261487E-2</v>
      </c>
      <c r="E44" s="26">
        <f t="shared" si="1"/>
        <v>-5.2546664300883172E-3</v>
      </c>
      <c r="F44">
        <f t="shared" si="3"/>
        <v>1.5262919902801471</v>
      </c>
      <c r="H44" s="21">
        <v>14.189189189189188</v>
      </c>
      <c r="I44" s="21">
        <v>1.40522301197052</v>
      </c>
      <c r="L44" s="26"/>
      <c r="M44" s="26"/>
      <c r="Q44" s="24"/>
      <c r="S44" s="24"/>
    </row>
    <row r="45" spans="1:19" x14ac:dyDescent="0.3">
      <c r="A45" s="2">
        <v>44624</v>
      </c>
      <c r="B45" s="1">
        <v>1.3586670160293499</v>
      </c>
      <c r="C45" s="1">
        <v>4328.8701171875</v>
      </c>
      <c r="D45" s="26">
        <f t="shared" si="0"/>
        <v>-8.2609034767542111E-2</v>
      </c>
      <c r="E45" s="26">
        <f t="shared" si="1"/>
        <v>-7.9340425503344747E-3</v>
      </c>
      <c r="F45">
        <f t="shared" si="3"/>
        <v>1.4885648965835521</v>
      </c>
      <c r="H45" s="21">
        <v>15.54054054054054</v>
      </c>
      <c r="I45" s="21">
        <v>1.42334103584289</v>
      </c>
      <c r="L45" s="26"/>
      <c r="M45" s="26"/>
      <c r="Q45" s="24"/>
      <c r="S45" s="24"/>
    </row>
    <row r="46" spans="1:19" x14ac:dyDescent="0.3">
      <c r="A46" s="2">
        <v>44627</v>
      </c>
      <c r="B46" s="1">
        <v>1.31261599063873</v>
      </c>
      <c r="C46" s="1">
        <v>4201.08984375</v>
      </c>
      <c r="D46" s="26">
        <f t="shared" si="0"/>
        <v>-3.3894269049970838E-2</v>
      </c>
      <c r="E46" s="26">
        <f t="shared" si="1"/>
        <v>-2.9518158313449172E-2</v>
      </c>
      <c r="F46">
        <f t="shared" si="3"/>
        <v>1.4522848010063119</v>
      </c>
      <c r="H46" s="21">
        <v>16.891891891891895</v>
      </c>
      <c r="I46" s="21">
        <v>1.4378080368041899</v>
      </c>
      <c r="L46" s="26"/>
      <c r="M46" s="26"/>
      <c r="Q46" s="24"/>
      <c r="S46" s="24"/>
    </row>
    <row r="47" spans="1:19" x14ac:dyDescent="0.3">
      <c r="A47" s="2">
        <v>44628</v>
      </c>
      <c r="B47" s="1">
        <v>1.33594799041748</v>
      </c>
      <c r="C47" s="1">
        <v>4170.7001953125</v>
      </c>
      <c r="D47" s="26">
        <f t="shared" si="0"/>
        <v>1.7775190874671942E-2</v>
      </c>
      <c r="E47" s="26">
        <f t="shared" si="1"/>
        <v>-7.2337535181997703E-3</v>
      </c>
      <c r="F47">
        <f t="shared" si="3"/>
        <v>1.4393913030624339</v>
      </c>
      <c r="H47" s="21">
        <v>18.243243243243246</v>
      </c>
      <c r="I47" s="21">
        <v>1.4490389823913501</v>
      </c>
      <c r="L47" s="26"/>
      <c r="M47" s="26"/>
      <c r="Q47" s="24"/>
      <c r="S47" s="24"/>
    </row>
    <row r="48" spans="1:19" x14ac:dyDescent="0.3">
      <c r="A48" s="2">
        <v>44629</v>
      </c>
      <c r="B48" s="1">
        <v>1.3943500518798799</v>
      </c>
      <c r="C48" s="1">
        <v>4277.8798828125</v>
      </c>
      <c r="D48" s="26">
        <f t="shared" si="0"/>
        <v>4.3715819688571411E-2</v>
      </c>
      <c r="E48" s="26">
        <f t="shared" si="1"/>
        <v>2.5698247891435821E-2</v>
      </c>
      <c r="F48">
        <f t="shared" si="3"/>
        <v>1.4398162126541088</v>
      </c>
      <c r="H48" s="21">
        <v>19.594594594594597</v>
      </c>
      <c r="I48" s="21">
        <v>1.44987797737121</v>
      </c>
      <c r="L48" s="26"/>
      <c r="M48" s="26"/>
      <c r="Q48" s="24"/>
      <c r="S48" s="24"/>
    </row>
    <row r="49" spans="1:19" x14ac:dyDescent="0.3">
      <c r="A49" s="2">
        <v>44630</v>
      </c>
      <c r="B49" s="1">
        <v>1.3328640460968</v>
      </c>
      <c r="C49" s="1">
        <v>4259.52001953125</v>
      </c>
      <c r="D49" s="26">
        <f t="shared" si="0"/>
        <v>-4.4096534941267973E-2</v>
      </c>
      <c r="E49" s="26">
        <f t="shared" si="1"/>
        <v>-4.291813651667864E-3</v>
      </c>
      <c r="F49">
        <f t="shared" si="3"/>
        <v>1.437506413459773</v>
      </c>
      <c r="H49" s="21">
        <v>20.945945945945947</v>
      </c>
      <c r="I49" s="21">
        <v>1.4503879547119101</v>
      </c>
      <c r="L49" s="26"/>
      <c r="M49" s="26"/>
      <c r="Q49" s="24"/>
      <c r="S49" s="24"/>
    </row>
    <row r="50" spans="1:19" x14ac:dyDescent="0.3">
      <c r="A50" s="2">
        <v>44631</v>
      </c>
      <c r="B50" s="1">
        <v>1.3094569444656301</v>
      </c>
      <c r="C50" s="1">
        <v>4204.31005859375</v>
      </c>
      <c r="D50" s="26">
        <f t="shared" si="0"/>
        <v>-1.7561507266788401E-2</v>
      </c>
      <c r="E50" s="26">
        <f t="shared" si="1"/>
        <v>-1.2961545123475138E-2</v>
      </c>
      <c r="F50">
        <f t="shared" si="3"/>
        <v>1.423548209667201</v>
      </c>
      <c r="H50" s="21">
        <v>22.297297297297298</v>
      </c>
      <c r="I50" s="21">
        <v>1.4575270414352399</v>
      </c>
      <c r="L50" s="26"/>
      <c r="M50" s="26"/>
      <c r="Q50" s="24"/>
      <c r="S50" s="24"/>
    </row>
    <row r="51" spans="1:19" x14ac:dyDescent="0.3">
      <c r="A51" s="2">
        <v>44634</v>
      </c>
      <c r="B51" s="1">
        <v>1.3289149999618499</v>
      </c>
      <c r="C51" s="1">
        <v>4173.10986328125</v>
      </c>
      <c r="D51" s="26">
        <f t="shared" si="0"/>
        <v>1.4859637484423205E-2</v>
      </c>
      <c r="E51" s="26">
        <f t="shared" si="1"/>
        <v>-7.4210024659636664E-3</v>
      </c>
      <c r="F51">
        <f t="shared" si="3"/>
        <v>1.3998995065689039</v>
      </c>
      <c r="H51" s="21">
        <v>23.648648648648649</v>
      </c>
      <c r="I51" s="21">
        <v>1.46488296985626</v>
      </c>
      <c r="L51" s="26"/>
      <c r="M51" s="26"/>
      <c r="Q51" s="24"/>
      <c r="S51" s="24"/>
    </row>
    <row r="52" spans="1:19" x14ac:dyDescent="0.3">
      <c r="A52" s="2">
        <v>44635</v>
      </c>
      <c r="B52" s="1">
        <v>1.32422995567321</v>
      </c>
      <c r="C52" s="1">
        <v>4262.4501953125</v>
      </c>
      <c r="D52" s="26">
        <f t="shared" si="0"/>
        <v>-3.5254657286390989E-3</v>
      </c>
      <c r="E52" s="26">
        <f t="shared" si="1"/>
        <v>2.1408574170870942E-2</v>
      </c>
      <c r="F52">
        <f t="shared" si="3"/>
        <v>1.372498202323909</v>
      </c>
      <c r="H52" s="21">
        <v>25</v>
      </c>
      <c r="I52" s="21">
        <v>1.48101198673248</v>
      </c>
      <c r="L52" s="26"/>
      <c r="M52" s="26"/>
      <c r="Q52" s="24"/>
      <c r="S52" s="24"/>
    </row>
    <row r="53" spans="1:19" x14ac:dyDescent="0.3">
      <c r="A53" s="2">
        <v>44636</v>
      </c>
      <c r="B53" s="1">
        <v>1.42334103584289</v>
      </c>
      <c r="C53" s="1">
        <v>4357.85986328125</v>
      </c>
      <c r="D53" s="26">
        <f t="shared" si="0"/>
        <v>7.4844312156715942E-2</v>
      </c>
      <c r="E53" s="26">
        <f t="shared" si="1"/>
        <v>2.238376135718223E-2</v>
      </c>
      <c r="F53">
        <f t="shared" si="3"/>
        <v>1.3601400017738301</v>
      </c>
      <c r="H53" s="21">
        <v>26.351351351351351</v>
      </c>
      <c r="I53" s="21">
        <v>1.4977899789810101</v>
      </c>
      <c r="L53" s="26"/>
      <c r="M53" s="26"/>
      <c r="Q53" s="24"/>
      <c r="S53" s="24"/>
    </row>
    <row r="54" spans="1:19" x14ac:dyDescent="0.3">
      <c r="A54" s="2">
        <v>44637</v>
      </c>
      <c r="B54" s="1">
        <v>1.40522301197052</v>
      </c>
      <c r="C54" s="1">
        <v>4411.669921875</v>
      </c>
      <c r="D54" s="26">
        <f t="shared" si="0"/>
        <v>-1.2729221891393472E-2</v>
      </c>
      <c r="E54" s="26">
        <f t="shared" si="1"/>
        <v>1.234781757145198E-2</v>
      </c>
      <c r="F54">
        <f t="shared" si="3"/>
        <v>1.3525611042976342</v>
      </c>
      <c r="H54" s="21">
        <v>27.702702702702702</v>
      </c>
      <c r="I54" s="21">
        <v>1.5006480216979901</v>
      </c>
      <c r="L54" s="26"/>
      <c r="M54" s="26"/>
      <c r="Q54" s="24"/>
      <c r="S54" s="24"/>
    </row>
    <row r="55" spans="1:19" x14ac:dyDescent="0.3">
      <c r="A55" s="2">
        <v>44638</v>
      </c>
      <c r="B55" s="1">
        <v>1.44987797737121</v>
      </c>
      <c r="C55" s="1">
        <v>4463.1201171875</v>
      </c>
      <c r="D55" s="26">
        <f t="shared" si="0"/>
        <v>3.17778495087917E-2</v>
      </c>
      <c r="E55" s="26">
        <f t="shared" si="1"/>
        <v>1.1662294827948783E-2</v>
      </c>
      <c r="F55">
        <f t="shared" si="3"/>
        <v>1.3616822004318201</v>
      </c>
      <c r="H55" s="21">
        <v>29.054054054054056</v>
      </c>
      <c r="I55" s="21">
        <v>1.52315402030944</v>
      </c>
      <c r="L55" s="26"/>
      <c r="M55" s="26"/>
      <c r="Q55" s="24"/>
      <c r="S55" s="24"/>
    </row>
    <row r="56" spans="1:19" x14ac:dyDescent="0.3">
      <c r="A56" s="2">
        <v>44641</v>
      </c>
      <c r="B56" s="1">
        <v>1.4378080368041899</v>
      </c>
      <c r="C56" s="1">
        <v>4461.18017578125</v>
      </c>
      <c r="D56" s="26">
        <f t="shared" si="0"/>
        <v>-8.3247975039281163E-3</v>
      </c>
      <c r="E56" s="26">
        <f t="shared" si="1"/>
        <v>-4.3466036210393355E-4</v>
      </c>
      <c r="F56">
        <f t="shared" si="3"/>
        <v>1.3742014050483662</v>
      </c>
      <c r="H56" s="21">
        <v>30.405405405405407</v>
      </c>
      <c r="I56" s="21">
        <v>1.5252599716186499</v>
      </c>
      <c r="L56" s="26"/>
      <c r="M56" s="26"/>
      <c r="Q56" s="24"/>
      <c r="S56" s="24"/>
    </row>
    <row r="57" spans="1:19" x14ac:dyDescent="0.3">
      <c r="A57" s="2">
        <v>44642</v>
      </c>
      <c r="B57" s="1">
        <v>1.4575270414352399</v>
      </c>
      <c r="C57" s="1">
        <v>4511.60986328125</v>
      </c>
      <c r="D57" s="26">
        <f t="shared" si="0"/>
        <v>1.3714629579397286E-2</v>
      </c>
      <c r="E57" s="26">
        <f t="shared" si="1"/>
        <v>1.1304113600650201E-2</v>
      </c>
      <c r="F57">
        <f t="shared" si="3"/>
        <v>1.3863593101501421</v>
      </c>
      <c r="H57" s="21">
        <v>31.756756756756758</v>
      </c>
      <c r="I57" s="21">
        <v>1.53290903568267</v>
      </c>
      <c r="L57" s="26"/>
      <c r="M57" s="26"/>
      <c r="Q57" s="24"/>
      <c r="S57" s="24"/>
    </row>
    <row r="58" spans="1:19" x14ac:dyDescent="0.3">
      <c r="A58" s="2">
        <v>44643</v>
      </c>
      <c r="B58" s="1">
        <v>1.53759098052978</v>
      </c>
      <c r="C58" s="1">
        <v>4456.240234375</v>
      </c>
      <c r="D58" s="26">
        <f t="shared" si="0"/>
        <v>5.493135757927381E-2</v>
      </c>
      <c r="E58" s="26">
        <f t="shared" si="1"/>
        <v>-1.2272698789159042E-2</v>
      </c>
      <c r="F58">
        <f t="shared" si="3"/>
        <v>1.4006834030151321</v>
      </c>
      <c r="H58" s="21">
        <v>33.108108108108112</v>
      </c>
      <c r="I58" s="21">
        <v>1.53759098052978</v>
      </c>
      <c r="L58" s="26"/>
      <c r="M58" s="26"/>
      <c r="Q58" s="24"/>
      <c r="S58" s="24"/>
    </row>
    <row r="59" spans="1:19" x14ac:dyDescent="0.3">
      <c r="A59" s="2">
        <v>44644</v>
      </c>
      <c r="B59" s="1">
        <v>1.68371701240539</v>
      </c>
      <c r="C59" s="1">
        <v>4520.16015625</v>
      </c>
      <c r="D59" s="26">
        <f t="shared" si="0"/>
        <v>9.5035697871524993E-2</v>
      </c>
      <c r="E59" s="26">
        <f t="shared" si="1"/>
        <v>1.4343912920566471E-2</v>
      </c>
      <c r="F59">
        <f t="shared" si="3"/>
        <v>1.4357686996459911</v>
      </c>
      <c r="H59" s="21">
        <v>34.45945945945946</v>
      </c>
      <c r="I59" s="21">
        <v>1.5469230413436801</v>
      </c>
      <c r="L59" s="26"/>
      <c r="M59" s="26"/>
      <c r="Q59" s="24"/>
      <c r="S59" s="24"/>
    </row>
    <row r="60" spans="1:19" x14ac:dyDescent="0.3">
      <c r="A60" s="2">
        <v>44645</v>
      </c>
      <c r="B60" s="1">
        <v>1.61611199378967</v>
      </c>
      <c r="C60" s="1">
        <v>4543.06005859375</v>
      </c>
      <c r="D60" s="26">
        <f t="shared" si="0"/>
        <v>-4.0152245369985406E-2</v>
      </c>
      <c r="E60" s="26">
        <f t="shared" si="1"/>
        <v>5.0661705674490687E-3</v>
      </c>
      <c r="F60">
        <f t="shared" si="3"/>
        <v>1.4664342045783951</v>
      </c>
      <c r="H60" s="21">
        <v>35.810810810810814</v>
      </c>
      <c r="I60" s="21">
        <v>1.55440998077392</v>
      </c>
      <c r="L60" s="26"/>
      <c r="M60" s="26"/>
      <c r="Q60" s="24"/>
      <c r="S60" s="24"/>
    </row>
    <row r="61" spans="1:19" x14ac:dyDescent="0.3">
      <c r="A61" s="2">
        <v>44648</v>
      </c>
      <c r="B61" s="1">
        <v>1.7099039554595901</v>
      </c>
      <c r="C61" s="1">
        <v>4575.52001953125</v>
      </c>
      <c r="D61" s="26">
        <f t="shared" si="0"/>
        <v>5.8035558197909509E-2</v>
      </c>
      <c r="E61" s="26">
        <f t="shared" si="1"/>
        <v>7.1449552765867619E-3</v>
      </c>
      <c r="F61">
        <f t="shared" si="3"/>
        <v>1.5045331001281688</v>
      </c>
      <c r="H61" s="21">
        <v>37.162162162162161</v>
      </c>
      <c r="I61" s="21">
        <v>1.5571420192718499</v>
      </c>
      <c r="L61" s="26"/>
      <c r="M61" s="26"/>
      <c r="Q61" s="24"/>
      <c r="S61" s="24"/>
    </row>
    <row r="62" spans="1:19" x14ac:dyDescent="0.3">
      <c r="A62" s="2">
        <v>44649</v>
      </c>
      <c r="B62" s="1">
        <v>1.75037801265716</v>
      </c>
      <c r="C62" s="1">
        <v>4631.60009765625</v>
      </c>
      <c r="D62" s="26">
        <f t="shared" si="0"/>
        <v>2.3670368776175676E-2</v>
      </c>
      <c r="E62" s="26">
        <f t="shared" si="1"/>
        <v>1.2256547427530462E-2</v>
      </c>
      <c r="F62">
        <f t="shared" si="3"/>
        <v>1.547147905826564</v>
      </c>
      <c r="H62" s="21">
        <v>38.513513513513516</v>
      </c>
      <c r="I62" s="21">
        <v>1.56540203094482</v>
      </c>
      <c r="L62" s="26"/>
      <c r="M62" s="26"/>
      <c r="Q62" s="24"/>
      <c r="S62" s="24"/>
    </row>
    <row r="63" spans="1:19" x14ac:dyDescent="0.3">
      <c r="A63" s="2">
        <v>44650</v>
      </c>
      <c r="B63" s="1">
        <v>1.7928169965744001</v>
      </c>
      <c r="C63" s="1">
        <v>4602.4501953125</v>
      </c>
      <c r="D63" s="26">
        <f t="shared" si="0"/>
        <v>2.4245610725431632E-2</v>
      </c>
      <c r="E63" s="26">
        <f t="shared" si="1"/>
        <v>-6.2937001746978805E-3</v>
      </c>
      <c r="F63">
        <f t="shared" si="3"/>
        <v>1.5840955018997147</v>
      </c>
      <c r="H63" s="21">
        <v>39.864864864864863</v>
      </c>
      <c r="I63" s="21">
        <v>1.5803769826889</v>
      </c>
      <c r="L63" s="26"/>
      <c r="M63" s="26"/>
      <c r="Q63" s="24"/>
      <c r="S63" s="24"/>
    </row>
    <row r="64" spans="1:19" x14ac:dyDescent="0.3">
      <c r="A64" s="2">
        <v>44651</v>
      </c>
      <c r="B64" s="1">
        <v>1.79139804840087</v>
      </c>
      <c r="C64" s="1">
        <v>4530.41015625</v>
      </c>
      <c r="D64" s="26">
        <f t="shared" si="0"/>
        <v>-7.9146291910514588E-4</v>
      </c>
      <c r="E64" s="26">
        <f t="shared" si="1"/>
        <v>-1.5652540713177343E-2</v>
      </c>
      <c r="F64">
        <f t="shared" si="3"/>
        <v>1.6227130055427501</v>
      </c>
      <c r="H64" s="21">
        <v>41.216216216216218</v>
      </c>
      <c r="I64" s="21">
        <v>1.5898900032043399</v>
      </c>
      <c r="L64" s="26"/>
      <c r="M64" s="26"/>
      <c r="Q64" s="24"/>
      <c r="S64" s="24"/>
    </row>
    <row r="65" spans="1:19" x14ac:dyDescent="0.3">
      <c r="A65" s="2">
        <v>44652</v>
      </c>
      <c r="B65" s="1">
        <v>1.8598450422286901</v>
      </c>
      <c r="C65" s="1">
        <v>4545.85986328125</v>
      </c>
      <c r="D65" s="26">
        <f t="shared" si="0"/>
        <v>3.8208701795182209E-2</v>
      </c>
      <c r="E65" s="26">
        <f t="shared" si="1"/>
        <v>3.4102225843584133E-3</v>
      </c>
      <c r="F65">
        <f t="shared" si="3"/>
        <v>1.663709712028498</v>
      </c>
      <c r="H65" s="21">
        <v>42.567567567567565</v>
      </c>
      <c r="I65" s="21">
        <v>1.5982429981231601</v>
      </c>
      <c r="L65" s="26"/>
      <c r="M65" s="26"/>
      <c r="Q65" s="24"/>
      <c r="S65" s="24"/>
    </row>
    <row r="66" spans="1:19" x14ac:dyDescent="0.3">
      <c r="A66" s="2">
        <v>44655</v>
      </c>
      <c r="B66" s="1">
        <v>1.77559697628021</v>
      </c>
      <c r="C66" s="1">
        <v>4582.64013671875</v>
      </c>
      <c r="D66" s="26">
        <f t="shared" si="0"/>
        <v>-4.5298432953061463E-2</v>
      </c>
      <c r="E66" s="26">
        <f t="shared" si="1"/>
        <v>8.0909386878793566E-3</v>
      </c>
      <c r="F66">
        <f t="shared" si="3"/>
        <v>1.6974886059761001</v>
      </c>
      <c r="H66" s="21">
        <v>43.918918918918919</v>
      </c>
      <c r="I66" s="21">
        <v>1.61611199378967</v>
      </c>
      <c r="L66" s="26"/>
      <c r="M66" s="26"/>
      <c r="Q66" s="24"/>
      <c r="S66" s="24"/>
    </row>
    <row r="67" spans="1:19" x14ac:dyDescent="0.3">
      <c r="A67" s="2">
        <v>44656</v>
      </c>
      <c r="B67" s="1">
        <v>1.69913005828857</v>
      </c>
      <c r="C67" s="1">
        <v>4525.1201171875</v>
      </c>
      <c r="D67" s="26">
        <f t="shared" si="0"/>
        <v>-4.3065469818401314E-2</v>
      </c>
      <c r="E67" s="26">
        <f t="shared" si="1"/>
        <v>-1.2551720801807331E-2</v>
      </c>
      <c r="F67">
        <f t="shared" si="3"/>
        <v>1.721648907661433</v>
      </c>
      <c r="H67" s="21">
        <v>45.270270270270274</v>
      </c>
      <c r="I67" s="21">
        <v>1.6400439739227199</v>
      </c>
      <c r="L67" s="26"/>
      <c r="M67" s="26"/>
      <c r="Q67" s="24"/>
      <c r="S67" s="24"/>
    </row>
    <row r="68" spans="1:19" x14ac:dyDescent="0.3">
      <c r="A68" s="2">
        <v>44657</v>
      </c>
      <c r="B68" s="1">
        <v>1.5252599716186499</v>
      </c>
      <c r="C68" s="1">
        <v>4481.14990234375</v>
      </c>
      <c r="D68" s="26">
        <f t="shared" ref="D68:D75" si="4">(B68/B67)-1</f>
        <v>-0.10232888637438908</v>
      </c>
      <c r="E68" s="26">
        <f t="shared" ref="E68:G75" si="5">(C68/C67)-1</f>
        <v>-9.7169166132718976E-3</v>
      </c>
      <c r="F68">
        <f t="shared" si="3"/>
        <v>1.7204158067703201</v>
      </c>
      <c r="H68" s="21">
        <v>46.621621621621621</v>
      </c>
      <c r="I68" s="21">
        <v>1.64865899085998</v>
      </c>
      <c r="L68" s="26"/>
      <c r="M68" s="26"/>
      <c r="Q68" s="24"/>
      <c r="S68" s="24"/>
    </row>
    <row r="69" spans="1:19" x14ac:dyDescent="0.3">
      <c r="A69" s="2">
        <v>44658</v>
      </c>
      <c r="B69" s="1">
        <v>1.6693370342254601</v>
      </c>
      <c r="C69" s="1">
        <v>4500.2099609375</v>
      </c>
      <c r="D69" s="26">
        <f t="shared" si="4"/>
        <v>9.4460659354950183E-2</v>
      </c>
      <c r="E69" s="26">
        <f t="shared" si="5"/>
        <v>4.2533856284925342E-3</v>
      </c>
      <c r="F69">
        <f t="shared" si="3"/>
        <v>1.7189778089523269</v>
      </c>
      <c r="H69" s="21">
        <v>47.972972972972975</v>
      </c>
      <c r="I69" s="21">
        <v>1.6693370342254601</v>
      </c>
      <c r="L69" s="26"/>
      <c r="M69" s="26"/>
      <c r="Q69" s="24"/>
      <c r="S69" s="24"/>
    </row>
    <row r="70" spans="1:19" x14ac:dyDescent="0.3">
      <c r="A70" s="2">
        <v>44659</v>
      </c>
      <c r="B70" s="1">
        <v>1.64865899085998</v>
      </c>
      <c r="C70" s="1">
        <v>4488.27978515625</v>
      </c>
      <c r="D70" s="26">
        <f t="shared" si="4"/>
        <v>-1.2386979346608817E-2</v>
      </c>
      <c r="E70" s="26">
        <f t="shared" si="5"/>
        <v>-2.6510264820542861E-3</v>
      </c>
      <c r="F70">
        <f t="shared" si="3"/>
        <v>1.7222325086593582</v>
      </c>
      <c r="H70" s="21">
        <v>49.324324324324323</v>
      </c>
      <c r="I70" s="21">
        <v>1.6754169464111299</v>
      </c>
      <c r="L70" s="26"/>
      <c r="M70" s="26"/>
      <c r="Q70" s="24"/>
      <c r="S70" s="24"/>
    </row>
    <row r="71" spans="1:19" x14ac:dyDescent="0.3">
      <c r="A71" s="2">
        <v>44662</v>
      </c>
      <c r="B71" s="1">
        <v>1.4977899789810101</v>
      </c>
      <c r="C71" s="1">
        <v>4412.52978515625</v>
      </c>
      <c r="D71" s="26">
        <f t="shared" si="4"/>
        <v>-9.151013806698316E-2</v>
      </c>
      <c r="E71" s="26">
        <f t="shared" si="5"/>
        <v>-1.687729010355421E-2</v>
      </c>
      <c r="F71">
        <f t="shared" si="3"/>
        <v>1.7010211110115001</v>
      </c>
      <c r="H71" s="21">
        <v>50.675675675675677</v>
      </c>
      <c r="I71" s="21">
        <v>1.68371701240539</v>
      </c>
      <c r="L71" s="26"/>
      <c r="M71" s="26"/>
      <c r="Q71" s="24"/>
      <c r="S71" s="24"/>
    </row>
    <row r="72" spans="1:19" x14ac:dyDescent="0.3">
      <c r="A72" s="2">
        <v>44663</v>
      </c>
      <c r="B72" s="1">
        <v>1.5571420192718499</v>
      </c>
      <c r="C72" s="1">
        <v>4397.4501953125</v>
      </c>
      <c r="D72" s="26">
        <f t="shared" si="4"/>
        <v>3.9626410327046502E-2</v>
      </c>
      <c r="E72" s="26">
        <f t="shared" si="5"/>
        <v>-3.4174477177417728E-3</v>
      </c>
      <c r="F72">
        <f t="shared" si="3"/>
        <v>1.6816975116729691</v>
      </c>
      <c r="H72" s="21">
        <v>52.027027027027025</v>
      </c>
      <c r="I72" s="21">
        <v>1.6902769804000799</v>
      </c>
      <c r="L72" s="26"/>
      <c r="M72" s="26"/>
      <c r="Q72" s="24"/>
      <c r="S72" s="24"/>
    </row>
    <row r="73" spans="1:19" x14ac:dyDescent="0.3">
      <c r="A73" s="2">
        <v>44664</v>
      </c>
      <c r="B73" s="1">
        <v>1.5898900032043399</v>
      </c>
      <c r="C73" s="1">
        <v>4446.58984375</v>
      </c>
      <c r="D73" s="26">
        <f t="shared" si="4"/>
        <v>2.1030826685804582E-2</v>
      </c>
      <c r="E73" s="26">
        <f t="shared" si="5"/>
        <v>1.1174577597236057E-2</v>
      </c>
      <c r="F73">
        <f t="shared" si="3"/>
        <v>1.661404812335963</v>
      </c>
      <c r="H73" s="21">
        <v>53.378378378378379</v>
      </c>
      <c r="I73" s="21">
        <v>1.69598495960235</v>
      </c>
      <c r="L73" s="26"/>
      <c r="M73" s="26"/>
      <c r="Q73" s="24"/>
      <c r="S73" s="24"/>
    </row>
    <row r="74" spans="1:19" x14ac:dyDescent="0.3">
      <c r="A74" s="2">
        <v>44665</v>
      </c>
      <c r="B74" s="1">
        <v>1.52315402030944</v>
      </c>
      <c r="C74" s="1">
        <v>4392.58984375</v>
      </c>
      <c r="D74" s="26">
        <f t="shared" si="4"/>
        <v>-4.1975220147555503E-2</v>
      </c>
      <c r="E74" s="26">
        <f t="shared" si="5"/>
        <v>-1.214413784439794E-2</v>
      </c>
      <c r="F74">
        <f t="shared" si="3"/>
        <v>1.6345804095268199</v>
      </c>
      <c r="H74" s="21">
        <v>54.729729729729726</v>
      </c>
      <c r="I74" s="21">
        <v>1.69913005828857</v>
      </c>
      <c r="L74" s="26"/>
      <c r="M74" s="26"/>
      <c r="Q74" s="24"/>
      <c r="S74" s="24"/>
    </row>
    <row r="75" spans="1:19" x14ac:dyDescent="0.3">
      <c r="A75" s="2">
        <v>44669</v>
      </c>
      <c r="B75" s="1">
        <v>1.4503879547119101</v>
      </c>
      <c r="C75" s="1">
        <v>4391.68994140625</v>
      </c>
      <c r="D75" s="26">
        <f t="shared" si="4"/>
        <v>-4.7773281380137145E-2</v>
      </c>
      <c r="E75" s="26">
        <f t="shared" si="5"/>
        <v>-2.0486828403298851E-4</v>
      </c>
      <c r="F75">
        <f t="shared" ref="F75:F106" si="6">AVERAGE(B66:B75)</f>
        <v>1.5936347007751421</v>
      </c>
      <c r="H75" s="21">
        <v>56.081081081081081</v>
      </c>
      <c r="I75" s="21">
        <v>1.7099039554595901</v>
      </c>
      <c r="L75" s="26"/>
      <c r="M75" s="26"/>
      <c r="Q75" s="24"/>
      <c r="S75" s="24"/>
    </row>
    <row r="76" spans="1:19" x14ac:dyDescent="0.3">
      <c r="H76" s="21">
        <v>57.432432432432435</v>
      </c>
      <c r="I76" s="21">
        <v>1.7301709651946999</v>
      </c>
      <c r="Q76" s="24"/>
      <c r="S76" s="24"/>
    </row>
    <row r="77" spans="1:19" x14ac:dyDescent="0.3">
      <c r="H77" s="21">
        <v>58.783783783783782</v>
      </c>
      <c r="I77" s="21">
        <v>1.7359379529953001</v>
      </c>
      <c r="Q77" s="24"/>
      <c r="S77" s="24"/>
    </row>
    <row r="78" spans="1:19" x14ac:dyDescent="0.3">
      <c r="H78" s="21">
        <v>60.135135135135137</v>
      </c>
      <c r="I78" s="21">
        <v>1.75037801265716</v>
      </c>
      <c r="Q78" s="24"/>
      <c r="S78" s="24"/>
    </row>
    <row r="79" spans="1:19" x14ac:dyDescent="0.3">
      <c r="H79" s="21">
        <v>61.486486486486484</v>
      </c>
      <c r="I79" s="21">
        <v>1.75273001194</v>
      </c>
      <c r="Q79" s="24"/>
      <c r="S79" s="24"/>
    </row>
    <row r="80" spans="1:19" x14ac:dyDescent="0.3">
      <c r="H80" s="21">
        <v>62.837837837837839</v>
      </c>
      <c r="I80" s="21">
        <v>1.77559697628021</v>
      </c>
      <c r="Q80" s="24"/>
      <c r="S80" s="24"/>
    </row>
    <row r="81" spans="8:19" x14ac:dyDescent="0.3">
      <c r="H81" s="21">
        <v>64.189189189189179</v>
      </c>
      <c r="I81" s="21">
        <v>1.79139804840087</v>
      </c>
      <c r="Q81" s="24"/>
      <c r="S81" s="24"/>
    </row>
    <row r="82" spans="8:19" x14ac:dyDescent="0.3">
      <c r="H82" s="21">
        <v>65.540540540540547</v>
      </c>
      <c r="I82" s="21">
        <v>1.7928169965744001</v>
      </c>
      <c r="Q82" s="24"/>
      <c r="S82" s="24"/>
    </row>
    <row r="83" spans="8:19" x14ac:dyDescent="0.3">
      <c r="H83" s="21">
        <v>66.891891891891888</v>
      </c>
      <c r="I83" s="21">
        <v>1.8185520172119101</v>
      </c>
      <c r="Q83" s="24"/>
      <c r="S83" s="24"/>
    </row>
    <row r="84" spans="8:19" x14ac:dyDescent="0.3">
      <c r="H84" s="21">
        <v>68.243243243243242</v>
      </c>
      <c r="I84" s="21">
        <v>1.8306479454040501</v>
      </c>
      <c r="Q84" s="24"/>
      <c r="S84" s="24"/>
    </row>
    <row r="85" spans="8:19" x14ac:dyDescent="0.3">
      <c r="H85" s="21">
        <v>69.594594594594597</v>
      </c>
      <c r="I85" s="21">
        <v>1.8414249420166</v>
      </c>
      <c r="Q85" s="24"/>
      <c r="S85" s="24"/>
    </row>
    <row r="86" spans="8:19" x14ac:dyDescent="0.3">
      <c r="H86" s="21">
        <v>70.945945945945951</v>
      </c>
      <c r="I86" s="21">
        <v>1.8598450422286901</v>
      </c>
      <c r="Q86" s="24"/>
      <c r="S86" s="24"/>
    </row>
    <row r="87" spans="8:19" x14ac:dyDescent="0.3">
      <c r="H87" s="21">
        <v>72.297297297297291</v>
      </c>
      <c r="I87" s="21">
        <v>1.8861789703369101</v>
      </c>
      <c r="Q87" s="24"/>
      <c r="S87" s="24"/>
    </row>
    <row r="88" spans="8:19" x14ac:dyDescent="0.3">
      <c r="H88" s="21">
        <v>73.648648648648646</v>
      </c>
      <c r="I88" s="21">
        <v>1.95040595531463</v>
      </c>
      <c r="Q88" s="24"/>
      <c r="S88" s="24"/>
    </row>
    <row r="89" spans="8:19" x14ac:dyDescent="0.3">
      <c r="H89" s="21">
        <v>75</v>
      </c>
      <c r="I89" s="21">
        <v>1.9676100015640201</v>
      </c>
      <c r="Q89" s="24"/>
      <c r="S89" s="24"/>
    </row>
    <row r="90" spans="8:19" x14ac:dyDescent="0.3">
      <c r="H90" s="21">
        <v>76.351351351351354</v>
      </c>
      <c r="I90" s="21">
        <v>1.99043405055999</v>
      </c>
      <c r="Q90" s="24"/>
      <c r="S90" s="24"/>
    </row>
    <row r="91" spans="8:19" x14ac:dyDescent="0.3">
      <c r="H91" s="21">
        <v>77.702702702702709</v>
      </c>
      <c r="I91" s="21">
        <v>2.1040570735931299</v>
      </c>
      <c r="Q91" s="24"/>
      <c r="S91" s="24"/>
    </row>
    <row r="92" spans="8:19" x14ac:dyDescent="0.3">
      <c r="H92" s="21">
        <v>79.054054054054049</v>
      </c>
      <c r="I92" s="21">
        <v>2.1100540161132799</v>
      </c>
      <c r="Q92" s="24"/>
      <c r="S92" s="24"/>
    </row>
    <row r="93" spans="8:19" x14ac:dyDescent="0.3">
      <c r="H93" s="21">
        <v>80.405405405405403</v>
      </c>
      <c r="I93" s="21">
        <v>2.1166470050811701</v>
      </c>
      <c r="Q93" s="24"/>
      <c r="S93" s="24"/>
    </row>
    <row r="94" spans="8:19" x14ac:dyDescent="0.3">
      <c r="H94" s="21">
        <v>81.756756756756758</v>
      </c>
      <c r="I94" s="21">
        <v>2.15688800811767</v>
      </c>
      <c r="Q94" s="24"/>
      <c r="S94" s="24"/>
    </row>
    <row r="95" spans="8:19" x14ac:dyDescent="0.3">
      <c r="H95" s="21">
        <v>83.108108108108112</v>
      </c>
      <c r="I95" s="21">
        <v>2.1710610389709402</v>
      </c>
      <c r="Q95" s="24"/>
      <c r="S95" s="24"/>
    </row>
    <row r="96" spans="8:19" x14ac:dyDescent="0.3">
      <c r="H96" s="21">
        <v>84.459459459459453</v>
      </c>
      <c r="I96" s="21">
        <v>2.2244210243225</v>
      </c>
      <c r="Q96" s="24"/>
      <c r="S96" s="24"/>
    </row>
    <row r="97" spans="8:19" x14ac:dyDescent="0.3">
      <c r="H97" s="21">
        <v>85.810810810810807</v>
      </c>
      <c r="I97" s="21">
        <v>2.2789020538329998</v>
      </c>
      <c r="Q97" s="24"/>
      <c r="S97" s="24"/>
    </row>
    <row r="98" spans="8:19" x14ac:dyDescent="0.3">
      <c r="H98" s="21">
        <v>87.162162162162161</v>
      </c>
      <c r="I98" s="21">
        <v>2.3159320354461599</v>
      </c>
      <c r="Q98" s="24"/>
      <c r="S98" s="24"/>
    </row>
    <row r="99" spans="8:19" x14ac:dyDescent="0.3">
      <c r="H99" s="21">
        <v>88.513513513513516</v>
      </c>
      <c r="I99" s="21">
        <v>2.3484580516815101</v>
      </c>
      <c r="Q99" s="24"/>
      <c r="S99" s="24"/>
    </row>
    <row r="100" spans="8:19" x14ac:dyDescent="0.3">
      <c r="H100" s="21">
        <v>89.86486486486487</v>
      </c>
      <c r="I100" s="21">
        <v>2.3723471164703298</v>
      </c>
      <c r="Q100" s="24"/>
      <c r="S100" s="24"/>
    </row>
    <row r="101" spans="8:19" x14ac:dyDescent="0.3">
      <c r="H101" s="21">
        <v>91.21621621621621</v>
      </c>
      <c r="I101" s="21">
        <v>2.4113790988922101</v>
      </c>
      <c r="Q101" s="24"/>
      <c r="S101" s="24"/>
    </row>
    <row r="102" spans="8:19" x14ac:dyDescent="0.3">
      <c r="H102" s="21">
        <v>92.567567567567565</v>
      </c>
      <c r="I102" s="21">
        <v>2.4517409801483101</v>
      </c>
      <c r="Q102" s="24"/>
      <c r="S102" s="24"/>
    </row>
    <row r="103" spans="8:19" x14ac:dyDescent="0.3">
      <c r="H103" s="21">
        <v>93.918918918918919</v>
      </c>
      <c r="I103" s="21">
        <v>2.5230538845062198</v>
      </c>
      <c r="Q103" s="24"/>
      <c r="S103" s="24"/>
    </row>
    <row r="104" spans="8:19" x14ac:dyDescent="0.3">
      <c r="H104" s="21">
        <v>95.270270270270274</v>
      </c>
      <c r="I104" s="21">
        <v>2.5734701156616202</v>
      </c>
      <c r="Q104" s="24"/>
      <c r="S104" s="24"/>
    </row>
    <row r="105" spans="8:19" x14ac:dyDescent="0.3">
      <c r="H105" s="21">
        <v>96.621621621621614</v>
      </c>
      <c r="I105" s="21">
        <v>2.58317995071411</v>
      </c>
      <c r="Q105" s="24"/>
      <c r="S105" s="24"/>
    </row>
    <row r="106" spans="8:19" x14ac:dyDescent="0.3">
      <c r="H106" s="21">
        <v>97.972972972972968</v>
      </c>
      <c r="I106" s="21">
        <v>2.6943171024322501</v>
      </c>
      <c r="Q106" s="24"/>
      <c r="S106" s="24"/>
    </row>
    <row r="107" spans="8:19" ht="15" thickBot="1" x14ac:dyDescent="0.35">
      <c r="H107" s="22">
        <v>99.324324324324323</v>
      </c>
      <c r="I107" s="22">
        <v>2.79239702224731</v>
      </c>
      <c r="Q107" s="24"/>
      <c r="S107" s="24"/>
    </row>
    <row r="108" spans="8:19" x14ac:dyDescent="0.3">
      <c r="Q108" s="24"/>
      <c r="S108" s="24"/>
    </row>
    <row r="109" spans="8:19" x14ac:dyDescent="0.3">
      <c r="Q109" s="24"/>
      <c r="S109" s="24"/>
    </row>
    <row r="110" spans="8:19" x14ac:dyDescent="0.3">
      <c r="Q110" s="24"/>
      <c r="S110" s="24"/>
    </row>
    <row r="111" spans="8:19" x14ac:dyDescent="0.3">
      <c r="Q111" s="24"/>
      <c r="S111" s="24"/>
    </row>
    <row r="112" spans="8:19" x14ac:dyDescent="0.3">
      <c r="S112" s="24"/>
    </row>
  </sheetData>
  <sortState xmlns:xlrd2="http://schemas.microsoft.com/office/spreadsheetml/2017/richdata2" ref="S38:T112">
    <sortCondition descending="1" ref="T38"/>
  </sortState>
  <mergeCells count="2">
    <mergeCell ref="H2:I2"/>
    <mergeCell ref="H5:I5"/>
  </mergeCells>
  <phoneticPr fontId="2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6"/>
  <sheetViews>
    <sheetView tabSelected="1" topLeftCell="M22" zoomScale="85" zoomScaleNormal="85" workbookViewId="0">
      <selection activeCell="T10" sqref="T10"/>
    </sheetView>
  </sheetViews>
  <sheetFormatPr defaultRowHeight="14.4" x14ac:dyDescent="0.3"/>
  <cols>
    <col min="1" max="1" width="10.796875" customWidth="1"/>
    <col min="10" max="13" width="10.5" bestFit="1" customWidth="1"/>
    <col min="14" max="14" width="9" bestFit="1" customWidth="1"/>
    <col min="15" max="15" width="13.296875" bestFit="1" customWidth="1"/>
    <col min="18" max="18" width="19.59765625" bestFit="1" customWidth="1"/>
    <col min="19" max="19" width="14.09765625" bestFit="1" customWidth="1"/>
    <col min="20" max="21" width="11.09765625" bestFit="1" customWidth="1"/>
    <col min="22" max="22" width="22.69921875" bestFit="1" customWidth="1"/>
    <col min="23" max="23" width="9.69921875" bestFit="1" customWidth="1"/>
    <col min="24" max="24" width="9" bestFit="1" customWidth="1"/>
  </cols>
  <sheetData>
    <row r="1" spans="1:22" ht="15" thickBot="1" x14ac:dyDescent="0.35">
      <c r="B1" s="45" t="s">
        <v>37</v>
      </c>
      <c r="C1" s="45"/>
      <c r="D1" s="45"/>
      <c r="E1" s="49"/>
      <c r="F1" s="18" t="s">
        <v>35</v>
      </c>
      <c r="G1" s="19"/>
      <c r="H1" s="19"/>
      <c r="I1" s="20"/>
      <c r="J1" s="46" t="s">
        <v>36</v>
      </c>
      <c r="K1" s="47"/>
      <c r="L1" s="47"/>
      <c r="M1" s="48"/>
      <c r="N1" s="50" t="s">
        <v>34</v>
      </c>
      <c r="O1" s="51"/>
    </row>
    <row r="2" spans="1:22" ht="15" thickBot="1" x14ac:dyDescent="0.35">
      <c r="A2" s="17" t="s">
        <v>0</v>
      </c>
      <c r="B2" s="8" t="s">
        <v>6</v>
      </c>
      <c r="C2" s="8" t="s">
        <v>5</v>
      </c>
      <c r="D2" s="8" t="s">
        <v>4</v>
      </c>
      <c r="E2" s="9" t="s">
        <v>3</v>
      </c>
      <c r="F2" s="14" t="s">
        <v>6</v>
      </c>
      <c r="G2" s="6" t="s">
        <v>5</v>
      </c>
      <c r="H2" s="6" t="s">
        <v>4</v>
      </c>
      <c r="I2" s="7" t="s">
        <v>3</v>
      </c>
      <c r="J2" s="6" t="s">
        <v>6</v>
      </c>
      <c r="K2" s="6" t="s">
        <v>5</v>
      </c>
      <c r="L2" s="6" t="s">
        <v>4</v>
      </c>
      <c r="M2" s="6" t="s">
        <v>3</v>
      </c>
      <c r="N2" s="43" t="s">
        <v>18</v>
      </c>
      <c r="O2" s="44" t="s">
        <v>19</v>
      </c>
      <c r="R2" t="s">
        <v>8</v>
      </c>
    </row>
    <row r="3" spans="1:22" x14ac:dyDescent="0.3">
      <c r="A3" s="10">
        <v>44561</v>
      </c>
      <c r="B3">
        <v>177.34405517578099</v>
      </c>
      <c r="C3">
        <v>380.30819702148398</v>
      </c>
      <c r="D3">
        <v>169.97888183593699</v>
      </c>
      <c r="E3" s="5">
        <v>1056.78002929687</v>
      </c>
      <c r="I3" s="5"/>
      <c r="J3" s="15">
        <v>25000</v>
      </c>
      <c r="K3" s="15">
        <v>25000</v>
      </c>
      <c r="L3" s="15">
        <v>25000</v>
      </c>
      <c r="M3" s="37">
        <v>25000</v>
      </c>
      <c r="N3" s="39">
        <f>SUM(J3:M3)</f>
        <v>100000</v>
      </c>
      <c r="O3" s="35"/>
      <c r="R3" t="s">
        <v>9</v>
      </c>
    </row>
    <row r="4" spans="1:22" x14ac:dyDescent="0.3">
      <c r="A4" s="10">
        <v>44564</v>
      </c>
      <c r="B4">
        <v>181.778396606445</v>
      </c>
      <c r="C4">
        <v>393.01330566406199</v>
      </c>
      <c r="D4">
        <v>170.445877075195</v>
      </c>
      <c r="E4" s="5">
        <v>1199.78002929687</v>
      </c>
      <c r="F4" s="12">
        <f>(B4/B3)-1</f>
        <v>2.500417296914037E-2</v>
      </c>
      <c r="G4" s="12">
        <f>(C4/C3)-1</f>
        <v>3.3407401528766645E-2</v>
      </c>
      <c r="H4" s="12">
        <f>(D4/D3)-1</f>
        <v>2.7473721100763626E-3</v>
      </c>
      <c r="I4" s="13">
        <f>(E4/E3)-1</f>
        <v>0.13531671306766202</v>
      </c>
      <c r="J4" s="16">
        <f>J3*(1+F4)</f>
        <v>25625.104324228509</v>
      </c>
      <c r="K4" s="16">
        <f t="shared" ref="K4:M19" si="0">K3*(1+G4)</f>
        <v>25835.185038219166</v>
      </c>
      <c r="L4" s="16">
        <f t="shared" si="0"/>
        <v>25068.68430275191</v>
      </c>
      <c r="M4" s="38">
        <f t="shared" si="0"/>
        <v>28382.917826691551</v>
      </c>
      <c r="N4" s="39">
        <f t="shared" ref="N4:N67" si="1">SUM(J4:M4)</f>
        <v>104911.89149189113</v>
      </c>
      <c r="O4" s="40">
        <f>(N4/N3)-1</f>
        <v>4.9118914918911294E-2</v>
      </c>
      <c r="R4" t="s">
        <v>7</v>
      </c>
    </row>
    <row r="5" spans="1:22" x14ac:dyDescent="0.3">
      <c r="A5" s="10">
        <v>44565</v>
      </c>
      <c r="B5">
        <v>179.47134399414</v>
      </c>
      <c r="C5">
        <v>405.09213256835898</v>
      </c>
      <c r="D5">
        <v>169.98881530761699</v>
      </c>
      <c r="E5" s="5">
        <v>1149.58996582031</v>
      </c>
      <c r="F5" s="12">
        <f t="shared" ref="F5:F68" si="2">(B5/B4)-1</f>
        <v>-1.2691566519314357E-2</v>
      </c>
      <c r="G5" s="12">
        <f t="shared" ref="G5:G68" si="3">(C5/C4)-1</f>
        <v>3.0733887963125817E-2</v>
      </c>
      <c r="H5" s="12">
        <f t="shared" ref="H5:H68" si="4">(D5/D4)-1</f>
        <v>-2.6815654061046468E-3</v>
      </c>
      <c r="I5" s="13">
        <f t="shared" ref="I5:I68" si="5">(E5/E4)-1</f>
        <v>-4.1832721208048262E-2</v>
      </c>
      <c r="J5" s="16">
        <f t="shared" ref="J5:M68" si="6">J4*(1+F5)</f>
        <v>25299.881608133193</v>
      </c>
      <c r="K5" s="16">
        <f t="shared" si="0"/>
        <v>26629.20072069042</v>
      </c>
      <c r="L5" s="16">
        <f t="shared" si="0"/>
        <v>25001.460986149094</v>
      </c>
      <c r="M5" s="38">
        <f t="shared" si="0"/>
        <v>27195.583138176622</v>
      </c>
      <c r="N5" s="39">
        <f t="shared" si="1"/>
        <v>104126.12645314932</v>
      </c>
      <c r="O5" s="40">
        <f t="shared" ref="O5:O68" si="7">(N5/N4)-1</f>
        <v>-7.4897614328357509E-3</v>
      </c>
      <c r="R5" t="s">
        <v>10</v>
      </c>
    </row>
    <row r="6" spans="1:22" x14ac:dyDescent="0.3">
      <c r="A6" s="10">
        <v>44566</v>
      </c>
      <c r="B6">
        <v>174.69741821289</v>
      </c>
      <c r="C6">
        <v>396.29400634765602</v>
      </c>
      <c r="D6">
        <v>171.12153625488199</v>
      </c>
      <c r="E6" s="5">
        <v>1088.11999511718</v>
      </c>
      <c r="F6" s="12">
        <f t="shared" si="2"/>
        <v>-2.6599933309720325E-2</v>
      </c>
      <c r="G6" s="12">
        <f t="shared" si="3"/>
        <v>-2.1718827677351338E-2</v>
      </c>
      <c r="H6" s="12">
        <f t="shared" si="4"/>
        <v>6.6635028029060628E-3</v>
      </c>
      <c r="I6" s="13">
        <f t="shared" si="5"/>
        <v>-5.3471213676840934E-2</v>
      </c>
      <c r="J6" s="16">
        <f t="shared" si="6"/>
        <v>24626.906444613032</v>
      </c>
      <c r="K6" s="16">
        <f t="shared" si="0"/>
        <v>26050.845699052144</v>
      </c>
      <c r="L6" s="16">
        <f t="shared" si="0"/>
        <v>25168.058291507044</v>
      </c>
      <c r="M6" s="38">
        <f t="shared" si="0"/>
        <v>25741.402301128888</v>
      </c>
      <c r="N6" s="39">
        <f t="shared" si="1"/>
        <v>101587.21273630109</v>
      </c>
      <c r="O6" s="40">
        <f t="shared" si="7"/>
        <v>-2.4383061229023895E-2</v>
      </c>
    </row>
    <row r="7" spans="1:22" x14ac:dyDescent="0.3">
      <c r="A7" s="10">
        <v>44567</v>
      </c>
      <c r="B7">
        <v>171.78114318847599</v>
      </c>
      <c r="C7">
        <v>394.60394287109301</v>
      </c>
      <c r="D7">
        <v>170.53530883789</v>
      </c>
      <c r="E7" s="5">
        <v>1064.69995117187</v>
      </c>
      <c r="F7" s="12">
        <f t="shared" si="2"/>
        <v>-1.6693292060333542E-2</v>
      </c>
      <c r="G7" s="12">
        <f t="shared" si="3"/>
        <v>-4.2646707986806476E-3</v>
      </c>
      <c r="H7" s="12">
        <f t="shared" si="4"/>
        <v>-3.4257956644265786E-3</v>
      </c>
      <c r="I7" s="13">
        <f t="shared" si="5"/>
        <v>-2.1523401877003412E-2</v>
      </c>
      <c r="J7" s="16">
        <f t="shared" si="6"/>
        <v>24215.802302790598</v>
      </c>
      <c r="K7" s="16">
        <f t="shared" si="0"/>
        <v>25939.747418118463</v>
      </c>
      <c r="L7" s="16">
        <f t="shared" si="0"/>
        <v>25081.837666529966</v>
      </c>
      <c r="M7" s="38">
        <f t="shared" si="0"/>
        <v>25187.35975452407</v>
      </c>
      <c r="N7" s="39">
        <f t="shared" si="1"/>
        <v>100424.7471419631</v>
      </c>
      <c r="O7" s="40">
        <f t="shared" si="7"/>
        <v>-1.1443030702648627E-2</v>
      </c>
      <c r="R7" s="3" t="s">
        <v>11</v>
      </c>
    </row>
    <row r="8" spans="1:22" x14ac:dyDescent="0.3">
      <c r="A8" s="10">
        <v>44568</v>
      </c>
      <c r="B8">
        <v>171.950927734375</v>
      </c>
      <c r="C8">
        <v>395.180572509765</v>
      </c>
      <c r="D8">
        <v>172.84049987792901</v>
      </c>
      <c r="E8" s="5">
        <v>1026.9599609375</v>
      </c>
      <c r="F8" s="12">
        <f t="shared" si="2"/>
        <v>9.8837708695831417E-4</v>
      </c>
      <c r="G8" s="12">
        <f t="shared" si="3"/>
        <v>1.4612870679306944E-3</v>
      </c>
      <c r="H8" s="12">
        <f t="shared" si="4"/>
        <v>1.3517382738787109E-2</v>
      </c>
      <c r="I8" s="13">
        <f t="shared" si="5"/>
        <v>-3.5446597130798341E-2</v>
      </c>
      <c r="J8" s="16">
        <f t="shared" si="6"/>
        <v>24239.736646928988</v>
      </c>
      <c r="K8" s="16">
        <f t="shared" si="0"/>
        <v>25977.652835565947</v>
      </c>
      <c r="L8" s="16">
        <f t="shared" si="0"/>
        <v>25420.878466060578</v>
      </c>
      <c r="M8" s="38">
        <f t="shared" si="0"/>
        <v>24294.553560516972</v>
      </c>
      <c r="N8" s="39">
        <f t="shared" si="1"/>
        <v>99932.821509072484</v>
      </c>
      <c r="O8" s="40">
        <f t="shared" si="7"/>
        <v>-4.8984503012511338E-3</v>
      </c>
      <c r="R8" t="s">
        <v>14</v>
      </c>
      <c r="T8" s="4" t="s">
        <v>12</v>
      </c>
    </row>
    <row r="9" spans="1:22" x14ac:dyDescent="0.3">
      <c r="A9" s="10">
        <v>44571</v>
      </c>
      <c r="B9">
        <v>171.97090148925699</v>
      </c>
      <c r="C9">
        <v>396.83084106445301</v>
      </c>
      <c r="D9">
        <v>171.98599243164</v>
      </c>
      <c r="E9" s="5">
        <v>1058.11999511718</v>
      </c>
      <c r="F9" s="12">
        <f t="shared" si="2"/>
        <v>1.161596226619821E-4</v>
      </c>
      <c r="G9" s="12">
        <f t="shared" si="3"/>
        <v>4.1759860415386818E-3</v>
      </c>
      <c r="H9" s="12">
        <f t="shared" si="4"/>
        <v>-4.9439075152670764E-3</v>
      </c>
      <c r="I9" s="13">
        <f t="shared" si="5"/>
        <v>3.0342014649952231E-2</v>
      </c>
      <c r="J9" s="16">
        <f t="shared" si="6"/>
        <v>24242.552325591321</v>
      </c>
      <c r="K9" s="16">
        <f t="shared" si="0"/>
        <v>26086.135151199207</v>
      </c>
      <c r="L9" s="16">
        <f t="shared" si="0"/>
        <v>25295.19999396753</v>
      </c>
      <c r="M9" s="38">
        <f t="shared" si="0"/>
        <v>25031.699260564226</v>
      </c>
      <c r="N9" s="39">
        <f t="shared" si="1"/>
        <v>100655.58673132228</v>
      </c>
      <c r="O9" s="40">
        <f t="shared" si="7"/>
        <v>7.2325109141864186E-3</v>
      </c>
      <c r="R9" t="s">
        <v>15</v>
      </c>
      <c r="T9" s="4" t="s">
        <v>13</v>
      </c>
    </row>
    <row r="10" spans="1:22" ht="15" thickBot="1" x14ac:dyDescent="0.35">
      <c r="A10" s="10">
        <v>44572</v>
      </c>
      <c r="B10">
        <v>174.85722351074199</v>
      </c>
      <c r="C10">
        <v>400.68807983398398</v>
      </c>
      <c r="D10">
        <v>170.15773010253901</v>
      </c>
      <c r="E10" s="5">
        <v>1064.40002441406</v>
      </c>
      <c r="F10" s="12">
        <f t="shared" si="2"/>
        <v>1.6783781421680244E-2</v>
      </c>
      <c r="G10" s="12">
        <f t="shared" si="3"/>
        <v>9.7201083443625436E-3</v>
      </c>
      <c r="H10" s="12">
        <f t="shared" si="4"/>
        <v>-1.0630297870494743E-2</v>
      </c>
      <c r="I10" s="13">
        <f t="shared" si="5"/>
        <v>5.9350823402448682E-3</v>
      </c>
      <c r="J10" s="16">
        <f t="shared" si="6"/>
        <v>24649.434024927694</v>
      </c>
      <c r="K10" s="16">
        <f t="shared" si="0"/>
        <v>26339.695211154547</v>
      </c>
      <c r="L10" s="16">
        <f t="shared" si="0"/>
        <v>25026.304483337917</v>
      </c>
      <c r="M10" s="38">
        <f t="shared" si="0"/>
        <v>25180.264456791923</v>
      </c>
      <c r="N10" s="39">
        <f t="shared" si="1"/>
        <v>101195.69817621208</v>
      </c>
      <c r="O10" s="40">
        <f t="shared" si="7"/>
        <v>5.3659360839206638E-3</v>
      </c>
      <c r="R10" t="s">
        <v>16</v>
      </c>
      <c r="T10" s="4" t="s">
        <v>17</v>
      </c>
    </row>
    <row r="11" spans="1:22" ht="15" thickBot="1" x14ac:dyDescent="0.35">
      <c r="A11" s="10">
        <v>44573</v>
      </c>
      <c r="B11">
        <v>175.306640625</v>
      </c>
      <c r="C11">
        <v>388.02273559570301</v>
      </c>
      <c r="D11">
        <v>168.70703125</v>
      </c>
      <c r="E11" s="5">
        <v>1106.21997070312</v>
      </c>
      <c r="F11" s="12">
        <f t="shared" si="2"/>
        <v>2.5701947293610417E-3</v>
      </c>
      <c r="G11" s="12">
        <f t="shared" si="3"/>
        <v>-3.1608986829677055E-2</v>
      </c>
      <c r="H11" s="12">
        <f t="shared" si="4"/>
        <v>-8.5256123930708139E-3</v>
      </c>
      <c r="I11" s="13">
        <f t="shared" si="5"/>
        <v>3.9289689336564404E-2</v>
      </c>
      <c r="J11" s="16">
        <f t="shared" si="6"/>
        <v>24712.787870340297</v>
      </c>
      <c r="K11" s="16">
        <f t="shared" si="0"/>
        <v>25507.124132127454</v>
      </c>
      <c r="L11" s="16">
        <f t="shared" si="0"/>
        <v>24812.93991168201</v>
      </c>
      <c r="M11" s="38">
        <f t="shared" si="0"/>
        <v>26169.589224711814</v>
      </c>
      <c r="N11" s="39">
        <f t="shared" si="1"/>
        <v>101202.44113886158</v>
      </c>
      <c r="O11" s="40">
        <f t="shared" si="7"/>
        <v>6.6632898147123143E-5</v>
      </c>
      <c r="R11" s="60" t="s">
        <v>20</v>
      </c>
      <c r="S11" s="61"/>
      <c r="T11" s="61"/>
      <c r="U11" s="61"/>
      <c r="V11" s="62"/>
    </row>
    <row r="12" spans="1:22" ht="15" thickBot="1" x14ac:dyDescent="0.35">
      <c r="A12" s="10">
        <v>44574</v>
      </c>
      <c r="B12">
        <v>171.97090148925699</v>
      </c>
      <c r="C12">
        <v>388.50985717773398</v>
      </c>
      <c r="D12">
        <v>167.68360900878901</v>
      </c>
      <c r="E12" s="5">
        <v>1031.56005859375</v>
      </c>
      <c r="F12" s="12">
        <f t="shared" si="2"/>
        <v>-1.9028024972987279E-2</v>
      </c>
      <c r="G12" s="12">
        <f t="shared" si="3"/>
        <v>1.2553944327080568E-3</v>
      </c>
      <c r="H12" s="12">
        <f t="shared" si="4"/>
        <v>-6.0662690442013778E-3</v>
      </c>
      <c r="I12" s="13">
        <f t="shared" si="5"/>
        <v>-6.7491018139833159E-2</v>
      </c>
      <c r="J12" s="16">
        <f t="shared" si="6"/>
        <v>24242.552325591325</v>
      </c>
      <c r="K12" s="16">
        <f t="shared" si="0"/>
        <v>25539.145633757318</v>
      </c>
      <c r="L12" s="16">
        <f t="shared" si="0"/>
        <v>24662.417942400145</v>
      </c>
      <c r="M12" s="38">
        <f t="shared" si="0"/>
        <v>24403.377003634807</v>
      </c>
      <c r="N12" s="39">
        <f t="shared" si="1"/>
        <v>98847.492905383609</v>
      </c>
      <c r="O12" s="40">
        <f t="shared" si="7"/>
        <v>-2.3269678151801809E-2</v>
      </c>
      <c r="Q12" s="94" t="s">
        <v>32</v>
      </c>
      <c r="R12" s="59"/>
      <c r="S12" s="63" t="s">
        <v>6</v>
      </c>
      <c r="T12" s="63" t="s">
        <v>5</v>
      </c>
      <c r="U12" s="63" t="s">
        <v>4</v>
      </c>
      <c r="V12" s="64" t="s">
        <v>3</v>
      </c>
    </row>
    <row r="13" spans="1:22" x14ac:dyDescent="0.3">
      <c r="A13" s="10">
        <v>44575</v>
      </c>
      <c r="B13">
        <v>172.84979248046801</v>
      </c>
      <c r="C13">
        <v>378.70767211914</v>
      </c>
      <c r="D13">
        <v>166.76947021484301</v>
      </c>
      <c r="E13" s="5">
        <v>1049.60998535156</v>
      </c>
      <c r="F13" s="12">
        <f t="shared" si="2"/>
        <v>5.1106959584434897E-3</v>
      </c>
      <c r="G13" s="12">
        <f t="shared" si="3"/>
        <v>-2.5230209420683325E-2</v>
      </c>
      <c r="H13" s="12">
        <f t="shared" si="4"/>
        <v>-5.4515691745284922E-3</v>
      </c>
      <c r="I13" s="13">
        <f t="shared" si="5"/>
        <v>1.7497698371935932E-2</v>
      </c>
      <c r="J13" s="16">
        <f t="shared" si="6"/>
        <v>24366.448639784081</v>
      </c>
      <c r="K13" s="16">
        <f t="shared" si="0"/>
        <v>24894.78764099229</v>
      </c>
      <c r="L13" s="16">
        <f t="shared" si="0"/>
        <v>24527.96906497602</v>
      </c>
      <c r="M13" s="38">
        <f t="shared" si="0"/>
        <v>24830.379933701046</v>
      </c>
      <c r="N13" s="39">
        <f t="shared" si="1"/>
        <v>98619.585279453429</v>
      </c>
      <c r="O13" s="40">
        <f t="shared" si="7"/>
        <v>-2.305649027925627E-3</v>
      </c>
      <c r="Q13" s="34">
        <v>0.25</v>
      </c>
      <c r="R13" s="65" t="s">
        <v>6</v>
      </c>
      <c r="S13" s="83">
        <f>VARP(Portfolio!$F$4:$F$76)</f>
        <v>3.5183934371056435E-4</v>
      </c>
      <c r="T13" s="83" cm="1">
        <f t="array" ref="T13:V13">TRANSPOSE(S14:S16)</f>
        <v>1.8382841048867151E-4</v>
      </c>
      <c r="U13" s="84">
        <v>2.9154183625087902E-5</v>
      </c>
      <c r="V13" s="85">
        <v>5.593753885382636E-4</v>
      </c>
    </row>
    <row r="14" spans="1:22" x14ac:dyDescent="0.3">
      <c r="A14" s="10">
        <v>44579</v>
      </c>
      <c r="B14">
        <v>169.58393859863199</v>
      </c>
      <c r="C14">
        <v>352.32318115234301</v>
      </c>
      <c r="D14">
        <v>166.03421020507801</v>
      </c>
      <c r="E14" s="5">
        <v>1030.51000976562</v>
      </c>
      <c r="F14" s="12">
        <f t="shared" si="2"/>
        <v>-1.8894172998241032E-2</v>
      </c>
      <c r="G14" s="12">
        <f t="shared" si="3"/>
        <v>-6.9669808428112656E-2</v>
      </c>
      <c r="H14" s="12">
        <f t="shared" si="4"/>
        <v>-4.4088405918528695E-3</v>
      </c>
      <c r="I14" s="13">
        <f t="shared" si="5"/>
        <v>-1.8197212157373466E-2</v>
      </c>
      <c r="J14" s="16">
        <f t="shared" si="6"/>
        <v>23906.064743831244</v>
      </c>
      <c r="K14" s="16">
        <f t="shared" si="0"/>
        <v>23160.372555185812</v>
      </c>
      <c r="L14" s="16">
        <f t="shared" si="0"/>
        <v>24419.82915932664</v>
      </c>
      <c r="M14" s="38">
        <f t="shared" si="0"/>
        <v>24378.536242099301</v>
      </c>
      <c r="N14" s="39">
        <f t="shared" si="1"/>
        <v>95864.80270044299</v>
      </c>
      <c r="O14" s="40">
        <f t="shared" si="7"/>
        <v>-2.7933422871373348E-2</v>
      </c>
      <c r="Q14" s="34">
        <v>0.25</v>
      </c>
      <c r="R14" s="65" t="s">
        <v>5</v>
      </c>
      <c r="S14" s="83">
        <v>1.8382841048867151E-4</v>
      </c>
      <c r="T14" s="83">
        <f>VARP(Portfolio!$G$4:$G$76)</f>
        <v>3.3748330326088789E-4</v>
      </c>
      <c r="U14" s="83">
        <v>2.747580968489223E-5</v>
      </c>
      <c r="V14" s="86">
        <v>2.9772643901673551E-4</v>
      </c>
    </row>
    <row r="15" spans="1:22" x14ac:dyDescent="0.3">
      <c r="A15" s="10">
        <v>44580</v>
      </c>
      <c r="B15">
        <v>166.01847839355401</v>
      </c>
      <c r="C15">
        <v>345.28466796875</v>
      </c>
      <c r="D15">
        <v>165.51751708984301</v>
      </c>
      <c r="E15" s="5">
        <v>995.65002441406205</v>
      </c>
      <c r="F15" s="12">
        <f t="shared" si="2"/>
        <v>-2.1024751722016788E-2</v>
      </c>
      <c r="G15" s="12">
        <f t="shared" si="3"/>
        <v>-1.9977434242538727E-2</v>
      </c>
      <c r="H15" s="12">
        <f t="shared" si="4"/>
        <v>-3.1119677962559988E-3</v>
      </c>
      <c r="I15" s="13">
        <f t="shared" si="5"/>
        <v>-3.3827895916786477E-2</v>
      </c>
      <c r="J15" s="16">
        <f t="shared" si="6"/>
        <v>23403.445667941734</v>
      </c>
      <c r="K15" s="16">
        <f t="shared" si="0"/>
        <v>22697.687735431889</v>
      </c>
      <c r="L15" s="16">
        <f t="shared" si="0"/>
        <v>24343.835437392743</v>
      </c>
      <c r="M15" s="38">
        <f t="shared" si="0"/>
        <v>23553.86165549796</v>
      </c>
      <c r="N15" s="39">
        <f t="shared" si="1"/>
        <v>93998.830496264331</v>
      </c>
      <c r="O15" s="40">
        <f t="shared" si="7"/>
        <v>-1.9464622589475566E-2</v>
      </c>
      <c r="Q15" s="34">
        <v>0.25</v>
      </c>
      <c r="R15" s="65" t="s">
        <v>4</v>
      </c>
      <c r="S15" s="83">
        <v>2.9154183625087902E-5</v>
      </c>
      <c r="T15" s="83">
        <v>2.747580968489223E-5</v>
      </c>
      <c r="U15" s="83">
        <f>VARP(Portfolio!$H$4:$H$76)</f>
        <v>1.3491942627617099E-4</v>
      </c>
      <c r="V15" s="86">
        <v>-3.5424885422700834E-5</v>
      </c>
    </row>
    <row r="16" spans="1:22" ht="15" thickBot="1" x14ac:dyDescent="0.35">
      <c r="A16" s="10">
        <v>44581</v>
      </c>
      <c r="B16">
        <v>164.30065917968699</v>
      </c>
      <c r="C16">
        <v>346.06011962890602</v>
      </c>
      <c r="D16">
        <v>164.19599914550699</v>
      </c>
      <c r="E16" s="5">
        <v>996.27001953125</v>
      </c>
      <c r="F16" s="12">
        <f t="shared" si="2"/>
        <v>-1.034715671706643E-2</v>
      </c>
      <c r="G16" s="12">
        <f t="shared" si="3"/>
        <v>2.2458328796290949E-3</v>
      </c>
      <c r="H16" s="12">
        <f t="shared" si="4"/>
        <v>-7.9841576140772252E-3</v>
      </c>
      <c r="I16" s="13">
        <f t="shared" si="5"/>
        <v>6.2270386379270626E-4</v>
      </c>
      <c r="J16" s="16">
        <f t="shared" si="6"/>
        <v>23161.28654789619</v>
      </c>
      <c r="K16" s="16">
        <f t="shared" si="0"/>
        <v>22748.662948839676</v>
      </c>
      <c r="L16" s="16">
        <f t="shared" si="0"/>
        <v>24149.470418329442</v>
      </c>
      <c r="M16" s="38">
        <f t="shared" si="0"/>
        <v>23568.528736158078</v>
      </c>
      <c r="N16" s="39">
        <f t="shared" si="1"/>
        <v>93627.948651223385</v>
      </c>
      <c r="O16" s="40">
        <f t="shared" si="7"/>
        <v>-3.9456006322938775E-3</v>
      </c>
      <c r="Q16" s="33">
        <v>0.25</v>
      </c>
      <c r="R16" s="66" t="s">
        <v>3</v>
      </c>
      <c r="S16" s="87">
        <v>5.593753885382636E-4</v>
      </c>
      <c r="T16" s="88">
        <v>2.9772643901673551E-4</v>
      </c>
      <c r="U16" s="88">
        <v>-3.5424885422700834E-5</v>
      </c>
      <c r="V16" s="89">
        <f>VARP(Portfolio!$I$4:$I$76)</f>
        <v>1.8495391488099866E-3</v>
      </c>
    </row>
    <row r="17" spans="1:24" x14ac:dyDescent="0.3">
      <c r="A17" s="10">
        <v>44582</v>
      </c>
      <c r="B17">
        <v>162.203353881835</v>
      </c>
      <c r="C17">
        <v>341.89465332031199</v>
      </c>
      <c r="D17">
        <v>163.81842041015599</v>
      </c>
      <c r="E17" s="5">
        <v>943.90002441406205</v>
      </c>
      <c r="F17" s="12">
        <f t="shared" si="2"/>
        <v>-1.2765044938488512E-2</v>
      </c>
      <c r="G17" s="12">
        <f t="shared" si="3"/>
        <v>-1.2036828494022433E-2</v>
      </c>
      <c r="H17" s="12">
        <f t="shared" si="4"/>
        <v>-2.2995611179076336E-3</v>
      </c>
      <c r="I17" s="13">
        <f t="shared" si="5"/>
        <v>-5.2566065514877525E-2</v>
      </c>
      <c r="J17" s="16">
        <f t="shared" si="6"/>
        <v>22865.631684279087</v>
      </c>
      <c r="K17" s="16">
        <f t="shared" si="0"/>
        <v>22474.84119445617</v>
      </c>
      <c r="L17" s="16">
        <f t="shared" si="0"/>
        <v>24093.93723513739</v>
      </c>
      <c r="M17" s="38">
        <f t="shared" si="0"/>
        <v>22329.623910523918</v>
      </c>
      <c r="N17" s="39">
        <f t="shared" si="1"/>
        <v>91764.034024396562</v>
      </c>
      <c r="O17" s="40">
        <f t="shared" si="7"/>
        <v>-1.9907673442362328E-2</v>
      </c>
      <c r="Q17" s="93"/>
    </row>
    <row r="18" spans="1:24" ht="15" thickBot="1" x14ac:dyDescent="0.35">
      <c r="A18" s="10">
        <v>44585</v>
      </c>
      <c r="B18">
        <v>161.41433715820301</v>
      </c>
      <c r="C18">
        <v>341.37771606445301</v>
      </c>
      <c r="D18">
        <v>161.93054199218699</v>
      </c>
      <c r="E18" s="5">
        <v>930</v>
      </c>
      <c r="F18" s="12">
        <f>(B18/B17)-1</f>
        <v>-4.864367503811251E-3</v>
      </c>
      <c r="G18" s="12">
        <f>(C18/C17)-1</f>
        <v>-1.5119781805265076E-3</v>
      </c>
      <c r="H18" s="12">
        <f>(D18/D17)-1</f>
        <v>-1.1524213292023466E-2</v>
      </c>
      <c r="I18" s="13">
        <f>(E18/E17)-1</f>
        <v>-1.4726161727446341E-2</v>
      </c>
      <c r="J18" s="16">
        <f>J17*(1+F18)</f>
        <v>22754.404848559963</v>
      </c>
      <c r="K18" s="16">
        <f>K17*(1+G18)</f>
        <v>22440.859724959355</v>
      </c>
      <c r="L18" s="16">
        <f>L17*(1+H18)</f>
        <v>23816.27356339504</v>
      </c>
      <c r="M18" s="38">
        <f>M17*(1+I18)</f>
        <v>22000.794257504491</v>
      </c>
      <c r="N18" s="39">
        <f t="shared" si="1"/>
        <v>91012.332394418845</v>
      </c>
      <c r="O18" s="40">
        <f>(N18/N17)-1</f>
        <v>-8.1916803023052154E-3</v>
      </c>
    </row>
    <row r="19" spans="1:24" ht="15" thickBot="1" x14ac:dyDescent="0.35">
      <c r="A19" s="10">
        <v>44586</v>
      </c>
      <c r="B19">
        <v>159.57669067382801</v>
      </c>
      <c r="C19">
        <v>339.54846191406199</v>
      </c>
      <c r="D19">
        <v>166.56082153320301</v>
      </c>
      <c r="E19" s="5">
        <v>918.40002441406205</v>
      </c>
      <c r="F19" s="12">
        <f t="shared" si="2"/>
        <v>-1.1384654651673931E-2</v>
      </c>
      <c r="G19" s="12">
        <f t="shared" si="3"/>
        <v>-5.3584462731763871E-3</v>
      </c>
      <c r="H19" s="12">
        <f t="shared" si="4"/>
        <v>2.8594232342157078E-2</v>
      </c>
      <c r="I19" s="13">
        <f t="shared" si="5"/>
        <v>-1.2473092027890265E-2</v>
      </c>
      <c r="J19" s="16">
        <f t="shared" si="6"/>
        <v>22495.353807554733</v>
      </c>
      <c r="K19" s="16">
        <f t="shared" si="0"/>
        <v>22320.611583799273</v>
      </c>
      <c r="L19" s="16">
        <f t="shared" si="0"/>
        <v>24497.281623191131</v>
      </c>
      <c r="M19" s="38">
        <f t="shared" si="0"/>
        <v>21726.376326043959</v>
      </c>
      <c r="N19" s="39">
        <f t="shared" si="1"/>
        <v>91039.623340589096</v>
      </c>
      <c r="O19" s="40">
        <f t="shared" si="7"/>
        <v>2.9985987011049708E-4</v>
      </c>
      <c r="R19" s="90" t="s">
        <v>40</v>
      </c>
      <c r="S19" s="91"/>
      <c r="T19" s="91"/>
      <c r="U19" s="91"/>
      <c r="V19" s="91"/>
      <c r="W19" s="92"/>
    </row>
    <row r="20" spans="1:24" ht="15" thickBot="1" x14ac:dyDescent="0.35">
      <c r="A20" s="10">
        <v>44587</v>
      </c>
      <c r="B20">
        <v>159.48680114746</v>
      </c>
      <c r="C20">
        <v>340.67184448242102</v>
      </c>
      <c r="D20">
        <v>167.30604553222599</v>
      </c>
      <c r="E20" s="5">
        <v>937.40997314453102</v>
      </c>
      <c r="F20" s="12">
        <f t="shared" si="2"/>
        <v>-5.6329985280711981E-4</v>
      </c>
      <c r="G20" s="12">
        <f t="shared" si="3"/>
        <v>3.3084601886470555E-3</v>
      </c>
      <c r="H20" s="12">
        <f t="shared" si="4"/>
        <v>4.4741854186545194E-3</v>
      </c>
      <c r="I20" s="13">
        <f t="shared" si="5"/>
        <v>2.0698985436762518E-2</v>
      </c>
      <c r="J20" s="16">
        <f t="shared" si="6"/>
        <v>22482.682178066094</v>
      </c>
      <c r="K20" s="16">
        <f t="shared" si="6"/>
        <v>22394.458438610527</v>
      </c>
      <c r="L20" s="16">
        <f t="shared" si="6"/>
        <v>24606.887003426287</v>
      </c>
      <c r="M20" s="38">
        <f t="shared" si="6"/>
        <v>22176.090273210364</v>
      </c>
      <c r="N20" s="39">
        <f t="shared" si="1"/>
        <v>91660.117893313291</v>
      </c>
      <c r="O20" s="40">
        <f t="shared" si="7"/>
        <v>6.815653777507924E-3</v>
      </c>
      <c r="R20" s="53"/>
      <c r="S20" s="71" t="s">
        <v>6</v>
      </c>
      <c r="T20" s="68" t="s">
        <v>5</v>
      </c>
      <c r="U20" s="68" t="s">
        <v>4</v>
      </c>
      <c r="V20" s="72" t="s">
        <v>3</v>
      </c>
      <c r="W20" s="75" t="s">
        <v>33</v>
      </c>
    </row>
    <row r="21" spans="1:24" ht="15" thickBot="1" x14ac:dyDescent="0.35">
      <c r="A21" s="10">
        <v>44588</v>
      </c>
      <c r="B21">
        <v>159.01741027832</v>
      </c>
      <c r="C21">
        <v>339.03152465820301</v>
      </c>
      <c r="D21">
        <v>169.50193786621</v>
      </c>
      <c r="E21" s="5">
        <v>829.09997558593705</v>
      </c>
      <c r="F21" s="12">
        <f t="shared" si="2"/>
        <v>-2.9431330101480357E-3</v>
      </c>
      <c r="G21" s="12">
        <f t="shared" si="3"/>
        <v>-4.8149556553760409E-3</v>
      </c>
      <c r="H21" s="12">
        <f t="shared" si="4"/>
        <v>1.3125002907088845E-2</v>
      </c>
      <c r="I21" s="13">
        <f t="shared" si="5"/>
        <v>-0.11554175938119082</v>
      </c>
      <c r="J21" s="16">
        <f t="shared" si="6"/>
        <v>22416.512653991162</v>
      </c>
      <c r="K21" s="16">
        <f t="shared" si="6"/>
        <v>22286.630114302454</v>
      </c>
      <c r="L21" s="16">
        <f t="shared" si="6"/>
        <v>24929.852466880664</v>
      </c>
      <c r="M21" s="38">
        <f t="shared" si="6"/>
        <v>19613.825786847527</v>
      </c>
      <c r="N21" s="39">
        <f t="shared" si="1"/>
        <v>89246.821022021817</v>
      </c>
      <c r="O21" s="40">
        <f t="shared" si="7"/>
        <v>-2.632875591650885E-2</v>
      </c>
      <c r="R21" s="54" t="s">
        <v>26</v>
      </c>
      <c r="S21" s="80">
        <v>25000</v>
      </c>
      <c r="T21" s="80">
        <v>25000</v>
      </c>
      <c r="U21" s="80">
        <v>25000</v>
      </c>
      <c r="V21" s="80">
        <v>25000</v>
      </c>
      <c r="W21" s="76">
        <f>SUM(S21:V21)</f>
        <v>100000</v>
      </c>
    </row>
    <row r="22" spans="1:24" ht="15" thickBot="1" x14ac:dyDescent="0.35">
      <c r="A22" s="10">
        <v>44589</v>
      </c>
      <c r="B22">
        <v>170.11326599121</v>
      </c>
      <c r="C22">
        <v>344.97650146484301</v>
      </c>
      <c r="D22">
        <v>170.69427490234301</v>
      </c>
      <c r="E22" s="5">
        <v>846.34997558593705</v>
      </c>
      <c r="F22" s="12">
        <f t="shared" si="2"/>
        <v>6.9777615504299062E-2</v>
      </c>
      <c r="G22" s="12">
        <f t="shared" si="3"/>
        <v>1.7535174089292838E-2</v>
      </c>
      <c r="H22" s="12">
        <f t="shared" si="4"/>
        <v>7.0343563686814381E-3</v>
      </c>
      <c r="I22" s="13">
        <f t="shared" si="5"/>
        <v>2.0805693532687908E-2</v>
      </c>
      <c r="J22" s="16">
        <f t="shared" si="6"/>
        <v>23980.683454908612</v>
      </c>
      <c r="K22" s="16">
        <f t="shared" si="6"/>
        <v>22677.430053220425</v>
      </c>
      <c r="L22" s="16">
        <f t="shared" si="6"/>
        <v>25105.217933351356</v>
      </c>
      <c r="M22" s="38">
        <f t="shared" si="6"/>
        <v>20021.905035172207</v>
      </c>
      <c r="N22" s="39">
        <f t="shared" si="1"/>
        <v>91785.236476652615</v>
      </c>
      <c r="O22" s="40">
        <f t="shared" si="7"/>
        <v>2.8442642836594034E-2</v>
      </c>
      <c r="R22" s="55" t="s">
        <v>25</v>
      </c>
      <c r="S22" s="80">
        <f>S21/B3</f>
        <v>140.96892041416524</v>
      </c>
      <c r="T22" s="80">
        <f>T21/C3</f>
        <v>65.736158714948033</v>
      </c>
      <c r="U22" s="80">
        <f>U21/D3</f>
        <v>147.07709410707801</v>
      </c>
      <c r="V22" s="80">
        <f>V21/E3</f>
        <v>23.656768018822028</v>
      </c>
      <c r="W22" s="77"/>
    </row>
    <row r="23" spans="1:24" ht="15" thickBot="1" x14ac:dyDescent="0.35">
      <c r="A23" s="10">
        <v>44592</v>
      </c>
      <c r="B23">
        <v>174.55760192871</v>
      </c>
      <c r="C23">
        <v>352.60153198242102</v>
      </c>
      <c r="D23">
        <v>171.19108581542901</v>
      </c>
      <c r="E23" s="5">
        <v>936.719970703125</v>
      </c>
      <c r="F23" s="12">
        <f t="shared" si="2"/>
        <v>2.6125745758885488E-2</v>
      </c>
      <c r="G23" s="12">
        <f t="shared" si="3"/>
        <v>2.2103043207872153E-2</v>
      </c>
      <c r="H23" s="12">
        <f t="shared" si="4"/>
        <v>2.9105306160399635E-3</v>
      </c>
      <c r="I23" s="13">
        <f t="shared" si="5"/>
        <v>0.10677615374730043</v>
      </c>
      <c r="J23" s="16">
        <f t="shared" si="6"/>
        <v>24607.196693975868</v>
      </c>
      <c r="K23" s="16">
        <f t="shared" si="6"/>
        <v>23178.670269530256</v>
      </c>
      <c r="L23" s="16">
        <f t="shared" si="6"/>
        <v>25178.28743876873</v>
      </c>
      <c r="M23" s="38">
        <f t="shared" si="6"/>
        <v>22159.767045521603</v>
      </c>
      <c r="N23" s="39">
        <f t="shared" si="1"/>
        <v>95123.921447796456</v>
      </c>
      <c r="O23" s="40">
        <f t="shared" si="7"/>
        <v>3.6374967252964518E-2</v>
      </c>
      <c r="R23" s="56" t="s">
        <v>30</v>
      </c>
      <c r="S23" s="79">
        <v>23269.74072525337</v>
      </c>
      <c r="T23" s="79">
        <v>21685.044357864357</v>
      </c>
      <c r="U23" s="79">
        <v>26129.717077675832</v>
      </c>
      <c r="V23" s="79">
        <v>23758.255033820664</v>
      </c>
      <c r="W23" s="76">
        <f>SUM(S23:V23)</f>
        <v>94842.757194614227</v>
      </c>
      <c r="X23" s="25"/>
    </row>
    <row r="24" spans="1:24" ht="15" thickBot="1" x14ac:dyDescent="0.35">
      <c r="A24" s="10">
        <v>44593</v>
      </c>
      <c r="B24">
        <v>174.38781738281199</v>
      </c>
      <c r="C24">
        <v>361.92657470703102</v>
      </c>
      <c r="D24">
        <v>169.79008483886699</v>
      </c>
      <c r="E24" s="5">
        <v>931.25</v>
      </c>
      <c r="F24" s="12">
        <f t="shared" si="2"/>
        <v>-9.726562694608587E-4</v>
      </c>
      <c r="G24" s="12">
        <f t="shared" si="3"/>
        <v>2.6446404450321204E-2</v>
      </c>
      <c r="H24" s="12">
        <f t="shared" si="4"/>
        <v>-8.1838430423446518E-3</v>
      </c>
      <c r="I24" s="13">
        <f t="shared" si="5"/>
        <v>-5.839494058207273E-3</v>
      </c>
      <c r="J24" s="16">
        <f t="shared" si="6"/>
        <v>24583.262349837616</v>
      </c>
      <c r="K24" s="16">
        <f t="shared" si="6"/>
        <v>23791.66275809889</v>
      </c>
      <c r="L24" s="16">
        <f t="shared" si="6"/>
        <v>24972.232286294809</v>
      </c>
      <c r="M24" s="38">
        <f t="shared" si="6"/>
        <v>22030.365217528022</v>
      </c>
      <c r="N24" s="39">
        <f t="shared" si="1"/>
        <v>95377.522611759341</v>
      </c>
      <c r="O24" s="40">
        <f t="shared" si="7"/>
        <v>2.6660082984706346E-3</v>
      </c>
      <c r="R24" s="74" t="s">
        <v>31</v>
      </c>
      <c r="S24" s="81">
        <f>S23-S21</f>
        <v>-1730.2592747466297</v>
      </c>
      <c r="T24" s="82">
        <f t="shared" ref="T24:V24" si="8">T23-T21</f>
        <v>-3314.9556421356428</v>
      </c>
      <c r="U24" s="82">
        <f t="shared" si="8"/>
        <v>1129.7170776758321</v>
      </c>
      <c r="V24" s="82">
        <f t="shared" si="8"/>
        <v>-1241.7449661793362</v>
      </c>
      <c r="W24" s="78">
        <f>SUM(S24:V24)</f>
        <v>-5157.2428053857766</v>
      </c>
    </row>
    <row r="25" spans="1:24" x14ac:dyDescent="0.3">
      <c r="A25" s="10">
        <v>44594</v>
      </c>
      <c r="B25">
        <v>175.61625671386699</v>
      </c>
      <c r="C25">
        <v>360.93243408203102</v>
      </c>
      <c r="D25">
        <v>171.66802978515599</v>
      </c>
      <c r="E25" s="5">
        <v>905.65997314453102</v>
      </c>
      <c r="F25" s="12">
        <f t="shared" si="2"/>
        <v>7.0442955791938378E-3</v>
      </c>
      <c r="G25" s="12">
        <f t="shared" si="3"/>
        <v>-2.7468019606040617E-3</v>
      </c>
      <c r="H25" s="12">
        <f t="shared" si="4"/>
        <v>1.1060392295999977E-2</v>
      </c>
      <c r="I25" s="13">
        <f t="shared" si="5"/>
        <v>-2.7479223468959924E-2</v>
      </c>
      <c r="J25" s="16">
        <f t="shared" si="6"/>
        <v>24756.434116130738</v>
      </c>
      <c r="K25" s="16">
        <f t="shared" si="6"/>
        <v>23726.311772188914</v>
      </c>
      <c r="L25" s="16">
        <f t="shared" si="6"/>
        <v>25248.434971888066</v>
      </c>
      <c r="M25" s="38">
        <f t="shared" si="6"/>
        <v>21424.987888612766</v>
      </c>
      <c r="N25" s="39">
        <f t="shared" si="1"/>
        <v>95156.168748820492</v>
      </c>
      <c r="O25" s="40">
        <f t="shared" si="7"/>
        <v>-2.32081791262162E-3</v>
      </c>
      <c r="R25" s="73" t="s">
        <v>21</v>
      </c>
      <c r="S25" s="29">
        <f>AVERAGE(F4:F76)</f>
        <v>-8.0755516836174246E-4</v>
      </c>
      <c r="T25" s="29">
        <f>AVERAGE(G4:G76)</f>
        <v>-1.7770210745741357E-3</v>
      </c>
      <c r="U25" s="29">
        <f>AVERAGE(H4:H76)</f>
        <v>6.7239613756644198E-4</v>
      </c>
      <c r="V25" s="29">
        <f>AVERAGE(I4:I76)</f>
        <v>2.1887632908292479E-4</v>
      </c>
      <c r="W25" s="31">
        <f>AVERAGE(O4:O76)</f>
        <v>-5.8383487742101408E-4</v>
      </c>
    </row>
    <row r="26" spans="1:24" x14ac:dyDescent="0.3">
      <c r="A26" s="10">
        <v>44595</v>
      </c>
      <c r="B26">
        <v>172.67999267578099</v>
      </c>
      <c r="C26">
        <v>356.77694702148398</v>
      </c>
      <c r="D26">
        <v>171.65809631347599</v>
      </c>
      <c r="E26" s="5">
        <v>891.14001464843705</v>
      </c>
      <c r="F26" s="12">
        <f t="shared" si="2"/>
        <v>-1.6719773516583269E-2</v>
      </c>
      <c r="G26" s="12">
        <f t="shared" si="3"/>
        <v>-1.1513199336368296E-2</v>
      </c>
      <c r="H26" s="12">
        <f t="shared" si="4"/>
        <v>-5.7864424100606549E-5</v>
      </c>
      <c r="I26" s="13">
        <f t="shared" si="5"/>
        <v>-1.6032461328371883E-2</v>
      </c>
      <c r="J26" s="16">
        <f t="shared" si="6"/>
        <v>24342.512144630819</v>
      </c>
      <c r="K26" s="16">
        <f t="shared" si="6"/>
        <v>23453.146015238883</v>
      </c>
      <c r="L26" s="16">
        <f t="shared" si="6"/>
        <v>25246.973985738976</v>
      </c>
      <c r="M26" s="38">
        <f t="shared" si="6"/>
        <v>21081.492598827746</v>
      </c>
      <c r="N26" s="39">
        <f t="shared" si="1"/>
        <v>94124.124744436413</v>
      </c>
      <c r="O26" s="40">
        <f t="shared" si="7"/>
        <v>-1.0845791901398671E-2</v>
      </c>
      <c r="R26" s="57" t="s">
        <v>22</v>
      </c>
      <c r="S26" s="69">
        <f>SQRT(S13)</f>
        <v>1.8757381046152589E-2</v>
      </c>
      <c r="T26" s="69">
        <f>SQRT(T13)</f>
        <v>1.3558333617693272E-2</v>
      </c>
      <c r="U26" s="69">
        <f>SQRT(U13)</f>
        <v>5.3994614199092024E-3</v>
      </c>
      <c r="V26" s="69">
        <f>SQRT(V13)</f>
        <v>2.3651118124483325E-2</v>
      </c>
      <c r="W26" s="31" cm="1">
        <f t="array" ref="W26">SQRT(MMULT(MMULT(TRANSPOSE(Q13:Q16),S13:V16),Q13:Q16))</f>
        <v>1.7316992943925611E-2</v>
      </c>
    </row>
    <row r="27" spans="1:24" ht="15" thickBot="1" x14ac:dyDescent="0.35">
      <c r="A27" s="10">
        <v>44596</v>
      </c>
      <c r="B27">
        <v>172.38999938964801</v>
      </c>
      <c r="C27">
        <v>365.44583129882801</v>
      </c>
      <c r="D27">
        <v>170.53530883789</v>
      </c>
      <c r="E27" s="5">
        <v>923.32000732421795</v>
      </c>
      <c r="F27" s="12">
        <f t="shared" si="2"/>
        <v>-1.6793681864317733E-3</v>
      </c>
      <c r="G27" s="12">
        <f t="shared" si="3"/>
        <v>2.4297770216700654E-2</v>
      </c>
      <c r="H27" s="12">
        <f t="shared" si="4"/>
        <v>-6.5408361137572202E-3</v>
      </c>
      <c r="I27" s="13">
        <f t="shared" si="5"/>
        <v>3.6111039956472135E-2</v>
      </c>
      <c r="J27" s="16">
        <f t="shared" si="6"/>
        <v>24301.632104157296</v>
      </c>
      <c r="K27" s="16">
        <f t="shared" si="6"/>
        <v>24023.005167975887</v>
      </c>
      <c r="L27" s="16">
        <f t="shared" si="6"/>
        <v>25081.837666529966</v>
      </c>
      <c r="M27" s="38">
        <f t="shared" si="6"/>
        <v>21842.767220406087</v>
      </c>
      <c r="N27" s="39">
        <f t="shared" si="1"/>
        <v>95249.242159069254</v>
      </c>
      <c r="O27" s="40">
        <f t="shared" si="7"/>
        <v>1.1953549822510734E-2</v>
      </c>
      <c r="R27" s="57" t="s">
        <v>23</v>
      </c>
      <c r="S27" s="69">
        <f>CORREL(F4:F76,Prices!$E$3:$E$75)</f>
        <v>0.86535631638648802</v>
      </c>
      <c r="T27" s="69">
        <f>CORREL(G4:G76,Prices!$E$3:$E$75)</f>
        <v>0.67745607671215713</v>
      </c>
      <c r="U27" s="69">
        <f>CORREL(H4:H76,Prices!$E$3:$E$75)</f>
        <v>0.19548879579195494</v>
      </c>
      <c r="V27" s="69">
        <f>CORREL(I4:I76,Prices!$E$3:$E$75)</f>
        <v>0.66073417387765709</v>
      </c>
      <c r="W27" s="30">
        <f>CORREL(O4:O76,Prices!E3:E75)</f>
        <v>0.85579323813386421</v>
      </c>
    </row>
    <row r="28" spans="1:24" ht="15" thickBot="1" x14ac:dyDescent="0.35">
      <c r="A28" s="10">
        <v>44599</v>
      </c>
      <c r="B28">
        <v>171.66000366210901</v>
      </c>
      <c r="C28">
        <v>365.99261474609301</v>
      </c>
      <c r="D28">
        <v>169.96893310546801</v>
      </c>
      <c r="E28" s="5">
        <v>907.34002685546795</v>
      </c>
      <c r="F28" s="12">
        <f t="shared" si="2"/>
        <v>-4.2345596039421451E-3</v>
      </c>
      <c r="G28" s="12">
        <f t="shared" si="3"/>
        <v>1.4962092885877354E-3</v>
      </c>
      <c r="H28" s="12">
        <f t="shared" si="4"/>
        <v>-3.3211640233423712E-3</v>
      </c>
      <c r="I28" s="13">
        <f t="shared" si="5"/>
        <v>-1.7307087837357682E-2</v>
      </c>
      <c r="J28" s="16">
        <f t="shared" si="6"/>
        <v>24198.725394539168</v>
      </c>
      <c r="K28" s="16">
        <f t="shared" si="6"/>
        <v>24058.948611448002</v>
      </c>
      <c r="L28" s="16">
        <f t="shared" si="6"/>
        <v>24998.536769632574</v>
      </c>
      <c r="M28" s="38">
        <f t="shared" si="6"/>
        <v>21464.732529511562</v>
      </c>
      <c r="N28" s="39">
        <f t="shared" si="1"/>
        <v>94720.943305131295</v>
      </c>
      <c r="O28" s="40">
        <f t="shared" si="7"/>
        <v>-5.5464887904901339E-3</v>
      </c>
      <c r="R28" s="57" t="s">
        <v>24</v>
      </c>
      <c r="S28" s="70">
        <f>(S26/Prices!$I$7)*Portfolio!S27</f>
        <v>1.2635057329018187</v>
      </c>
      <c r="T28" s="70">
        <f>(T26/Prices!$I$7)*Portfolio!T27</f>
        <v>0.71498594807328697</v>
      </c>
      <c r="U28" s="70">
        <f>(U26/Prices!$I$7)*Portfolio!U27</f>
        <v>8.2164149019899893E-2</v>
      </c>
      <c r="V28" s="70">
        <f>(V26/Prices!$I$7)*Portfolio!V27</f>
        <v>1.2164338434747171</v>
      </c>
      <c r="W28" s="32">
        <f>(W26/Prices!$I$7)*Portfolio!W27</f>
        <v>1.1535897232216255</v>
      </c>
    </row>
    <row r="29" spans="1:24" ht="15" thickBot="1" x14ac:dyDescent="0.35">
      <c r="A29" s="10">
        <v>44600</v>
      </c>
      <c r="B29">
        <v>174.83000183105401</v>
      </c>
      <c r="C29">
        <v>367.93118286132801</v>
      </c>
      <c r="D29">
        <v>170.41606140136699</v>
      </c>
      <c r="E29" s="5">
        <v>922</v>
      </c>
      <c r="F29" s="12">
        <f t="shared" si="2"/>
        <v>1.8466725511580018E-2</v>
      </c>
      <c r="G29" s="12">
        <f t="shared" si="3"/>
        <v>5.2967410738051779E-3</v>
      </c>
      <c r="H29" s="12">
        <f t="shared" si="4"/>
        <v>2.6306471878689841E-3</v>
      </c>
      <c r="I29" s="13">
        <f t="shared" si="5"/>
        <v>1.6157088534205277E-2</v>
      </c>
      <c r="J29" s="16">
        <f t="shared" si="6"/>
        <v>24645.596614130223</v>
      </c>
      <c r="K29" s="16">
        <f t="shared" si="6"/>
        <v>24186.382632750829</v>
      </c>
      <c r="L29" s="16">
        <f t="shared" si="6"/>
        <v>25064.299100086446</v>
      </c>
      <c r="M29" s="38">
        <f t="shared" si="6"/>
        <v>21811.540113353916</v>
      </c>
      <c r="N29" s="39">
        <f t="shared" si="1"/>
        <v>95707.818460321403</v>
      </c>
      <c r="O29" s="40">
        <f t="shared" si="7"/>
        <v>1.0418764010943438E-2</v>
      </c>
    </row>
    <row r="30" spans="1:24" ht="15" thickBot="1" x14ac:dyDescent="0.35">
      <c r="A30" s="10">
        <v>44601</v>
      </c>
      <c r="B30">
        <v>176.27999877929599</v>
      </c>
      <c r="C30">
        <v>372.335205078125</v>
      </c>
      <c r="D30">
        <v>170.39620971679599</v>
      </c>
      <c r="E30" s="5">
        <v>932</v>
      </c>
      <c r="F30" s="12">
        <f t="shared" si="2"/>
        <v>8.2937535494804759E-3</v>
      </c>
      <c r="G30" s="12">
        <f t="shared" si="3"/>
        <v>1.1969690045154024E-2</v>
      </c>
      <c r="H30" s="12">
        <f t="shared" si="4"/>
        <v>-1.1648951635045979E-4</v>
      </c>
      <c r="I30" s="13">
        <f t="shared" si="5"/>
        <v>1.0845986984815648E-2</v>
      </c>
      <c r="J30" s="16">
        <f t="shared" si="6"/>
        <v>24850.001118527729</v>
      </c>
      <c r="K30" s="16">
        <f t="shared" si="6"/>
        <v>24475.886136178353</v>
      </c>
      <c r="L30" s="16">
        <f t="shared" si="6"/>
        <v>25061.379372006613</v>
      </c>
      <c r="M30" s="38">
        <f t="shared" si="6"/>
        <v>22048.107793542138</v>
      </c>
      <c r="N30" s="39">
        <f t="shared" si="1"/>
        <v>96435.374420254826</v>
      </c>
      <c r="O30" s="40">
        <f t="shared" si="7"/>
        <v>7.601844568581928E-3</v>
      </c>
      <c r="R30" s="102" t="s">
        <v>33</v>
      </c>
      <c r="S30" s="103"/>
      <c r="U30" s="102" t="s">
        <v>28</v>
      </c>
      <c r="V30" s="103"/>
    </row>
    <row r="31" spans="1:24" ht="15" thickBot="1" x14ac:dyDescent="0.35">
      <c r="A31" s="10">
        <v>44602</v>
      </c>
      <c r="B31">
        <v>172.11999511718699</v>
      </c>
      <c r="C31">
        <v>368.3984375</v>
      </c>
      <c r="D31">
        <v>168.33940124511699</v>
      </c>
      <c r="E31" s="5">
        <v>904.54998779296795</v>
      </c>
      <c r="F31" s="12">
        <f t="shared" si="2"/>
        <v>-2.3598840996801762E-2</v>
      </c>
      <c r="G31" s="12">
        <f t="shared" si="3"/>
        <v>-1.0573181166951384E-2</v>
      </c>
      <c r="H31" s="12">
        <f t="shared" si="4"/>
        <v>-1.2070740746507713E-2</v>
      </c>
      <c r="I31" s="13">
        <f t="shared" si="5"/>
        <v>-2.9452802797244715E-2</v>
      </c>
      <c r="J31" s="16">
        <f t="shared" si="6"/>
        <v>24263.569893361248</v>
      </c>
      <c r="K31" s="16">
        <f t="shared" si="6"/>
        <v>24217.098157838864</v>
      </c>
      <c r="L31" s="16">
        <f t="shared" si="6"/>
        <v>24758.869958857245</v>
      </c>
      <c r="M31" s="38">
        <f t="shared" si="6"/>
        <v>21398.729222646547</v>
      </c>
      <c r="N31" s="39">
        <f t="shared" si="1"/>
        <v>94638.267232703904</v>
      </c>
      <c r="O31" s="40">
        <f t="shared" si="7"/>
        <v>-1.8635352414554052E-2</v>
      </c>
      <c r="R31" s="58" t="s">
        <v>39</v>
      </c>
      <c r="S31" s="67">
        <f>1%/252</f>
        <v>3.9682539682539683E-5</v>
      </c>
      <c r="U31" s="28" t="s">
        <v>21</v>
      </c>
    </row>
    <row r="32" spans="1:24" ht="15" thickBot="1" x14ac:dyDescent="0.35">
      <c r="A32" s="10">
        <v>44603</v>
      </c>
      <c r="B32">
        <v>168.63999938964801</v>
      </c>
      <c r="C32">
        <v>360.93243408203102</v>
      </c>
      <c r="D32">
        <v>166.64031982421801</v>
      </c>
      <c r="E32" s="5">
        <v>860</v>
      </c>
      <c r="F32" s="12">
        <f t="shared" si="2"/>
        <v>-2.0218427993619503E-2</v>
      </c>
      <c r="G32" s="12">
        <f t="shared" si="3"/>
        <v>-2.0266110433676765E-2</v>
      </c>
      <c r="H32" s="12">
        <f t="shared" si="4"/>
        <v>-1.0093189166242578E-2</v>
      </c>
      <c r="I32" s="13">
        <f t="shared" si="5"/>
        <v>-4.9250995958406318E-2</v>
      </c>
      <c r="J32" s="16">
        <f t="shared" si="6"/>
        <v>23772.998652604168</v>
      </c>
      <c r="K32" s="16">
        <f t="shared" si="6"/>
        <v>23726.31177218891</v>
      </c>
      <c r="L32" s="16">
        <f t="shared" si="6"/>
        <v>24508.974000820097</v>
      </c>
      <c r="M32" s="38">
        <f t="shared" si="6"/>
        <v>20344.820496186952</v>
      </c>
      <c r="N32" s="39">
        <f t="shared" si="1"/>
        <v>92353.104921800128</v>
      </c>
      <c r="O32" s="40">
        <f t="shared" si="7"/>
        <v>-2.41462822357561E-2</v>
      </c>
      <c r="R32" s="58" t="s">
        <v>41</v>
      </c>
      <c r="S32" s="52">
        <f>(W25-S31)/W26</f>
        <v>-3.6006102163497672E-2</v>
      </c>
      <c r="U32" t="s">
        <v>28</v>
      </c>
      <c r="V32">
        <v>-5.6825293896111771E-3</v>
      </c>
    </row>
    <row r="33" spans="1:22" x14ac:dyDescent="0.3">
      <c r="A33" s="10">
        <v>44606</v>
      </c>
      <c r="B33">
        <v>168.88000488281199</v>
      </c>
      <c r="C33">
        <v>358.12893676757801</v>
      </c>
      <c r="D33">
        <v>164.54377746582</v>
      </c>
      <c r="E33" s="5">
        <v>875.760009765625</v>
      </c>
      <c r="F33" s="12">
        <f t="shared" si="2"/>
        <v>1.4231824835899687E-3</v>
      </c>
      <c r="G33" s="12">
        <f t="shared" si="3"/>
        <v>-7.7673743053411348E-3</v>
      </c>
      <c r="H33" s="12">
        <f t="shared" si="4"/>
        <v>-1.2581243006551834E-2</v>
      </c>
      <c r="I33" s="13">
        <f t="shared" si="5"/>
        <v>1.8325592750726649E-2</v>
      </c>
      <c r="J33" s="16">
        <f t="shared" si="6"/>
        <v>23806.831967868962</v>
      </c>
      <c r="K33" s="16">
        <f t="shared" si="6"/>
        <v>23542.020627769096</v>
      </c>
      <c r="L33" s="16">
        <f t="shared" si="6"/>
        <v>24200.620643074519</v>
      </c>
      <c r="M33" s="38">
        <f t="shared" si="6"/>
        <v>20717.651391186711</v>
      </c>
      <c r="N33" s="39">
        <f t="shared" si="1"/>
        <v>92267.124629899292</v>
      </c>
      <c r="O33" s="40">
        <f t="shared" si="7"/>
        <v>-9.3099514059258315E-4</v>
      </c>
      <c r="R33" s="73" t="s">
        <v>21</v>
      </c>
      <c r="S33" s="11">
        <v>-5.8383487742101408E-4</v>
      </c>
      <c r="U33" t="s">
        <v>2</v>
      </c>
      <c r="V33">
        <v>-1.0378180692589966E-3</v>
      </c>
    </row>
    <row r="34" spans="1:22" x14ac:dyDescent="0.3">
      <c r="A34" s="10">
        <v>44607</v>
      </c>
      <c r="B34">
        <v>172.78999328613199</v>
      </c>
      <c r="C34">
        <v>361.80728149414</v>
      </c>
      <c r="D34">
        <v>166.24285888671801</v>
      </c>
      <c r="E34" s="5">
        <v>922.42999267578102</v>
      </c>
      <c r="F34" s="12">
        <f t="shared" si="2"/>
        <v>2.315246500634105E-2</v>
      </c>
      <c r="G34" s="12">
        <f t="shared" si="3"/>
        <v>1.0271006749027922E-2</v>
      </c>
      <c r="H34" s="12">
        <f t="shared" si="4"/>
        <v>1.0326014432547881E-2</v>
      </c>
      <c r="I34" s="13">
        <f t="shared" si="5"/>
        <v>5.3290835833718964E-2</v>
      </c>
      <c r="J34" s="16">
        <f t="shared" si="6"/>
        <v>24358.018811916889</v>
      </c>
      <c r="K34" s="16">
        <f t="shared" si="6"/>
        <v>23783.820880522668</v>
      </c>
      <c r="L34" s="16">
        <f t="shared" si="6"/>
        <v>24450.516601111522</v>
      </c>
      <c r="M34" s="38">
        <f t="shared" si="6"/>
        <v>21821.712350334663</v>
      </c>
      <c r="N34" s="39">
        <f t="shared" si="1"/>
        <v>94414.068643885737</v>
      </c>
      <c r="O34" s="40">
        <f t="shared" si="7"/>
        <v>2.3268786391666962E-2</v>
      </c>
      <c r="R34" s="57" t="s">
        <v>22</v>
      </c>
      <c r="S34" s="11">
        <v>1.7316992943925611E-2</v>
      </c>
      <c r="U34" s="28" t="s">
        <v>27</v>
      </c>
    </row>
    <row r="35" spans="1:22" x14ac:dyDescent="0.3">
      <c r="A35" s="10">
        <v>44608</v>
      </c>
      <c r="B35">
        <v>172.55000305175699</v>
      </c>
      <c r="C35">
        <v>357.94006347656199</v>
      </c>
      <c r="D35">
        <v>166.14350891113199</v>
      </c>
      <c r="E35" s="5">
        <v>923.39001464843705</v>
      </c>
      <c r="F35" s="12">
        <f t="shared" si="2"/>
        <v>-1.3889128057178457E-3</v>
      </c>
      <c r="G35" s="12">
        <f t="shared" si="3"/>
        <v>-1.0688613014109949E-2</v>
      </c>
      <c r="H35" s="12">
        <f t="shared" si="4"/>
        <v>-5.9761950829850807E-4</v>
      </c>
      <c r="I35" s="13">
        <f t="shared" si="5"/>
        <v>1.0407532065075387E-3</v>
      </c>
      <c r="J35" s="16">
        <f t="shared" si="6"/>
        <v>24324.187647667102</v>
      </c>
      <c r="K35" s="16">
        <f t="shared" si="6"/>
        <v>23529.604823133854</v>
      </c>
      <c r="L35" s="16">
        <f t="shared" si="6"/>
        <v>24435.904495402719</v>
      </c>
      <c r="M35" s="38">
        <f t="shared" si="6"/>
        <v>21844.42336743476</v>
      </c>
      <c r="N35" s="39">
        <f t="shared" si="1"/>
        <v>94134.120333638435</v>
      </c>
      <c r="O35" s="40">
        <f t="shared" si="7"/>
        <v>-2.9651122366436411E-3</v>
      </c>
      <c r="R35" s="57" t="s">
        <v>23</v>
      </c>
      <c r="S35" s="52">
        <v>0.85579323813386421</v>
      </c>
      <c r="U35" t="s">
        <v>28</v>
      </c>
      <c r="V35">
        <v>6.5970902851993155E-2</v>
      </c>
    </row>
    <row r="36" spans="1:22" x14ac:dyDescent="0.3">
      <c r="A36" s="10">
        <v>44609</v>
      </c>
      <c r="B36">
        <v>168.88000488281199</v>
      </c>
      <c r="C36">
        <v>347.01446533203102</v>
      </c>
      <c r="D36">
        <v>165.13000488281199</v>
      </c>
      <c r="E36" s="5">
        <v>876.34997558593705</v>
      </c>
      <c r="F36" s="12">
        <f t="shared" si="2"/>
        <v>-2.1269186346198898E-2</v>
      </c>
      <c r="G36" s="12">
        <f t="shared" si="3"/>
        <v>-3.0523540836457363E-2</v>
      </c>
      <c r="H36" s="12">
        <f t="shared" si="4"/>
        <v>-6.1001722845646089E-3</v>
      </c>
      <c r="I36" s="13">
        <f t="shared" si="5"/>
        <v>-5.0942763422029858E-2</v>
      </c>
      <c r="J36" s="16">
        <f t="shared" si="6"/>
        <v>23806.831967868962</v>
      </c>
      <c r="K36" s="16">
        <f t="shared" si="6"/>
        <v>22811.397969449223</v>
      </c>
      <c r="L36" s="16">
        <f t="shared" si="6"/>
        <v>24286.841268051598</v>
      </c>
      <c r="M36" s="38">
        <f t="shared" si="6"/>
        <v>20731.608075736869</v>
      </c>
      <c r="N36" s="39">
        <f t="shared" si="1"/>
        <v>91636.679281106655</v>
      </c>
      <c r="O36" s="40">
        <f t="shared" si="7"/>
        <v>-2.65306675590119E-2</v>
      </c>
      <c r="R36" s="57" t="s">
        <v>24</v>
      </c>
      <c r="S36">
        <v>1.1535897232216255</v>
      </c>
      <c r="U36" t="s">
        <v>2</v>
      </c>
      <c r="V36">
        <v>1.2846651775673136E-2</v>
      </c>
    </row>
    <row r="37" spans="1:22" x14ac:dyDescent="0.3">
      <c r="A37" s="10">
        <v>44610</v>
      </c>
      <c r="B37">
        <v>167.30000305175699</v>
      </c>
      <c r="C37">
        <v>344.01217651367102</v>
      </c>
      <c r="D37">
        <v>163.36000061035099</v>
      </c>
      <c r="E37" s="5">
        <v>856.97998046875</v>
      </c>
      <c r="F37" s="12">
        <f t="shared" si="2"/>
        <v>-9.3557661379236601E-3</v>
      </c>
      <c r="G37" s="12">
        <f t="shared" si="3"/>
        <v>-8.651768494686074E-3</v>
      </c>
      <c r="H37" s="12">
        <f t="shared" si="4"/>
        <v>-1.071885314675014E-2</v>
      </c>
      <c r="I37" s="13">
        <f t="shared" si="5"/>
        <v>-2.2103036066425497E-2</v>
      </c>
      <c r="J37" s="16">
        <f t="shared" si="6"/>
        <v>23584.100815492737</v>
      </c>
      <c r="K37" s="16">
        <f t="shared" si="6"/>
        <v>22614.039035177397</v>
      </c>
      <c r="L37" s="16">
        <f t="shared" si="6"/>
        <v>24026.51418310092</v>
      </c>
      <c r="M37" s="38">
        <f t="shared" si="6"/>
        <v>20273.376594723861</v>
      </c>
      <c r="N37" s="39">
        <f t="shared" si="1"/>
        <v>90498.030628494918</v>
      </c>
      <c r="O37" s="40">
        <f t="shared" si="7"/>
        <v>-1.2425686543254044E-2</v>
      </c>
      <c r="U37" s="28" t="s">
        <v>29</v>
      </c>
    </row>
    <row r="38" spans="1:22" x14ac:dyDescent="0.3">
      <c r="A38" s="10">
        <v>44614</v>
      </c>
      <c r="B38">
        <v>164.32000732421801</v>
      </c>
      <c r="C38">
        <v>342.25253295898398</v>
      </c>
      <c r="D38">
        <v>161.13999938964801</v>
      </c>
      <c r="E38" s="5">
        <v>821.530029296875</v>
      </c>
      <c r="F38" s="12">
        <f t="shared" si="2"/>
        <v>-1.7812287347162004E-2</v>
      </c>
      <c r="G38" s="12">
        <f t="shared" si="3"/>
        <v>-5.1150618344961707E-3</v>
      </c>
      <c r="H38" s="12">
        <f t="shared" si="4"/>
        <v>-1.3589625443245268E-2</v>
      </c>
      <c r="I38" s="13">
        <f t="shared" si="5"/>
        <v>-4.1366136875781612E-2</v>
      </c>
      <c r="J38" s="16">
        <f t="shared" si="6"/>
        <v>23164.014034942742</v>
      </c>
      <c r="K38" s="16">
        <f t="shared" si="6"/>
        <v>22498.366827184753</v>
      </c>
      <c r="L38" s="16">
        <f t="shared" si="6"/>
        <v>23700.002854645758</v>
      </c>
      <c r="M38" s="38">
        <f t="shared" si="6"/>
        <v>19434.745323572246</v>
      </c>
      <c r="N38" s="39">
        <f t="shared" si="1"/>
        <v>88797.129040345506</v>
      </c>
      <c r="O38" s="40">
        <f t="shared" si="7"/>
        <v>-1.8794901682798071E-2</v>
      </c>
      <c r="U38" t="s">
        <v>45</v>
      </c>
      <c r="V38">
        <v>4.7581420515665711E-2</v>
      </c>
    </row>
    <row r="39" spans="1:22" ht="15" thickBot="1" x14ac:dyDescent="0.35">
      <c r="A39" s="10">
        <v>44615</v>
      </c>
      <c r="B39">
        <v>160.07000732421801</v>
      </c>
      <c r="C39">
        <v>339.19061279296801</v>
      </c>
      <c r="D39">
        <v>161.22000122070301</v>
      </c>
      <c r="E39" s="5">
        <v>764.03997802734295</v>
      </c>
      <c r="F39" s="12">
        <f t="shared" si="2"/>
        <v>-2.5864166325250793E-2</v>
      </c>
      <c r="G39" s="12">
        <f t="shared" si="3"/>
        <v>-8.9463769326811882E-3</v>
      </c>
      <c r="H39" s="12">
        <f t="shared" si="4"/>
        <v>4.9647406825137352E-4</v>
      </c>
      <c r="I39" s="13">
        <f t="shared" si="5"/>
        <v>-6.9979245090695197E-2</v>
      </c>
      <c r="J39" s="16">
        <f t="shared" si="6"/>
        <v>22564.896123182538</v>
      </c>
      <c r="K39" s="16">
        <f t="shared" si="6"/>
        <v>22297.087957179028</v>
      </c>
      <c r="L39" s="16">
        <f t="shared" si="6"/>
        <v>23711.769291480574</v>
      </c>
      <c r="M39" s="38">
        <f t="shared" si="6"/>
        <v>18074.716517298741</v>
      </c>
      <c r="N39" s="39">
        <f t="shared" si="1"/>
        <v>86648.469889140892</v>
      </c>
      <c r="O39" s="40">
        <f t="shared" si="7"/>
        <v>-2.419739438004076E-2</v>
      </c>
      <c r="U39" t="s">
        <v>46</v>
      </c>
      <c r="V39">
        <f>CORREL(O4:O76,Prices!D3:D75)</f>
        <v>0.58925726706345094</v>
      </c>
    </row>
    <row r="40" spans="1:22" ht="15" thickBot="1" x14ac:dyDescent="0.35">
      <c r="A40" s="10">
        <v>44616</v>
      </c>
      <c r="B40">
        <v>162.74000549316401</v>
      </c>
      <c r="C40">
        <v>338.19647216796801</v>
      </c>
      <c r="D40">
        <v>158.13999938964801</v>
      </c>
      <c r="E40" s="5">
        <v>800.77001953125</v>
      </c>
      <c r="F40" s="12">
        <f t="shared" si="2"/>
        <v>1.668019020913758E-2</v>
      </c>
      <c r="G40" s="12">
        <f t="shared" si="3"/>
        <v>-2.9309202186169614E-3</v>
      </c>
      <c r="H40" s="12">
        <f t="shared" si="4"/>
        <v>-1.9104340700497935E-2</v>
      </c>
      <c r="I40" s="13">
        <f t="shared" si="5"/>
        <v>4.807345500262894E-2</v>
      </c>
      <c r="J40" s="16">
        <f t="shared" si="6"/>
        <v>22941.282882566655</v>
      </c>
      <c r="K40" s="16">
        <f t="shared" si="6"/>
        <v>22231.736971269052</v>
      </c>
      <c r="L40" s="16">
        <f t="shared" si="6"/>
        <v>23258.771572324524</v>
      </c>
      <c r="M40" s="38">
        <f t="shared" si="6"/>
        <v>18943.630588478376</v>
      </c>
      <c r="N40" s="39">
        <f t="shared" si="1"/>
        <v>87375.422014638607</v>
      </c>
      <c r="O40" s="40">
        <f t="shared" si="7"/>
        <v>8.3896706592485604E-3</v>
      </c>
      <c r="R40" s="104" t="s">
        <v>42</v>
      </c>
      <c r="S40" s="105"/>
      <c r="T40" s="105"/>
      <c r="U40" s="105"/>
      <c r="V40" s="106"/>
    </row>
    <row r="41" spans="1:22" x14ac:dyDescent="0.3">
      <c r="A41" s="10">
        <v>44617</v>
      </c>
      <c r="B41">
        <v>164.850006103515</v>
      </c>
      <c r="C41">
        <v>348.068267822265</v>
      </c>
      <c r="D41">
        <v>166</v>
      </c>
      <c r="E41" s="5">
        <v>809.86999511718705</v>
      </c>
      <c r="F41" s="12">
        <f t="shared" si="2"/>
        <v>1.2965469700931154E-2</v>
      </c>
      <c r="G41" s="12">
        <f t="shared" si="3"/>
        <v>2.9189528770111162E-2</v>
      </c>
      <c r="H41" s="12">
        <f t="shared" si="4"/>
        <v>4.9702799043178203E-2</v>
      </c>
      <c r="I41" s="13">
        <f t="shared" si="5"/>
        <v>1.1364031324828883E-2</v>
      </c>
      <c r="J41" s="16">
        <f t="shared" si="6"/>
        <v>23238.727390681062</v>
      </c>
      <c r="K41" s="16">
        <f t="shared" si="6"/>
        <v>22880.670897201453</v>
      </c>
      <c r="L41" s="16">
        <f t="shared" si="6"/>
        <v>24414.797621774956</v>
      </c>
      <c r="M41" s="38">
        <f t="shared" si="6"/>
        <v>19158.90659989183</v>
      </c>
      <c r="N41" s="39">
        <f t="shared" si="1"/>
        <v>89693.102509549295</v>
      </c>
      <c r="O41" s="40">
        <f t="shared" si="7"/>
        <v>2.6525542783900846E-2</v>
      </c>
      <c r="R41" s="111"/>
      <c r="S41" s="110"/>
      <c r="T41" s="107"/>
      <c r="U41" s="107"/>
      <c r="V41" s="108"/>
    </row>
    <row r="42" spans="1:22" x14ac:dyDescent="0.3">
      <c r="A42" s="10">
        <v>44620</v>
      </c>
      <c r="B42">
        <v>165.11999511718699</v>
      </c>
      <c r="C42">
        <v>339.29000854492102</v>
      </c>
      <c r="D42">
        <v>164.57000732421801</v>
      </c>
      <c r="E42" s="5">
        <v>870.42999267578102</v>
      </c>
      <c r="F42" s="12">
        <f t="shared" si="2"/>
        <v>1.637785888236154E-3</v>
      </c>
      <c r="G42" s="12">
        <f t="shared" si="3"/>
        <v>-2.5219935538123961E-2</v>
      </c>
      <c r="H42" s="12">
        <f t="shared" si="4"/>
        <v>-8.6144137095300888E-3</v>
      </c>
      <c r="I42" s="13">
        <f t="shared" si="5"/>
        <v>7.4777430851517224E-2</v>
      </c>
      <c r="J42" s="16">
        <f t="shared" si="6"/>
        <v>23276.787450462089</v>
      </c>
      <c r="K42" s="16">
        <f t="shared" si="6"/>
        <v>22303.621852105003</v>
      </c>
      <c r="L42" s="16">
        <f t="shared" si="6"/>
        <v>24204.478454426535</v>
      </c>
      <c r="M42" s="38">
        <f t="shared" si="6"/>
        <v>20591.560413355917</v>
      </c>
      <c r="N42" s="39">
        <f t="shared" si="1"/>
        <v>90376.448170349526</v>
      </c>
      <c r="O42" s="40">
        <f t="shared" si="7"/>
        <v>7.6187091502100124E-3</v>
      </c>
      <c r="R42" s="112" t="s">
        <v>48</v>
      </c>
      <c r="S42" s="118">
        <f>1-S43</f>
        <v>2</v>
      </c>
      <c r="T42" s="107"/>
      <c r="U42" s="107" t="s">
        <v>43</v>
      </c>
      <c r="V42" s="115">
        <f>(S42*W25)+(S43*Prices!I3)</f>
        <v>4.5148596347691482E-3</v>
      </c>
    </row>
    <row r="43" spans="1:22" x14ac:dyDescent="0.3">
      <c r="A43" s="10">
        <v>44621</v>
      </c>
      <c r="B43">
        <v>163.19999694824199</v>
      </c>
      <c r="C43">
        <v>328.20001220703102</v>
      </c>
      <c r="D43">
        <v>164</v>
      </c>
      <c r="E43" s="5">
        <v>864.36999511718705</v>
      </c>
      <c r="F43" s="12">
        <f t="shared" si="2"/>
        <v>-1.162789623135807E-2</v>
      </c>
      <c r="G43" s="12">
        <f t="shared" si="3"/>
        <v>-3.2685891298274705E-2</v>
      </c>
      <c r="H43" s="12">
        <f t="shared" si="4"/>
        <v>-3.4636160834279339E-3</v>
      </c>
      <c r="I43" s="13">
        <f t="shared" si="5"/>
        <v>-6.9620734689587183E-3</v>
      </c>
      <c r="J43" s="16">
        <f t="shared" si="6"/>
        <v>23006.127381388738</v>
      </c>
      <c r="K43" s="16">
        <f t="shared" si="6"/>
        <v>21574.608092689276</v>
      </c>
      <c r="L43" s="16">
        <f t="shared" si="6"/>
        <v>24120.643433560799</v>
      </c>
      <c r="M43" s="38">
        <f t="shared" si="6"/>
        <v>20448.200456917632</v>
      </c>
      <c r="N43" s="39">
        <f t="shared" si="1"/>
        <v>89149.579364556441</v>
      </c>
      <c r="O43" s="40">
        <f t="shared" si="7"/>
        <v>-1.3575094293156731E-2</v>
      </c>
      <c r="R43" s="112" t="s">
        <v>47</v>
      </c>
      <c r="S43" s="118">
        <v>-0.99999999999999989</v>
      </c>
      <c r="T43" s="107"/>
      <c r="U43" s="107" t="s">
        <v>44</v>
      </c>
      <c r="V43" s="116">
        <f>SQRT((S42*W26)^2+(S43*V35)^2+(2*S42*S43*W39*W26*V35))</f>
        <v>7.4509549734158201E-2</v>
      </c>
    </row>
    <row r="44" spans="1:22" ht="15" thickBot="1" x14ac:dyDescent="0.35">
      <c r="A44" s="10">
        <v>44622</v>
      </c>
      <c r="B44">
        <v>166.55999755859301</v>
      </c>
      <c r="C44">
        <v>336.38000488281199</v>
      </c>
      <c r="D44">
        <v>166.03999328613199</v>
      </c>
      <c r="E44" s="5">
        <v>879.89001464843705</v>
      </c>
      <c r="F44" s="12">
        <f t="shared" si="2"/>
        <v>2.058823941900334E-2</v>
      </c>
      <c r="G44" s="12">
        <f t="shared" si="3"/>
        <v>2.4923803691454305E-2</v>
      </c>
      <c r="H44" s="12">
        <f t="shared" si="4"/>
        <v>1.243898345202421E-2</v>
      </c>
      <c r="I44" s="13">
        <f t="shared" si="5"/>
        <v>1.7955296480584026E-2</v>
      </c>
      <c r="J44" s="16">
        <f t="shared" si="6"/>
        <v>23479.783040020859</v>
      </c>
      <c r="K44" s="16">
        <f t="shared" si="6"/>
        <v>22112.329389511524</v>
      </c>
      <c r="L44" s="16">
        <f t="shared" si="6"/>
        <v>24420.67971808304</v>
      </c>
      <c r="M44" s="38">
        <f t="shared" si="6"/>
        <v>20815.353958616</v>
      </c>
      <c r="N44" s="39">
        <f t="shared" si="1"/>
        <v>90828.146106231434</v>
      </c>
      <c r="O44" s="40">
        <f t="shared" si="7"/>
        <v>1.8828655767526126E-2</v>
      </c>
      <c r="R44" s="113"/>
      <c r="S44" s="114">
        <f>SUM(S42:S43)</f>
        <v>1</v>
      </c>
      <c r="T44" s="109"/>
      <c r="U44" s="109" t="s">
        <v>38</v>
      </c>
      <c r="V44" s="117">
        <f>(V42-S31)/V43</f>
        <v>6.0061792227352639E-2</v>
      </c>
    </row>
    <row r="45" spans="1:22" x14ac:dyDescent="0.3">
      <c r="A45" s="10">
        <v>44623</v>
      </c>
      <c r="B45">
        <v>166.22999572753901</v>
      </c>
      <c r="C45">
        <v>333.42001342773398</v>
      </c>
      <c r="D45">
        <v>168.47999572753901</v>
      </c>
      <c r="E45" s="5">
        <v>839.28997802734295</v>
      </c>
      <c r="F45" s="12">
        <f t="shared" si="2"/>
        <v>-1.9812790339284181E-3</v>
      </c>
      <c r="G45" s="12">
        <f t="shared" si="3"/>
        <v>-8.7995463823993259E-3</v>
      </c>
      <c r="H45" s="12">
        <f t="shared" si="4"/>
        <v>1.4695269453560034E-2</v>
      </c>
      <c r="I45" s="13">
        <f t="shared" si="5"/>
        <v>-4.6142172254694747E-2</v>
      </c>
      <c r="J45" s="16">
        <f t="shared" si="6"/>
        <v>23433.263038162477</v>
      </c>
      <c r="K45" s="16">
        <f t="shared" si="6"/>
        <v>21917.750921425624</v>
      </c>
      <c r="L45" s="16">
        <f t="shared" si="6"/>
        <v>24779.548186779357</v>
      </c>
      <c r="M45" s="38">
        <f t="shared" si="6"/>
        <v>19854.888310715098</v>
      </c>
      <c r="N45" s="39">
        <f t="shared" si="1"/>
        <v>89985.450457082567</v>
      </c>
      <c r="O45" s="40">
        <f t="shared" si="7"/>
        <v>-9.277913127977544E-3</v>
      </c>
    </row>
    <row r="46" spans="1:22" x14ac:dyDescent="0.3">
      <c r="A46" s="10">
        <v>44624</v>
      </c>
      <c r="B46">
        <v>163.169998168945</v>
      </c>
      <c r="C46">
        <v>329.67001342773398</v>
      </c>
      <c r="D46">
        <v>169.47999572753901</v>
      </c>
      <c r="E46" s="5">
        <v>838.28997802734295</v>
      </c>
      <c r="F46" s="12">
        <f t="shared" si="2"/>
        <v>-1.8408215347665235E-2</v>
      </c>
      <c r="G46" s="12">
        <f t="shared" si="3"/>
        <v>-1.1247075307351917E-2</v>
      </c>
      <c r="H46" s="12">
        <f t="shared" si="4"/>
        <v>5.9354227526047243E-3</v>
      </c>
      <c r="I46" s="13">
        <f t="shared" si="5"/>
        <v>-1.1914833087253163E-3</v>
      </c>
      <c r="J46" s="16">
        <f t="shared" si="6"/>
        <v>23001.898485857499</v>
      </c>
      <c r="K46" s="16">
        <f t="shared" si="6"/>
        <v>21671.24032624457</v>
      </c>
      <c r="L46" s="16">
        <f t="shared" si="6"/>
        <v>24926.625280886434</v>
      </c>
      <c r="M46" s="38">
        <f t="shared" si="6"/>
        <v>19831.231542696274</v>
      </c>
      <c r="N46" s="39">
        <f t="shared" si="1"/>
        <v>89430.995635684783</v>
      </c>
      <c r="O46" s="40">
        <f t="shared" si="7"/>
        <v>-6.1616052215266448E-3</v>
      </c>
    </row>
    <row r="47" spans="1:22" x14ac:dyDescent="0.3">
      <c r="A47" s="10">
        <v>44627</v>
      </c>
      <c r="B47">
        <v>159.30000305175699</v>
      </c>
      <c r="C47">
        <v>321.89001464843699</v>
      </c>
      <c r="D47">
        <v>172.21000671386699</v>
      </c>
      <c r="E47" s="5">
        <v>804.58001708984295</v>
      </c>
      <c r="F47" s="12">
        <f t="shared" si="2"/>
        <v>-2.371756548762749E-2</v>
      </c>
      <c r="G47" s="12">
        <f t="shared" si="3"/>
        <v>-2.3599352268666163E-2</v>
      </c>
      <c r="H47" s="12">
        <f t="shared" si="4"/>
        <v>1.6108160580301289E-2</v>
      </c>
      <c r="I47" s="13">
        <f t="shared" si="5"/>
        <v>-4.0212768637442164E-2</v>
      </c>
      <c r="J47" s="16">
        <f t="shared" si="6"/>
        <v>22456.349452179413</v>
      </c>
      <c r="K47" s="16">
        <f t="shared" si="6"/>
        <v>21159.813091686599</v>
      </c>
      <c r="L47" s="16">
        <f t="shared" si="6"/>
        <v>25328.147363635951</v>
      </c>
      <c r="M47" s="38">
        <f t="shared" si="6"/>
        <v>19033.762816874285</v>
      </c>
      <c r="N47" s="39">
        <f t="shared" si="1"/>
        <v>87978.072724376252</v>
      </c>
      <c r="O47" s="40">
        <f t="shared" si="7"/>
        <v>-1.6246301419110987E-2</v>
      </c>
    </row>
    <row r="48" spans="1:22" x14ac:dyDescent="0.3">
      <c r="A48" s="10">
        <v>44628</v>
      </c>
      <c r="B48">
        <v>157.44000244140599</v>
      </c>
      <c r="C48">
        <v>321.36999511718699</v>
      </c>
      <c r="D48">
        <v>168.72000122070301</v>
      </c>
      <c r="E48" s="5">
        <v>824.40002441406205</v>
      </c>
      <c r="F48" s="12">
        <f t="shared" si="2"/>
        <v>-1.1676086470297609E-2</v>
      </c>
      <c r="G48" s="12">
        <f t="shared" si="3"/>
        <v>-1.615519300335988E-3</v>
      </c>
      <c r="H48" s="12">
        <f t="shared" si="4"/>
        <v>-2.0265985466005776E-2</v>
      </c>
      <c r="I48" s="13">
        <f t="shared" si="5"/>
        <v>2.4633979098695358E-2</v>
      </c>
      <c r="J48" s="16">
        <f t="shared" si="6"/>
        <v>22194.147174168545</v>
      </c>
      <c r="K48" s="16">
        <f t="shared" si="6"/>
        <v>21125.629005245479</v>
      </c>
      <c r="L48" s="16">
        <f t="shared" si="6"/>
        <v>24814.847497283652</v>
      </c>
      <c r="M48" s="38">
        <f t="shared" si="6"/>
        <v>19502.64013227469</v>
      </c>
      <c r="N48" s="39">
        <f t="shared" si="1"/>
        <v>87637.263808972377</v>
      </c>
      <c r="O48" s="40">
        <f t="shared" si="7"/>
        <v>-3.8737938312377596E-3</v>
      </c>
    </row>
    <row r="49" spans="1:15" x14ac:dyDescent="0.3">
      <c r="A49" s="10">
        <v>44629</v>
      </c>
      <c r="B49">
        <v>162.94999694824199</v>
      </c>
      <c r="C49">
        <v>333.58999633789</v>
      </c>
      <c r="D49">
        <v>169.36000061035099</v>
      </c>
      <c r="E49" s="5">
        <v>858.969970703125</v>
      </c>
      <c r="F49" s="12">
        <f t="shared" si="2"/>
        <v>3.499742391636862E-2</v>
      </c>
      <c r="G49" s="12">
        <f t="shared" si="3"/>
        <v>3.8024711100508979E-2</v>
      </c>
      <c r="H49" s="12">
        <f t="shared" si="4"/>
        <v>3.7932633061732446E-3</v>
      </c>
      <c r="I49" s="13">
        <f t="shared" si="5"/>
        <v>4.1933461020495999E-2</v>
      </c>
      <c r="J49" s="16">
        <f t="shared" si="6"/>
        <v>22970.885151285198</v>
      </c>
      <c r="K49" s="16">
        <f t="shared" si="6"/>
        <v>21928.924944986469</v>
      </c>
      <c r="L49" s="16">
        <f t="shared" si="6"/>
        <v>24908.976747743382</v>
      </c>
      <c r="M49" s="38">
        <f t="shared" si="6"/>
        <v>20320.45333205819</v>
      </c>
      <c r="N49" s="39">
        <f t="shared" si="1"/>
        <v>90129.240176073246</v>
      </c>
      <c r="O49" s="40">
        <f t="shared" si="7"/>
        <v>2.8435122900833276E-2</v>
      </c>
    </row>
    <row r="50" spans="1:15" x14ac:dyDescent="0.3">
      <c r="A50" s="10">
        <v>44630</v>
      </c>
      <c r="B50">
        <v>158.52000427246</v>
      </c>
      <c r="C50">
        <v>329.89999389648398</v>
      </c>
      <c r="D50">
        <v>169.66000366210901</v>
      </c>
      <c r="E50" s="5">
        <v>838.29998779296795</v>
      </c>
      <c r="F50" s="12">
        <f t="shared" si="2"/>
        <v>-2.7186209013487117E-2</v>
      </c>
      <c r="G50" s="12">
        <f t="shared" si="3"/>
        <v>-1.1061490098367543E-2</v>
      </c>
      <c r="H50" s="12">
        <f t="shared" si="4"/>
        <v>1.7713925996507562E-3</v>
      </c>
      <c r="I50" s="13">
        <f t="shared" si="5"/>
        <v>-2.4063685128872692E-2</v>
      </c>
      <c r="J50" s="16">
        <f t="shared" si="6"/>
        <v>22346.393866337552</v>
      </c>
      <c r="K50" s="16">
        <f t="shared" si="6"/>
        <v>21686.358358839658</v>
      </c>
      <c r="L50" s="16">
        <f t="shared" si="6"/>
        <v>24953.100324819206</v>
      </c>
      <c r="M50" s="38">
        <f t="shared" si="6"/>
        <v>19831.468341399592</v>
      </c>
      <c r="N50" s="39">
        <f t="shared" si="1"/>
        <v>88817.320891396012</v>
      </c>
      <c r="O50" s="40">
        <f t="shared" si="7"/>
        <v>-1.455597852721624E-2</v>
      </c>
    </row>
    <row r="51" spans="1:15" x14ac:dyDescent="0.3">
      <c r="A51" s="10">
        <v>44631</v>
      </c>
      <c r="B51">
        <v>154.72999572753901</v>
      </c>
      <c r="C51">
        <v>327</v>
      </c>
      <c r="D51">
        <v>169.350006103515</v>
      </c>
      <c r="E51" s="5">
        <v>795.34997558593705</v>
      </c>
      <c r="F51" s="12">
        <f t="shared" si="2"/>
        <v>-2.3908708319278271E-2</v>
      </c>
      <c r="G51" s="12">
        <f t="shared" si="3"/>
        <v>-8.7905242501882253E-3</v>
      </c>
      <c r="H51" s="12">
        <f t="shared" si="4"/>
        <v>-1.8271693498922437E-3</v>
      </c>
      <c r="I51" s="13">
        <f t="shared" si="5"/>
        <v>-5.1234656844153625E-2</v>
      </c>
      <c r="J51" s="16">
        <f t="shared" si="6"/>
        <v>21812.120453399577</v>
      </c>
      <c r="K51" s="16">
        <f t="shared" si="6"/>
        <v>21495.723899788005</v>
      </c>
      <c r="L51" s="16">
        <f t="shared" si="6"/>
        <v>24907.50678472091</v>
      </c>
      <c r="M51" s="38">
        <f t="shared" si="6"/>
        <v>18815.409866212289</v>
      </c>
      <c r="N51" s="39">
        <f t="shared" si="1"/>
        <v>87030.761004120781</v>
      </c>
      <c r="O51" s="40">
        <f t="shared" si="7"/>
        <v>-2.0114994117642837E-2</v>
      </c>
    </row>
    <row r="52" spans="1:15" x14ac:dyDescent="0.3">
      <c r="A52" s="10">
        <v>44634</v>
      </c>
      <c r="B52">
        <v>150.61999511718699</v>
      </c>
      <c r="C52">
        <v>324.98001098632801</v>
      </c>
      <c r="D52">
        <v>171.69000244140599</v>
      </c>
      <c r="E52" s="5">
        <v>766.36999511718705</v>
      </c>
      <c r="F52" s="12">
        <f t="shared" si="2"/>
        <v>-2.6562403695720604E-2</v>
      </c>
      <c r="G52" s="12">
        <f t="shared" si="3"/>
        <v>-6.1773364332476932E-3</v>
      </c>
      <c r="H52" s="12">
        <f t="shared" si="4"/>
        <v>1.3817515521438395E-2</v>
      </c>
      <c r="I52" s="13">
        <f t="shared" si="5"/>
        <v>-3.64367653967681E-2</v>
      </c>
      <c r="J52" s="16">
        <f t="shared" si="6"/>
        <v>21232.738104456694</v>
      </c>
      <c r="K52" s="16">
        <f t="shared" si="6"/>
        <v>21362.937581382812</v>
      </c>
      <c r="L52" s="16">
        <f t="shared" si="6"/>
        <v>25251.666646319125</v>
      </c>
      <c r="M52" s="38">
        <f t="shared" si="6"/>
        <v>18129.837191073075</v>
      </c>
      <c r="N52" s="39">
        <f t="shared" si="1"/>
        <v>85977.179523231709</v>
      </c>
      <c r="O52" s="40">
        <f t="shared" si="7"/>
        <v>-1.2105851640653698E-2</v>
      </c>
    </row>
    <row r="53" spans="1:15" x14ac:dyDescent="0.3">
      <c r="A53" s="10">
        <v>44635</v>
      </c>
      <c r="B53">
        <v>155.08999633789</v>
      </c>
      <c r="C53">
        <v>329.16000366210898</v>
      </c>
      <c r="D53">
        <v>176.13999938964801</v>
      </c>
      <c r="E53" s="5">
        <v>801.89001464843705</v>
      </c>
      <c r="F53" s="12">
        <f t="shared" si="2"/>
        <v>2.9677342754029556E-2</v>
      </c>
      <c r="G53" s="12">
        <f t="shared" si="3"/>
        <v>1.2862307017267094E-2</v>
      </c>
      <c r="H53" s="12">
        <f t="shared" si="4"/>
        <v>2.5918789009049537E-2</v>
      </c>
      <c r="I53" s="13">
        <f t="shared" si="5"/>
        <v>4.6348395367199258E-2</v>
      </c>
      <c r="J53" s="16">
        <f t="shared" si="6"/>
        <v>21862.869350789199</v>
      </c>
      <c r="K53" s="16">
        <f t="shared" si="6"/>
        <v>21637.714243345272</v>
      </c>
      <c r="L53" s="16">
        <f t="shared" si="6"/>
        <v>25906.159266251925</v>
      </c>
      <c r="M53" s="38">
        <f t="shared" si="6"/>
        <v>18970.126053147884</v>
      </c>
      <c r="N53" s="39">
        <f t="shared" si="1"/>
        <v>88376.868913534272</v>
      </c>
      <c r="O53" s="40">
        <f t="shared" si="7"/>
        <v>2.7910771248946808E-2</v>
      </c>
    </row>
    <row r="54" spans="1:15" x14ac:dyDescent="0.3">
      <c r="A54" s="10">
        <v>44636</v>
      </c>
      <c r="B54">
        <v>159.58999633789</v>
      </c>
      <c r="C54">
        <v>340.760009765625</v>
      </c>
      <c r="D54">
        <v>174.52000427246</v>
      </c>
      <c r="E54" s="5">
        <v>840.22998046875</v>
      </c>
      <c r="F54" s="12">
        <f t="shared" si="2"/>
        <v>2.9015411091995791E-2</v>
      </c>
      <c r="G54" s="12">
        <f t="shared" si="3"/>
        <v>3.5241238225965477E-2</v>
      </c>
      <c r="H54" s="12">
        <f t="shared" si="4"/>
        <v>-9.1972017872234968E-3</v>
      </c>
      <c r="I54" s="13">
        <f t="shared" si="5"/>
        <v>4.7812000548631106E-2</v>
      </c>
      <c r="J54" s="16">
        <f t="shared" si="6"/>
        <v>22497.229492652943</v>
      </c>
      <c r="K54" s="16">
        <f t="shared" si="6"/>
        <v>22400.25408566037</v>
      </c>
      <c r="L54" s="16">
        <f t="shared" si="6"/>
        <v>25667.895091948256</v>
      </c>
      <c r="M54" s="38">
        <f t="shared" si="6"/>
        <v>19877.125730408592</v>
      </c>
      <c r="N54" s="39">
        <f t="shared" si="1"/>
        <v>90442.504400670165</v>
      </c>
      <c r="O54" s="40">
        <f t="shared" si="7"/>
        <v>2.3373033153696099E-2</v>
      </c>
    </row>
    <row r="55" spans="1:15" x14ac:dyDescent="0.3">
      <c r="A55" s="10">
        <v>44637</v>
      </c>
      <c r="B55">
        <v>160.61999511718699</v>
      </c>
      <c r="C55">
        <v>343.26998901367102</v>
      </c>
      <c r="D55">
        <v>176.80000305175699</v>
      </c>
      <c r="E55" s="5">
        <v>871.59997558593705</v>
      </c>
      <c r="F55" s="12">
        <f t="shared" si="2"/>
        <v>6.4540309726948131E-3</v>
      </c>
      <c r="G55" s="12">
        <f t="shared" si="3"/>
        <v>7.3658269049010627E-3</v>
      </c>
      <c r="H55" s="12">
        <f t="shared" si="4"/>
        <v>1.3064397911298764E-2</v>
      </c>
      <c r="I55" s="13">
        <f t="shared" si="5"/>
        <v>3.7335010469022212E-2</v>
      </c>
      <c r="J55" s="16">
        <f t="shared" si="6"/>
        <v>22642.427308598348</v>
      </c>
      <c r="K55" s="16">
        <f t="shared" si="6"/>
        <v>22565.250479881146</v>
      </c>
      <c r="L55" s="16">
        <f t="shared" si="6"/>
        <v>26003.230686974941</v>
      </c>
      <c r="M55" s="38">
        <f t="shared" si="6"/>
        <v>20619.238427647466</v>
      </c>
      <c r="N55" s="39">
        <f t="shared" si="1"/>
        <v>91830.146903101893</v>
      </c>
      <c r="O55" s="40">
        <f t="shared" si="7"/>
        <v>1.5342813775747643E-2</v>
      </c>
    </row>
    <row r="56" spans="1:15" x14ac:dyDescent="0.3">
      <c r="A56" s="10">
        <v>44638</v>
      </c>
      <c r="B56">
        <v>163.97999572753901</v>
      </c>
      <c r="C56">
        <v>345.38000488281199</v>
      </c>
      <c r="D56">
        <v>174.83999633789</v>
      </c>
      <c r="E56" s="5">
        <v>905.39001464843705</v>
      </c>
      <c r="F56" s="12">
        <f t="shared" si="2"/>
        <v>2.0918943546851532E-2</v>
      </c>
      <c r="G56" s="12">
        <f t="shared" si="3"/>
        <v>6.1468113632763277E-3</v>
      </c>
      <c r="H56" s="12">
        <f t="shared" si="4"/>
        <v>-1.1086010633683085E-2</v>
      </c>
      <c r="I56" s="13">
        <f t="shared" si="5"/>
        <v>3.8767829289789058E-2</v>
      </c>
      <c r="J56" s="16">
        <f t="shared" si="6"/>
        <v>23116.082967230606</v>
      </c>
      <c r="K56" s="16">
        <f t="shared" si="6"/>
        <v>22703.954817946054</v>
      </c>
      <c r="L56" s="16">
        <f t="shared" si="6"/>
        <v>25714.958595069023</v>
      </c>
      <c r="M56" s="38">
        <f t="shared" si="6"/>
        <v>21418.60154309596</v>
      </c>
      <c r="N56" s="39">
        <f t="shared" si="1"/>
        <v>92953.597923341644</v>
      </c>
      <c r="O56" s="40">
        <f t="shared" si="7"/>
        <v>1.2234010922635319E-2</v>
      </c>
    </row>
    <row r="57" spans="1:15" x14ac:dyDescent="0.3">
      <c r="A57" s="10">
        <v>44641</v>
      </c>
      <c r="B57">
        <v>165.38000488281199</v>
      </c>
      <c r="C57">
        <v>339</v>
      </c>
      <c r="D57">
        <v>175.83000183105401</v>
      </c>
      <c r="E57" s="5">
        <v>921.15997314453102</v>
      </c>
      <c r="F57" s="12">
        <f t="shared" si="2"/>
        <v>8.5376825939131873E-3</v>
      </c>
      <c r="G57" s="12">
        <f t="shared" si="3"/>
        <v>-1.8472421080012236E-2</v>
      </c>
      <c r="H57" s="12">
        <f t="shared" si="4"/>
        <v>5.6623513721125729E-3</v>
      </c>
      <c r="I57" s="13">
        <f t="shared" si="5"/>
        <v>1.7417862181987376E-2</v>
      </c>
      <c r="J57" s="16">
        <f t="shared" si="6"/>
        <v>23313.440746419383</v>
      </c>
      <c r="K57" s="16">
        <f t="shared" si="6"/>
        <v>22284.557804367381</v>
      </c>
      <c r="L57" s="16">
        <f t="shared" si="6"/>
        <v>25860.565726153629</v>
      </c>
      <c r="M57" s="38">
        <f t="shared" si="6"/>
        <v>21791.667792904507</v>
      </c>
      <c r="N57" s="39">
        <f t="shared" si="1"/>
        <v>93250.232069844904</v>
      </c>
      <c r="O57" s="40">
        <f t="shared" si="7"/>
        <v>3.1912067217441109E-3</v>
      </c>
    </row>
    <row r="58" spans="1:15" x14ac:dyDescent="0.3">
      <c r="A58" s="10">
        <v>44642</v>
      </c>
      <c r="B58">
        <v>168.82000732421801</v>
      </c>
      <c r="C58">
        <v>343.010009765625</v>
      </c>
      <c r="D58">
        <v>175</v>
      </c>
      <c r="E58" s="5">
        <v>993.97998046875</v>
      </c>
      <c r="F58" s="12">
        <f t="shared" si="2"/>
        <v>2.0800594629584168E-2</v>
      </c>
      <c r="G58" s="12">
        <f t="shared" si="3"/>
        <v>1.1828937361725744E-2</v>
      </c>
      <c r="H58" s="12">
        <f t="shared" si="4"/>
        <v>-4.720478999093225E-3</v>
      </c>
      <c r="I58" s="13">
        <f t="shared" si="5"/>
        <v>7.905250927874774E-2</v>
      </c>
      <c r="J58" s="16">
        <f t="shared" si="6"/>
        <v>23798.374176806483</v>
      </c>
      <c r="K58" s="16">
        <f t="shared" si="6"/>
        <v>22548.160442769</v>
      </c>
      <c r="L58" s="16">
        <f t="shared" si="6"/>
        <v>25738.491468738652</v>
      </c>
      <c r="M58" s="38">
        <f t="shared" si="6"/>
        <v>23514.353813302478</v>
      </c>
      <c r="N58" s="39">
        <f t="shared" si="1"/>
        <v>95599.379901616601</v>
      </c>
      <c r="O58" s="40">
        <f t="shared" si="7"/>
        <v>2.5191871158156243E-2</v>
      </c>
    </row>
    <row r="59" spans="1:15" x14ac:dyDescent="0.3">
      <c r="A59" s="10">
        <v>44643</v>
      </c>
      <c r="B59">
        <v>170.21000671386699</v>
      </c>
      <c r="C59">
        <v>335.60998535156199</v>
      </c>
      <c r="D59">
        <v>174.33999633789</v>
      </c>
      <c r="E59" s="5">
        <v>999.10998535156205</v>
      </c>
      <c r="F59" s="12">
        <f t="shared" si="2"/>
        <v>8.233617636205226E-3</v>
      </c>
      <c r="G59" s="12">
        <f t="shared" si="3"/>
        <v>-2.1573785613776653E-2</v>
      </c>
      <c r="H59" s="12">
        <f t="shared" si="4"/>
        <v>-3.7714494977714175E-3</v>
      </c>
      <c r="I59" s="13">
        <f t="shared" si="5"/>
        <v>5.1610746530255103E-3</v>
      </c>
      <c r="J59" s="16">
        <f t="shared" si="6"/>
        <v>23994.320890141647</v>
      </c>
      <c r="K59" s="16">
        <f t="shared" si="6"/>
        <v>22061.711263391662</v>
      </c>
      <c r="L59" s="16">
        <f t="shared" si="6"/>
        <v>25641.420048015483</v>
      </c>
      <c r="M59" s="38">
        <f t="shared" si="6"/>
        <v>23635.713148750587</v>
      </c>
      <c r="N59" s="39">
        <f t="shared" si="1"/>
        <v>95333.165350299372</v>
      </c>
      <c r="O59" s="40">
        <f t="shared" si="7"/>
        <v>-2.7846891014481345E-3</v>
      </c>
    </row>
    <row r="60" spans="1:15" x14ac:dyDescent="0.3">
      <c r="A60" s="10">
        <v>44644</v>
      </c>
      <c r="B60">
        <v>174.07000732421801</v>
      </c>
      <c r="C60">
        <v>336.23001098632801</v>
      </c>
      <c r="D60">
        <v>175.24000549316401</v>
      </c>
      <c r="E60" s="5">
        <v>1013.91998291015</v>
      </c>
      <c r="F60" s="12">
        <f t="shared" si="2"/>
        <v>2.2677871206714162E-2</v>
      </c>
      <c r="G60" s="12">
        <f t="shared" si="3"/>
        <v>1.8474588415970938E-3</v>
      </c>
      <c r="H60" s="12">
        <f t="shared" si="4"/>
        <v>5.1623791108132977E-3</v>
      </c>
      <c r="I60" s="13">
        <f t="shared" si="5"/>
        <v>1.4823190415194087E-2</v>
      </c>
      <c r="J60" s="16">
        <f t="shared" si="6"/>
        <v>24538.461008980852</v>
      </c>
      <c r="K60" s="16">
        <f t="shared" si="6"/>
        <v>22102.469366925976</v>
      </c>
      <c r="L60" s="16">
        <f t="shared" si="6"/>
        <v>25773.790779242947</v>
      </c>
      <c r="M60" s="38">
        <f t="shared" si="6"/>
        <v>23986.069825353425</v>
      </c>
      <c r="N60" s="39">
        <f t="shared" si="1"/>
        <v>96400.790980503196</v>
      </c>
      <c r="O60" s="40">
        <f t="shared" si="7"/>
        <v>1.1198889980007065E-2</v>
      </c>
    </row>
    <row r="61" spans="1:15" x14ac:dyDescent="0.3">
      <c r="A61" s="10">
        <v>44645</v>
      </c>
      <c r="B61">
        <v>174.72000122070301</v>
      </c>
      <c r="C61">
        <v>337.489990234375</v>
      </c>
      <c r="D61">
        <v>176.919998168945</v>
      </c>
      <c r="E61" s="5">
        <v>1010.64001464843</v>
      </c>
      <c r="F61" s="12">
        <f t="shared" si="2"/>
        <v>3.7340947270390057E-3</v>
      </c>
      <c r="G61" s="12">
        <f t="shared" si="3"/>
        <v>3.7473729496984021E-3</v>
      </c>
      <c r="H61" s="12">
        <f t="shared" si="4"/>
        <v>9.5868102209488715E-3</v>
      </c>
      <c r="I61" s="13">
        <f t="shared" si="5"/>
        <v>-3.2349379803185974E-3</v>
      </c>
      <c r="J61" s="16">
        <f t="shared" si="6"/>
        <v>24630.089946844138</v>
      </c>
      <c r="K61" s="16">
        <f t="shared" si="6"/>
        <v>22185.29556275313</v>
      </c>
      <c r="L61" s="16">
        <f t="shared" si="6"/>
        <v>26020.879220117989</v>
      </c>
      <c r="M61" s="38">
        <f t="shared" si="6"/>
        <v>23908.476377076815</v>
      </c>
      <c r="N61" s="39">
        <f t="shared" si="1"/>
        <v>96744.741106792077</v>
      </c>
      <c r="O61" s="40">
        <f t="shared" si="7"/>
        <v>3.5679180926890819E-3</v>
      </c>
    </row>
    <row r="62" spans="1:15" x14ac:dyDescent="0.3">
      <c r="A62" s="10">
        <v>44648</v>
      </c>
      <c r="B62">
        <v>175.600006103515</v>
      </c>
      <c r="C62">
        <v>335.29998779296801</v>
      </c>
      <c r="D62">
        <v>177.83000183105401</v>
      </c>
      <c r="E62" s="5">
        <v>1091.83996582031</v>
      </c>
      <c r="F62" s="12">
        <f t="shared" si="2"/>
        <v>5.0366579479379503E-3</v>
      </c>
      <c r="G62" s="12">
        <f t="shared" si="3"/>
        <v>-6.4890885797416198E-3</v>
      </c>
      <c r="H62" s="12">
        <f t="shared" si="4"/>
        <v>5.1435884666923837E-3</v>
      </c>
      <c r="I62" s="13">
        <f t="shared" si="5"/>
        <v>8.034507836118765E-2</v>
      </c>
      <c r="J62" s="16">
        <f t="shared" si="6"/>
        <v>24754.143285133337</v>
      </c>
      <c r="K62" s="16">
        <f t="shared" si="6"/>
        <v>22041.333214678678</v>
      </c>
      <c r="L62" s="16">
        <f t="shared" si="6"/>
        <v>26154.719914367783</v>
      </c>
      <c r="M62" s="38">
        <f t="shared" si="6"/>
        <v>25829.404785089657</v>
      </c>
      <c r="N62" s="39">
        <f t="shared" si="1"/>
        <v>98779.601199269455</v>
      </c>
      <c r="O62" s="40">
        <f t="shared" si="7"/>
        <v>2.1033288933309358E-2</v>
      </c>
    </row>
    <row r="63" spans="1:15" x14ac:dyDescent="0.3">
      <c r="A63" s="10">
        <v>44649</v>
      </c>
      <c r="B63">
        <v>178.96000671386699</v>
      </c>
      <c r="C63">
        <v>339.66000366210898</v>
      </c>
      <c r="D63">
        <v>177.74000549316401</v>
      </c>
      <c r="E63" s="5">
        <v>1099.56994628906</v>
      </c>
      <c r="F63" s="12">
        <f t="shared" si="2"/>
        <v>1.9134399166087057E-2</v>
      </c>
      <c r="G63" s="12">
        <f t="shared" si="3"/>
        <v>1.3003328445788886E-2</v>
      </c>
      <c r="H63" s="12">
        <f t="shared" si="4"/>
        <v>-5.0608073420310706E-4</v>
      </c>
      <c r="I63" s="13">
        <f t="shared" si="5"/>
        <v>7.0797742441515155E-3</v>
      </c>
      <c r="J63" s="16">
        <f t="shared" si="6"/>
        <v>25227.798943765592</v>
      </c>
      <c r="K63" s="16">
        <f t="shared" si="6"/>
        <v>22327.94390985222</v>
      </c>
      <c r="L63" s="16">
        <f t="shared" si="6"/>
        <v>26141.483514510644</v>
      </c>
      <c r="M63" s="38">
        <f t="shared" si="6"/>
        <v>26012.271139828899</v>
      </c>
      <c r="N63" s="39">
        <f t="shared" si="1"/>
        <v>99709.497507957349</v>
      </c>
      <c r="O63" s="40">
        <f t="shared" si="7"/>
        <v>9.4138495944320333E-3</v>
      </c>
    </row>
    <row r="64" spans="1:15" x14ac:dyDescent="0.3">
      <c r="A64" s="10">
        <v>44650</v>
      </c>
      <c r="B64">
        <v>177.77000427246</v>
      </c>
      <c r="C64">
        <v>335.58999633789</v>
      </c>
      <c r="D64">
        <v>179.58999633789</v>
      </c>
      <c r="E64" s="5">
        <v>1093.98999023437</v>
      </c>
      <c r="F64" s="12">
        <f t="shared" si="2"/>
        <v>-6.6495440140972306E-3</v>
      </c>
      <c r="G64" s="12">
        <f t="shared" si="3"/>
        <v>-1.1982592240291523E-2</v>
      </c>
      <c r="H64" s="12">
        <f t="shared" si="4"/>
        <v>1.0408409967091803E-2</v>
      </c>
      <c r="I64" s="13">
        <f t="shared" si="5"/>
        <v>-5.0746713053787529E-3</v>
      </c>
      <c r="J64" s="16">
        <f t="shared" si="6"/>
        <v>25060.045584310228</v>
      </c>
      <c r="K64" s="16">
        <f t="shared" si="6"/>
        <v>22060.397262416362</v>
      </c>
      <c r="L64" s="16">
        <f t="shared" si="6"/>
        <v>26413.574792077645</v>
      </c>
      <c r="M64" s="38">
        <f t="shared" si="6"/>
        <v>25880.267413887879</v>
      </c>
      <c r="N64" s="39">
        <f t="shared" si="1"/>
        <v>99414.28505269211</v>
      </c>
      <c r="O64" s="40">
        <f t="shared" si="7"/>
        <v>-2.9607255341115302E-3</v>
      </c>
    </row>
    <row r="65" spans="1:15" x14ac:dyDescent="0.3">
      <c r="A65" s="10">
        <v>44651</v>
      </c>
      <c r="B65">
        <v>174.61000061035099</v>
      </c>
      <c r="C65">
        <v>330.100006103515</v>
      </c>
      <c r="D65">
        <v>177.22999572753901</v>
      </c>
      <c r="E65" s="5">
        <v>1077.59997558593</v>
      </c>
      <c r="F65" s="12">
        <f t="shared" si="2"/>
        <v>-1.7775797863321285E-2</v>
      </c>
      <c r="G65" s="12">
        <f t="shared" si="3"/>
        <v>-1.6359218970423028E-2</v>
      </c>
      <c r="H65" s="12">
        <f t="shared" si="4"/>
        <v>-1.3141047154490493E-2</v>
      </c>
      <c r="I65" s="13">
        <f t="shared" si="5"/>
        <v>-1.4981868933671594E-2</v>
      </c>
      <c r="J65" s="16">
        <f t="shared" si="6"/>
        <v>24614.583279557912</v>
      </c>
      <c r="K65" s="16">
        <f t="shared" si="6"/>
        <v>21699.506393025971</v>
      </c>
      <c r="L65" s="16">
        <f t="shared" si="6"/>
        <v>26066.472760216289</v>
      </c>
      <c r="M65" s="38">
        <f t="shared" si="6"/>
        <v>25492.532639524637</v>
      </c>
      <c r="N65" s="39">
        <f t="shared" si="1"/>
        <v>97873.09507232481</v>
      </c>
      <c r="O65" s="40">
        <f t="shared" si="7"/>
        <v>-1.5502701443262712E-2</v>
      </c>
    </row>
    <row r="66" spans="1:15" x14ac:dyDescent="0.3">
      <c r="A66" s="10">
        <v>44652</v>
      </c>
      <c r="B66">
        <v>174.30999755859301</v>
      </c>
      <c r="C66">
        <v>330.22000122070301</v>
      </c>
      <c r="D66">
        <v>178.19000244140599</v>
      </c>
      <c r="E66" s="5">
        <v>1084.58996582031</v>
      </c>
      <c r="F66" s="12">
        <f t="shared" si="2"/>
        <v>-1.7181321270792749E-3</v>
      </c>
      <c r="G66" s="12">
        <f t="shared" si="3"/>
        <v>3.6351140554180539E-4</v>
      </c>
      <c r="H66" s="12">
        <f t="shared" si="4"/>
        <v>5.4167281894135222E-3</v>
      </c>
      <c r="I66" s="13">
        <f t="shared" si="5"/>
        <v>6.486628055628163E-3</v>
      </c>
      <c r="J66" s="16">
        <f t="shared" si="6"/>
        <v>24572.292173230635</v>
      </c>
      <c r="K66" s="16">
        <f t="shared" si="6"/>
        <v>21707.394411094465</v>
      </c>
      <c r="L66" s="16">
        <f t="shared" si="6"/>
        <v>26207.667758015134</v>
      </c>
      <c r="M66" s="38">
        <f t="shared" si="6"/>
        <v>25657.893216953194</v>
      </c>
      <c r="N66" s="39">
        <f t="shared" si="1"/>
        <v>98145.247559293421</v>
      </c>
      <c r="O66" s="40">
        <f t="shared" si="7"/>
        <v>2.7806670134167266E-3</v>
      </c>
    </row>
    <row r="67" spans="1:15" x14ac:dyDescent="0.3">
      <c r="A67" s="10">
        <v>44655</v>
      </c>
      <c r="B67">
        <v>178.44000244140599</v>
      </c>
      <c r="C67">
        <v>328.20999145507801</v>
      </c>
      <c r="D67">
        <v>176.47000122070301</v>
      </c>
      <c r="E67" s="5">
        <v>1145.44995117187</v>
      </c>
      <c r="F67" s="12">
        <f t="shared" si="2"/>
        <v>2.369344811346652E-2</v>
      </c>
      <c r="G67" s="12">
        <f t="shared" si="3"/>
        <v>-6.086880740702294E-3</v>
      </c>
      <c r="H67" s="12">
        <f t="shared" si="4"/>
        <v>-9.6526247103485563E-3</v>
      </c>
      <c r="I67" s="13">
        <f t="shared" si="5"/>
        <v>5.6113358291610016E-2</v>
      </c>
      <c r="J67" s="16">
        <f t="shared" si="6"/>
        <v>25154.494502866015</v>
      </c>
      <c r="K67" s="16">
        <f t="shared" si="6"/>
        <v>21575.264090122746</v>
      </c>
      <c r="L67" s="16">
        <f t="shared" si="6"/>
        <v>25954.694976613511</v>
      </c>
      <c r="M67" s="38">
        <f t="shared" si="6"/>
        <v>27097.643772043961</v>
      </c>
      <c r="N67" s="39">
        <f t="shared" si="1"/>
        <v>99782.097341646222</v>
      </c>
      <c r="O67" s="40">
        <f t="shared" si="7"/>
        <v>1.6677830287848749E-2</v>
      </c>
    </row>
    <row r="68" spans="1:15" x14ac:dyDescent="0.3">
      <c r="A68" s="10">
        <v>44656</v>
      </c>
      <c r="B68">
        <v>175.05999755859301</v>
      </c>
      <c r="C68">
        <v>323.95999145507801</v>
      </c>
      <c r="D68">
        <v>177.61000061035099</v>
      </c>
      <c r="E68" s="5">
        <v>1091.26000976562</v>
      </c>
      <c r="F68" s="12">
        <f t="shared" si="2"/>
        <v>-1.8941968373503371E-2</v>
      </c>
      <c r="G68" s="12">
        <f t="shared" si="3"/>
        <v>-1.2949026875014202E-2</v>
      </c>
      <c r="H68" s="12">
        <f t="shared" si="4"/>
        <v>6.460018030046033E-3</v>
      </c>
      <c r="I68" s="13">
        <f t="shared" si="5"/>
        <v>-4.7308868755732369E-2</v>
      </c>
      <c r="J68" s="16">
        <f t="shared" si="6"/>
        <v>24678.018863541263</v>
      </c>
      <c r="K68" s="16">
        <f t="shared" si="6"/>
        <v>21295.885415584216</v>
      </c>
      <c r="L68" s="16">
        <f t="shared" si="6"/>
        <v>26122.362774126781</v>
      </c>
      <c r="M68" s="38">
        <f t="shared" si="6"/>
        <v>25815.684899242744</v>
      </c>
      <c r="N68" s="39">
        <f t="shared" ref="N68:N76" si="9">SUM(J68:M68)</f>
        <v>97911.951952495001</v>
      </c>
      <c r="O68" s="40">
        <f t="shared" si="7"/>
        <v>-1.8742293848043601E-2</v>
      </c>
    </row>
    <row r="69" spans="1:15" x14ac:dyDescent="0.3">
      <c r="A69" s="10">
        <v>44657</v>
      </c>
      <c r="B69">
        <v>171.83000183105401</v>
      </c>
      <c r="C69">
        <v>316.260009765625</v>
      </c>
      <c r="D69">
        <v>182.22999572753901</v>
      </c>
      <c r="E69" s="5">
        <v>1045.76000976562</v>
      </c>
      <c r="F69" s="12">
        <f t="shared" ref="F69:F76" si="10">(B69/B68)-1</f>
        <v>-1.8450792714411635E-2</v>
      </c>
      <c r="G69" s="12">
        <f t="shared" ref="G69:G76" si="11">(C69/C68)-1</f>
        <v>-2.3768310570908002E-2</v>
      </c>
      <c r="H69" s="12">
        <f t="shared" ref="H69:H76" si="12">(D69/D68)-1</f>
        <v>2.6012021289969933E-2</v>
      </c>
      <c r="I69" s="13">
        <f t="shared" ref="I69:I76" si="13">(E69/E68)-1</f>
        <v>-4.1694921093802795E-2</v>
      </c>
      <c r="J69" s="16">
        <f t="shared" ref="J69:M76" si="14">J68*(1+F69)</f>
        <v>24222.689852887725</v>
      </c>
      <c r="K69" s="16">
        <f t="shared" si="14"/>
        <v>20789.718197144139</v>
      </c>
      <c r="L69" s="16">
        <f t="shared" si="14"/>
        <v>26801.858230751684</v>
      </c>
      <c r="M69" s="38">
        <f t="shared" si="14"/>
        <v>24739.301954386341</v>
      </c>
      <c r="N69" s="39">
        <f t="shared" si="9"/>
        <v>96553.568235169892</v>
      </c>
      <c r="O69" s="40">
        <f t="shared" ref="O69:O76" si="15">(N69/N68)-1</f>
        <v>-1.38735229993594E-2</v>
      </c>
    </row>
    <row r="70" spans="1:15" x14ac:dyDescent="0.3">
      <c r="A70" s="10">
        <v>44658</v>
      </c>
      <c r="B70">
        <v>172.13999938964801</v>
      </c>
      <c r="C70">
        <v>314.14999389648398</v>
      </c>
      <c r="D70">
        <v>181.759994506835</v>
      </c>
      <c r="E70" s="5">
        <v>1057.26000976562</v>
      </c>
      <c r="F70" s="12">
        <f t="shared" si="10"/>
        <v>1.8040944846104967E-3</v>
      </c>
      <c r="G70" s="12">
        <f t="shared" si="11"/>
        <v>-6.6717757667329458E-3</v>
      </c>
      <c r="H70" s="12">
        <f t="shared" si="12"/>
        <v>-2.5791649658309934E-3</v>
      </c>
      <c r="I70" s="13">
        <f t="shared" si="13"/>
        <v>1.0996786923012536E-2</v>
      </c>
      <c r="J70" s="16">
        <f t="shared" si="14"/>
        <v>24266.389874053752</v>
      </c>
      <c r="K70" s="16">
        <f t="shared" si="14"/>
        <v>20651.013859079227</v>
      </c>
      <c r="L70" s="16">
        <f t="shared" si="14"/>
        <v>26732.73181698376</v>
      </c>
      <c r="M70" s="38">
        <f t="shared" si="14"/>
        <v>25011.354786602795</v>
      </c>
      <c r="N70" s="39">
        <f t="shared" si="9"/>
        <v>96661.490336719537</v>
      </c>
      <c r="O70" s="40">
        <f t="shared" si="15"/>
        <v>1.1177432747673244E-3</v>
      </c>
    </row>
    <row r="71" spans="1:15" x14ac:dyDescent="0.3">
      <c r="A71" s="10">
        <v>44659</v>
      </c>
      <c r="B71">
        <v>170.08999633789</v>
      </c>
      <c r="C71">
        <v>321.39001464843699</v>
      </c>
      <c r="D71">
        <v>182.11999511718699</v>
      </c>
      <c r="E71" s="5">
        <v>1025.48999023437</v>
      </c>
      <c r="F71" s="12">
        <f t="shared" si="10"/>
        <v>-1.1908929121799972E-2</v>
      </c>
      <c r="G71" s="12">
        <f t="shared" si="11"/>
        <v>2.3046381959627382E-2</v>
      </c>
      <c r="H71" s="12">
        <f t="shared" si="12"/>
        <v>1.9806372206863099E-3</v>
      </c>
      <c r="I71" s="13">
        <f t="shared" si="13"/>
        <v>-3.004939110322824E-2</v>
      </c>
      <c r="J71" s="16">
        <f t="shared" si="14"/>
        <v>23977.403157001681</v>
      </c>
      <c r="K71" s="16">
        <f t="shared" si="14"/>
        <v>21126.945012329124</v>
      </c>
      <c r="L71" s="16">
        <f t="shared" si="14"/>
        <v>26785.679660631104</v>
      </c>
      <c r="M71" s="38">
        <f t="shared" si="14"/>
        <v>24259.778804598569</v>
      </c>
      <c r="N71" s="39">
        <f t="shared" si="9"/>
        <v>96149.806634560475</v>
      </c>
      <c r="O71" s="40">
        <f t="shared" si="15"/>
        <v>-5.2935631385013782E-3</v>
      </c>
    </row>
    <row r="72" spans="1:15" x14ac:dyDescent="0.3">
      <c r="A72" s="10">
        <v>44662</v>
      </c>
      <c r="B72">
        <v>165.75</v>
      </c>
      <c r="C72">
        <v>320.760009765625</v>
      </c>
      <c r="D72">
        <v>179.83999633789</v>
      </c>
      <c r="E72" s="5">
        <v>975.92999267578102</v>
      </c>
      <c r="F72" s="12">
        <f t="shared" si="10"/>
        <v>-2.5515882364230524E-2</v>
      </c>
      <c r="G72" s="12">
        <f t="shared" si="11"/>
        <v>-1.9602503316761277E-3</v>
      </c>
      <c r="H72" s="12">
        <f t="shared" si="12"/>
        <v>-1.2519211730869562E-2</v>
      </c>
      <c r="I72" s="13">
        <f t="shared" si="13"/>
        <v>-4.8328114394624477E-2</v>
      </c>
      <c r="J72" s="16">
        <f t="shared" si="14"/>
        <v>23365.598558647896</v>
      </c>
      <c r="K72" s="16">
        <f t="shared" si="14"/>
        <v>21085.530911361402</v>
      </c>
      <c r="L72" s="16">
        <f t="shared" si="14"/>
        <v>26450.344065604415</v>
      </c>
      <c r="M72" s="38">
        <f t="shared" si="14"/>
        <v>23087.349439341644</v>
      </c>
      <c r="N72" s="39">
        <f t="shared" si="9"/>
        <v>93988.822974955357</v>
      </c>
      <c r="O72" s="40">
        <f t="shared" si="15"/>
        <v>-2.2475174264452114E-2</v>
      </c>
    </row>
    <row r="73" spans="1:15" x14ac:dyDescent="0.3">
      <c r="A73" s="10">
        <v>44663</v>
      </c>
      <c r="B73">
        <v>167.66000366210901</v>
      </c>
      <c r="C73">
        <v>319.77999877929602</v>
      </c>
      <c r="D73">
        <v>179.89999389648401</v>
      </c>
      <c r="E73" s="5">
        <v>986.95001220703102</v>
      </c>
      <c r="F73" s="12">
        <f t="shared" si="10"/>
        <v>1.1523400676374029E-2</v>
      </c>
      <c r="G73" s="12">
        <f t="shared" si="11"/>
        <v>-3.055277953897817E-3</v>
      </c>
      <c r="H73" s="12">
        <f t="shared" si="12"/>
        <v>3.3361632459816271E-4</v>
      </c>
      <c r="I73" s="13">
        <f t="shared" si="13"/>
        <v>1.1291813566499442E-2</v>
      </c>
      <c r="J73" s="16">
        <f t="shared" si="14"/>
        <v>23634.849712882504</v>
      </c>
      <c r="K73" s="16">
        <f t="shared" si="14"/>
        <v>21021.108753621687</v>
      </c>
      <c r="L73" s="16">
        <f t="shared" si="14"/>
        <v>26459.168332175937</v>
      </c>
      <c r="M73" s="38">
        <f t="shared" si="14"/>
        <v>23348.047484955314</v>
      </c>
      <c r="N73" s="39">
        <f t="shared" si="9"/>
        <v>94463.174283635439</v>
      </c>
      <c r="O73" s="40">
        <f t="shared" si="15"/>
        <v>5.0468906159881755E-3</v>
      </c>
    </row>
    <row r="74" spans="1:15" x14ac:dyDescent="0.3">
      <c r="A74" s="10">
        <v>44664</v>
      </c>
      <c r="B74">
        <v>170.39999389648401</v>
      </c>
      <c r="C74">
        <v>321.97000122070301</v>
      </c>
      <c r="D74">
        <v>180.66000366210901</v>
      </c>
      <c r="E74" s="5">
        <v>1022.36999511718</v>
      </c>
      <c r="F74" s="12">
        <f t="shared" si="10"/>
        <v>1.6342539511671417E-2</v>
      </c>
      <c r="G74" s="12">
        <f t="shared" si="11"/>
        <v>6.8484659758800692E-3</v>
      </c>
      <c r="H74" s="12">
        <f t="shared" si="12"/>
        <v>4.2246236320737651E-3</v>
      </c>
      <c r="I74" s="13">
        <f t="shared" si="13"/>
        <v>3.5888325114807218E-2</v>
      </c>
      <c r="J74" s="16">
        <f t="shared" si="14"/>
        <v>24021.103178167701</v>
      </c>
      <c r="K74" s="16">
        <f t="shared" si="14"/>
        <v>21165.07110169614</v>
      </c>
      <c r="L74" s="16">
        <f t="shared" si="14"/>
        <v>26570.948359997066</v>
      </c>
      <c r="M74" s="38">
        <f t="shared" si="14"/>
        <v>24185.969803891348</v>
      </c>
      <c r="N74" s="39">
        <f t="shared" si="9"/>
        <v>95943.092443752263</v>
      </c>
      <c r="O74" s="40">
        <f t="shared" si="15"/>
        <v>1.566661475585418E-2</v>
      </c>
    </row>
    <row r="75" spans="1:15" x14ac:dyDescent="0.3">
      <c r="A75" s="10">
        <v>44665</v>
      </c>
      <c r="B75">
        <v>165.28999328613199</v>
      </c>
      <c r="C75">
        <v>321.64001464843699</v>
      </c>
      <c r="D75">
        <v>179.89999389648401</v>
      </c>
      <c r="E75" s="5">
        <v>985</v>
      </c>
      <c r="F75" s="12">
        <f t="shared" si="10"/>
        <v>-2.9988267566818605E-2</v>
      </c>
      <c r="G75" s="12">
        <f t="shared" si="11"/>
        <v>-1.0248985030124613E-3</v>
      </c>
      <c r="H75" s="12">
        <f t="shared" si="12"/>
        <v>-4.2068512687869486E-3</v>
      </c>
      <c r="I75" s="13">
        <f t="shared" si="13"/>
        <v>-3.6552319899506469E-2</v>
      </c>
      <c r="J75" s="16">
        <f t="shared" si="14"/>
        <v>23300.751908810653</v>
      </c>
      <c r="K75" s="16">
        <f t="shared" si="14"/>
        <v>21143.379052007858</v>
      </c>
      <c r="L75" s="16">
        <f t="shared" si="14"/>
        <v>26459.168332175941</v>
      </c>
      <c r="M75" s="38">
        <f t="shared" si="14"/>
        <v>23301.916498539707</v>
      </c>
      <c r="N75" s="39">
        <f t="shared" si="9"/>
        <v>94205.215791534167</v>
      </c>
      <c r="O75" s="40">
        <f t="shared" si="15"/>
        <v>-1.811361931279154E-2</v>
      </c>
    </row>
    <row r="76" spans="1:15" ht="15" thickBot="1" x14ac:dyDescent="0.35">
      <c r="A76" s="10">
        <v>44669</v>
      </c>
      <c r="B76">
        <v>165.07000732421801</v>
      </c>
      <c r="C76">
        <v>329.88000488281199</v>
      </c>
      <c r="D76">
        <v>177.66000366210901</v>
      </c>
      <c r="E76" s="5">
        <v>1004.28997802734</v>
      </c>
      <c r="F76" s="12">
        <f t="shared" si="10"/>
        <v>-1.3309091345484747E-3</v>
      </c>
      <c r="G76" s="12">
        <f t="shared" si="11"/>
        <v>2.5618672612552906E-2</v>
      </c>
      <c r="H76" s="12">
        <f t="shared" si="12"/>
        <v>-1.2451308006513395E-2</v>
      </c>
      <c r="I76" s="13">
        <f t="shared" si="13"/>
        <v>1.9583734037908584E-2</v>
      </c>
      <c r="J76" s="16">
        <f t="shared" si="14"/>
        <v>23269.74072525337</v>
      </c>
      <c r="K76" s="16">
        <f t="shared" si="14"/>
        <v>21685.044357864357</v>
      </c>
      <c r="L76" s="16">
        <f t="shared" si="14"/>
        <v>26129.717077675832</v>
      </c>
      <c r="M76" s="38">
        <f t="shared" si="14"/>
        <v>23758.255033820664</v>
      </c>
      <c r="N76" s="41">
        <f t="shared" si="9"/>
        <v>94842.757194614227</v>
      </c>
      <c r="O76" s="42">
        <f t="shared" si="15"/>
        <v>6.7675807302525204E-3</v>
      </c>
    </row>
  </sheetData>
  <mergeCells count="10">
    <mergeCell ref="U30:V30"/>
    <mergeCell ref="R30:S30"/>
    <mergeCell ref="R40:V40"/>
    <mergeCell ref="R41:S41"/>
    <mergeCell ref="F1:I1"/>
    <mergeCell ref="J1:M1"/>
    <mergeCell ref="R11:V11"/>
    <mergeCell ref="N1:O1"/>
    <mergeCell ref="B1:E1"/>
    <mergeCell ref="R19:W19"/>
  </mergeCells>
  <hyperlinks>
    <hyperlink ref="T8" r:id="rId1" xr:uid="{00000000-0004-0000-0100-000000000000}"/>
    <hyperlink ref="T9" r:id="rId2" xr:uid="{00000000-0004-0000-0100-000001000000}"/>
    <hyperlink ref="T10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1DE1-9034-4D28-A2D7-CA9200289BBE}">
  <dimension ref="A1:X23"/>
  <sheetViews>
    <sheetView workbookViewId="0">
      <selection activeCell="G26" sqref="G26"/>
    </sheetView>
  </sheetViews>
  <sheetFormatPr defaultRowHeight="14.4" x14ac:dyDescent="0.3"/>
  <cols>
    <col min="1" max="1" width="21.296875" customWidth="1"/>
    <col min="2" max="2" width="16.09765625" bestFit="1" customWidth="1"/>
    <col min="3" max="3" width="10.796875" customWidth="1"/>
    <col min="4" max="5" width="8.3984375" customWidth="1"/>
    <col min="6" max="6" width="8.5" customWidth="1"/>
    <col min="7" max="7" width="9.59765625" customWidth="1"/>
    <col min="8" max="8" width="9.796875" customWidth="1"/>
    <col min="9" max="9" width="9.5" customWidth="1"/>
    <col min="10" max="10" width="9.5" bestFit="1" customWidth="1"/>
    <col min="11" max="11" width="11" bestFit="1" customWidth="1"/>
    <col min="12" max="14" width="9.5" bestFit="1" customWidth="1"/>
    <col min="15" max="16" width="11" customWidth="1"/>
    <col min="17" max="17" width="11.09765625" customWidth="1"/>
    <col min="18" max="18" width="11" customWidth="1"/>
    <col min="19" max="19" width="11.19921875" customWidth="1"/>
    <col min="20" max="21" width="10.796875" customWidth="1"/>
    <col min="257" max="257" width="21.296875" customWidth="1"/>
    <col min="258" max="258" width="11.09765625" customWidth="1"/>
    <col min="259" max="259" width="10.796875" customWidth="1"/>
    <col min="260" max="261" width="8.3984375" customWidth="1"/>
    <col min="262" max="262" width="8.5" customWidth="1"/>
    <col min="263" max="263" width="9.59765625" customWidth="1"/>
    <col min="264" max="264" width="9.796875" customWidth="1"/>
    <col min="265" max="265" width="9.5" customWidth="1"/>
    <col min="266" max="266" width="9.5" bestFit="1" customWidth="1"/>
    <col min="267" max="267" width="11" bestFit="1" customWidth="1"/>
    <col min="268" max="270" width="9.5" bestFit="1" customWidth="1"/>
    <col min="271" max="272" width="11" customWidth="1"/>
    <col min="273" max="273" width="11.09765625" customWidth="1"/>
    <col min="274" max="274" width="11" customWidth="1"/>
    <col min="275" max="275" width="11.19921875" customWidth="1"/>
    <col min="276" max="277" width="10.796875" customWidth="1"/>
    <col min="513" max="513" width="21.296875" customWidth="1"/>
    <col min="514" max="514" width="11.09765625" customWidth="1"/>
    <col min="515" max="515" width="10.796875" customWidth="1"/>
    <col min="516" max="517" width="8.3984375" customWidth="1"/>
    <col min="518" max="518" width="8.5" customWidth="1"/>
    <col min="519" max="519" width="9.59765625" customWidth="1"/>
    <col min="520" max="520" width="9.796875" customWidth="1"/>
    <col min="521" max="521" width="9.5" customWidth="1"/>
    <col min="522" max="522" width="9.5" bestFit="1" customWidth="1"/>
    <col min="523" max="523" width="11" bestFit="1" customWidth="1"/>
    <col min="524" max="526" width="9.5" bestFit="1" customWidth="1"/>
    <col min="527" max="528" width="11" customWidth="1"/>
    <col min="529" max="529" width="11.09765625" customWidth="1"/>
    <col min="530" max="530" width="11" customWidth="1"/>
    <col min="531" max="531" width="11.19921875" customWidth="1"/>
    <col min="532" max="533" width="10.796875" customWidth="1"/>
    <col min="769" max="769" width="21.296875" customWidth="1"/>
    <col min="770" max="770" width="11.09765625" customWidth="1"/>
    <col min="771" max="771" width="10.796875" customWidth="1"/>
    <col min="772" max="773" width="8.3984375" customWidth="1"/>
    <col min="774" max="774" width="8.5" customWidth="1"/>
    <col min="775" max="775" width="9.59765625" customWidth="1"/>
    <col min="776" max="776" width="9.796875" customWidth="1"/>
    <col min="777" max="777" width="9.5" customWidth="1"/>
    <col min="778" max="778" width="9.5" bestFit="1" customWidth="1"/>
    <col min="779" max="779" width="11" bestFit="1" customWidth="1"/>
    <col min="780" max="782" width="9.5" bestFit="1" customWidth="1"/>
    <col min="783" max="784" width="11" customWidth="1"/>
    <col min="785" max="785" width="11.09765625" customWidth="1"/>
    <col min="786" max="786" width="11" customWidth="1"/>
    <col min="787" max="787" width="11.19921875" customWidth="1"/>
    <col min="788" max="789" width="10.796875" customWidth="1"/>
    <col min="1025" max="1025" width="21.296875" customWidth="1"/>
    <col min="1026" max="1026" width="11.09765625" customWidth="1"/>
    <col min="1027" max="1027" width="10.796875" customWidth="1"/>
    <col min="1028" max="1029" width="8.3984375" customWidth="1"/>
    <col min="1030" max="1030" width="8.5" customWidth="1"/>
    <col min="1031" max="1031" width="9.59765625" customWidth="1"/>
    <col min="1032" max="1032" width="9.796875" customWidth="1"/>
    <col min="1033" max="1033" width="9.5" customWidth="1"/>
    <col min="1034" max="1034" width="9.5" bestFit="1" customWidth="1"/>
    <col min="1035" max="1035" width="11" bestFit="1" customWidth="1"/>
    <col min="1036" max="1038" width="9.5" bestFit="1" customWidth="1"/>
    <col min="1039" max="1040" width="11" customWidth="1"/>
    <col min="1041" max="1041" width="11.09765625" customWidth="1"/>
    <col min="1042" max="1042" width="11" customWidth="1"/>
    <col min="1043" max="1043" width="11.19921875" customWidth="1"/>
    <col min="1044" max="1045" width="10.796875" customWidth="1"/>
    <col min="1281" max="1281" width="21.296875" customWidth="1"/>
    <col min="1282" max="1282" width="11.09765625" customWidth="1"/>
    <col min="1283" max="1283" width="10.796875" customWidth="1"/>
    <col min="1284" max="1285" width="8.3984375" customWidth="1"/>
    <col min="1286" max="1286" width="8.5" customWidth="1"/>
    <col min="1287" max="1287" width="9.59765625" customWidth="1"/>
    <col min="1288" max="1288" width="9.796875" customWidth="1"/>
    <col min="1289" max="1289" width="9.5" customWidth="1"/>
    <col min="1290" max="1290" width="9.5" bestFit="1" customWidth="1"/>
    <col min="1291" max="1291" width="11" bestFit="1" customWidth="1"/>
    <col min="1292" max="1294" width="9.5" bestFit="1" customWidth="1"/>
    <col min="1295" max="1296" width="11" customWidth="1"/>
    <col min="1297" max="1297" width="11.09765625" customWidth="1"/>
    <col min="1298" max="1298" width="11" customWidth="1"/>
    <col min="1299" max="1299" width="11.19921875" customWidth="1"/>
    <col min="1300" max="1301" width="10.796875" customWidth="1"/>
    <col min="1537" max="1537" width="21.296875" customWidth="1"/>
    <col min="1538" max="1538" width="11.09765625" customWidth="1"/>
    <col min="1539" max="1539" width="10.796875" customWidth="1"/>
    <col min="1540" max="1541" width="8.3984375" customWidth="1"/>
    <col min="1542" max="1542" width="8.5" customWidth="1"/>
    <col min="1543" max="1543" width="9.59765625" customWidth="1"/>
    <col min="1544" max="1544" width="9.796875" customWidth="1"/>
    <col min="1545" max="1545" width="9.5" customWidth="1"/>
    <col min="1546" max="1546" width="9.5" bestFit="1" customWidth="1"/>
    <col min="1547" max="1547" width="11" bestFit="1" customWidth="1"/>
    <col min="1548" max="1550" width="9.5" bestFit="1" customWidth="1"/>
    <col min="1551" max="1552" width="11" customWidth="1"/>
    <col min="1553" max="1553" width="11.09765625" customWidth="1"/>
    <col min="1554" max="1554" width="11" customWidth="1"/>
    <col min="1555" max="1555" width="11.19921875" customWidth="1"/>
    <col min="1556" max="1557" width="10.796875" customWidth="1"/>
    <col min="1793" max="1793" width="21.296875" customWidth="1"/>
    <col min="1794" max="1794" width="11.09765625" customWidth="1"/>
    <col min="1795" max="1795" width="10.796875" customWidth="1"/>
    <col min="1796" max="1797" width="8.3984375" customWidth="1"/>
    <col min="1798" max="1798" width="8.5" customWidth="1"/>
    <col min="1799" max="1799" width="9.59765625" customWidth="1"/>
    <col min="1800" max="1800" width="9.796875" customWidth="1"/>
    <col min="1801" max="1801" width="9.5" customWidth="1"/>
    <col min="1802" max="1802" width="9.5" bestFit="1" customWidth="1"/>
    <col min="1803" max="1803" width="11" bestFit="1" customWidth="1"/>
    <col min="1804" max="1806" width="9.5" bestFit="1" customWidth="1"/>
    <col min="1807" max="1808" width="11" customWidth="1"/>
    <col min="1809" max="1809" width="11.09765625" customWidth="1"/>
    <col min="1810" max="1810" width="11" customWidth="1"/>
    <col min="1811" max="1811" width="11.19921875" customWidth="1"/>
    <col min="1812" max="1813" width="10.796875" customWidth="1"/>
    <col min="2049" max="2049" width="21.296875" customWidth="1"/>
    <col min="2050" max="2050" width="11.09765625" customWidth="1"/>
    <col min="2051" max="2051" width="10.796875" customWidth="1"/>
    <col min="2052" max="2053" width="8.3984375" customWidth="1"/>
    <col min="2054" max="2054" width="8.5" customWidth="1"/>
    <col min="2055" max="2055" width="9.59765625" customWidth="1"/>
    <col min="2056" max="2056" width="9.796875" customWidth="1"/>
    <col min="2057" max="2057" width="9.5" customWidth="1"/>
    <col min="2058" max="2058" width="9.5" bestFit="1" customWidth="1"/>
    <col min="2059" max="2059" width="11" bestFit="1" customWidth="1"/>
    <col min="2060" max="2062" width="9.5" bestFit="1" customWidth="1"/>
    <col min="2063" max="2064" width="11" customWidth="1"/>
    <col min="2065" max="2065" width="11.09765625" customWidth="1"/>
    <col min="2066" max="2066" width="11" customWidth="1"/>
    <col min="2067" max="2067" width="11.19921875" customWidth="1"/>
    <col min="2068" max="2069" width="10.796875" customWidth="1"/>
    <col min="2305" max="2305" width="21.296875" customWidth="1"/>
    <col min="2306" max="2306" width="11.09765625" customWidth="1"/>
    <col min="2307" max="2307" width="10.796875" customWidth="1"/>
    <col min="2308" max="2309" width="8.3984375" customWidth="1"/>
    <col min="2310" max="2310" width="8.5" customWidth="1"/>
    <col min="2311" max="2311" width="9.59765625" customWidth="1"/>
    <col min="2312" max="2312" width="9.796875" customWidth="1"/>
    <col min="2313" max="2313" width="9.5" customWidth="1"/>
    <col min="2314" max="2314" width="9.5" bestFit="1" customWidth="1"/>
    <col min="2315" max="2315" width="11" bestFit="1" customWidth="1"/>
    <col min="2316" max="2318" width="9.5" bestFit="1" customWidth="1"/>
    <col min="2319" max="2320" width="11" customWidth="1"/>
    <col min="2321" max="2321" width="11.09765625" customWidth="1"/>
    <col min="2322" max="2322" width="11" customWidth="1"/>
    <col min="2323" max="2323" width="11.19921875" customWidth="1"/>
    <col min="2324" max="2325" width="10.796875" customWidth="1"/>
    <col min="2561" max="2561" width="21.296875" customWidth="1"/>
    <col min="2562" max="2562" width="11.09765625" customWidth="1"/>
    <col min="2563" max="2563" width="10.796875" customWidth="1"/>
    <col min="2564" max="2565" width="8.3984375" customWidth="1"/>
    <col min="2566" max="2566" width="8.5" customWidth="1"/>
    <col min="2567" max="2567" width="9.59765625" customWidth="1"/>
    <col min="2568" max="2568" width="9.796875" customWidth="1"/>
    <col min="2569" max="2569" width="9.5" customWidth="1"/>
    <col min="2570" max="2570" width="9.5" bestFit="1" customWidth="1"/>
    <col min="2571" max="2571" width="11" bestFit="1" customWidth="1"/>
    <col min="2572" max="2574" width="9.5" bestFit="1" customWidth="1"/>
    <col min="2575" max="2576" width="11" customWidth="1"/>
    <col min="2577" max="2577" width="11.09765625" customWidth="1"/>
    <col min="2578" max="2578" width="11" customWidth="1"/>
    <col min="2579" max="2579" width="11.19921875" customWidth="1"/>
    <col min="2580" max="2581" width="10.796875" customWidth="1"/>
    <col min="2817" max="2817" width="21.296875" customWidth="1"/>
    <col min="2818" max="2818" width="11.09765625" customWidth="1"/>
    <col min="2819" max="2819" width="10.796875" customWidth="1"/>
    <col min="2820" max="2821" width="8.3984375" customWidth="1"/>
    <col min="2822" max="2822" width="8.5" customWidth="1"/>
    <col min="2823" max="2823" width="9.59765625" customWidth="1"/>
    <col min="2824" max="2824" width="9.796875" customWidth="1"/>
    <col min="2825" max="2825" width="9.5" customWidth="1"/>
    <col min="2826" max="2826" width="9.5" bestFit="1" customWidth="1"/>
    <col min="2827" max="2827" width="11" bestFit="1" customWidth="1"/>
    <col min="2828" max="2830" width="9.5" bestFit="1" customWidth="1"/>
    <col min="2831" max="2832" width="11" customWidth="1"/>
    <col min="2833" max="2833" width="11.09765625" customWidth="1"/>
    <col min="2834" max="2834" width="11" customWidth="1"/>
    <col min="2835" max="2835" width="11.19921875" customWidth="1"/>
    <col min="2836" max="2837" width="10.796875" customWidth="1"/>
    <col min="3073" max="3073" width="21.296875" customWidth="1"/>
    <col min="3074" max="3074" width="11.09765625" customWidth="1"/>
    <col min="3075" max="3075" width="10.796875" customWidth="1"/>
    <col min="3076" max="3077" width="8.3984375" customWidth="1"/>
    <col min="3078" max="3078" width="8.5" customWidth="1"/>
    <col min="3079" max="3079" width="9.59765625" customWidth="1"/>
    <col min="3080" max="3080" width="9.796875" customWidth="1"/>
    <col min="3081" max="3081" width="9.5" customWidth="1"/>
    <col min="3082" max="3082" width="9.5" bestFit="1" customWidth="1"/>
    <col min="3083" max="3083" width="11" bestFit="1" customWidth="1"/>
    <col min="3084" max="3086" width="9.5" bestFit="1" customWidth="1"/>
    <col min="3087" max="3088" width="11" customWidth="1"/>
    <col min="3089" max="3089" width="11.09765625" customWidth="1"/>
    <col min="3090" max="3090" width="11" customWidth="1"/>
    <col min="3091" max="3091" width="11.19921875" customWidth="1"/>
    <col min="3092" max="3093" width="10.796875" customWidth="1"/>
    <col min="3329" max="3329" width="21.296875" customWidth="1"/>
    <col min="3330" max="3330" width="11.09765625" customWidth="1"/>
    <col min="3331" max="3331" width="10.796875" customWidth="1"/>
    <col min="3332" max="3333" width="8.3984375" customWidth="1"/>
    <col min="3334" max="3334" width="8.5" customWidth="1"/>
    <col min="3335" max="3335" width="9.59765625" customWidth="1"/>
    <col min="3336" max="3336" width="9.796875" customWidth="1"/>
    <col min="3337" max="3337" width="9.5" customWidth="1"/>
    <col min="3338" max="3338" width="9.5" bestFit="1" customWidth="1"/>
    <col min="3339" max="3339" width="11" bestFit="1" customWidth="1"/>
    <col min="3340" max="3342" width="9.5" bestFit="1" customWidth="1"/>
    <col min="3343" max="3344" width="11" customWidth="1"/>
    <col min="3345" max="3345" width="11.09765625" customWidth="1"/>
    <col min="3346" max="3346" width="11" customWidth="1"/>
    <col min="3347" max="3347" width="11.19921875" customWidth="1"/>
    <col min="3348" max="3349" width="10.796875" customWidth="1"/>
    <col min="3585" max="3585" width="21.296875" customWidth="1"/>
    <col min="3586" max="3586" width="11.09765625" customWidth="1"/>
    <col min="3587" max="3587" width="10.796875" customWidth="1"/>
    <col min="3588" max="3589" width="8.3984375" customWidth="1"/>
    <col min="3590" max="3590" width="8.5" customWidth="1"/>
    <col min="3591" max="3591" width="9.59765625" customWidth="1"/>
    <col min="3592" max="3592" width="9.796875" customWidth="1"/>
    <col min="3593" max="3593" width="9.5" customWidth="1"/>
    <col min="3594" max="3594" width="9.5" bestFit="1" customWidth="1"/>
    <col min="3595" max="3595" width="11" bestFit="1" customWidth="1"/>
    <col min="3596" max="3598" width="9.5" bestFit="1" customWidth="1"/>
    <col min="3599" max="3600" width="11" customWidth="1"/>
    <col min="3601" max="3601" width="11.09765625" customWidth="1"/>
    <col min="3602" max="3602" width="11" customWidth="1"/>
    <col min="3603" max="3603" width="11.19921875" customWidth="1"/>
    <col min="3604" max="3605" width="10.796875" customWidth="1"/>
    <col min="3841" max="3841" width="21.296875" customWidth="1"/>
    <col min="3842" max="3842" width="11.09765625" customWidth="1"/>
    <col min="3843" max="3843" width="10.796875" customWidth="1"/>
    <col min="3844" max="3845" width="8.3984375" customWidth="1"/>
    <col min="3846" max="3846" width="8.5" customWidth="1"/>
    <col min="3847" max="3847" width="9.59765625" customWidth="1"/>
    <col min="3848" max="3848" width="9.796875" customWidth="1"/>
    <col min="3849" max="3849" width="9.5" customWidth="1"/>
    <col min="3850" max="3850" width="9.5" bestFit="1" customWidth="1"/>
    <col min="3851" max="3851" width="11" bestFit="1" customWidth="1"/>
    <col min="3852" max="3854" width="9.5" bestFit="1" customWidth="1"/>
    <col min="3855" max="3856" width="11" customWidth="1"/>
    <col min="3857" max="3857" width="11.09765625" customWidth="1"/>
    <col min="3858" max="3858" width="11" customWidth="1"/>
    <col min="3859" max="3859" width="11.19921875" customWidth="1"/>
    <col min="3860" max="3861" width="10.796875" customWidth="1"/>
    <col min="4097" max="4097" width="21.296875" customWidth="1"/>
    <col min="4098" max="4098" width="11.09765625" customWidth="1"/>
    <col min="4099" max="4099" width="10.796875" customWidth="1"/>
    <col min="4100" max="4101" width="8.3984375" customWidth="1"/>
    <col min="4102" max="4102" width="8.5" customWidth="1"/>
    <col min="4103" max="4103" width="9.59765625" customWidth="1"/>
    <col min="4104" max="4104" width="9.796875" customWidth="1"/>
    <col min="4105" max="4105" width="9.5" customWidth="1"/>
    <col min="4106" max="4106" width="9.5" bestFit="1" customWidth="1"/>
    <col min="4107" max="4107" width="11" bestFit="1" customWidth="1"/>
    <col min="4108" max="4110" width="9.5" bestFit="1" customWidth="1"/>
    <col min="4111" max="4112" width="11" customWidth="1"/>
    <col min="4113" max="4113" width="11.09765625" customWidth="1"/>
    <col min="4114" max="4114" width="11" customWidth="1"/>
    <col min="4115" max="4115" width="11.19921875" customWidth="1"/>
    <col min="4116" max="4117" width="10.796875" customWidth="1"/>
    <col min="4353" max="4353" width="21.296875" customWidth="1"/>
    <col min="4354" max="4354" width="11.09765625" customWidth="1"/>
    <col min="4355" max="4355" width="10.796875" customWidth="1"/>
    <col min="4356" max="4357" width="8.3984375" customWidth="1"/>
    <col min="4358" max="4358" width="8.5" customWidth="1"/>
    <col min="4359" max="4359" width="9.59765625" customWidth="1"/>
    <col min="4360" max="4360" width="9.796875" customWidth="1"/>
    <col min="4361" max="4361" width="9.5" customWidth="1"/>
    <col min="4362" max="4362" width="9.5" bestFit="1" customWidth="1"/>
    <col min="4363" max="4363" width="11" bestFit="1" customWidth="1"/>
    <col min="4364" max="4366" width="9.5" bestFit="1" customWidth="1"/>
    <col min="4367" max="4368" width="11" customWidth="1"/>
    <col min="4369" max="4369" width="11.09765625" customWidth="1"/>
    <col min="4370" max="4370" width="11" customWidth="1"/>
    <col min="4371" max="4371" width="11.19921875" customWidth="1"/>
    <col min="4372" max="4373" width="10.796875" customWidth="1"/>
    <col min="4609" max="4609" width="21.296875" customWidth="1"/>
    <col min="4610" max="4610" width="11.09765625" customWidth="1"/>
    <col min="4611" max="4611" width="10.796875" customWidth="1"/>
    <col min="4612" max="4613" width="8.3984375" customWidth="1"/>
    <col min="4614" max="4614" width="8.5" customWidth="1"/>
    <col min="4615" max="4615" width="9.59765625" customWidth="1"/>
    <col min="4616" max="4616" width="9.796875" customWidth="1"/>
    <col min="4617" max="4617" width="9.5" customWidth="1"/>
    <col min="4618" max="4618" width="9.5" bestFit="1" customWidth="1"/>
    <col min="4619" max="4619" width="11" bestFit="1" customWidth="1"/>
    <col min="4620" max="4622" width="9.5" bestFit="1" customWidth="1"/>
    <col min="4623" max="4624" width="11" customWidth="1"/>
    <col min="4625" max="4625" width="11.09765625" customWidth="1"/>
    <col min="4626" max="4626" width="11" customWidth="1"/>
    <col min="4627" max="4627" width="11.19921875" customWidth="1"/>
    <col min="4628" max="4629" width="10.796875" customWidth="1"/>
    <col min="4865" max="4865" width="21.296875" customWidth="1"/>
    <col min="4866" max="4866" width="11.09765625" customWidth="1"/>
    <col min="4867" max="4867" width="10.796875" customWidth="1"/>
    <col min="4868" max="4869" width="8.3984375" customWidth="1"/>
    <col min="4870" max="4870" width="8.5" customWidth="1"/>
    <col min="4871" max="4871" width="9.59765625" customWidth="1"/>
    <col min="4872" max="4872" width="9.796875" customWidth="1"/>
    <col min="4873" max="4873" width="9.5" customWidth="1"/>
    <col min="4874" max="4874" width="9.5" bestFit="1" customWidth="1"/>
    <col min="4875" max="4875" width="11" bestFit="1" customWidth="1"/>
    <col min="4876" max="4878" width="9.5" bestFit="1" customWidth="1"/>
    <col min="4879" max="4880" width="11" customWidth="1"/>
    <col min="4881" max="4881" width="11.09765625" customWidth="1"/>
    <col min="4882" max="4882" width="11" customWidth="1"/>
    <col min="4883" max="4883" width="11.19921875" customWidth="1"/>
    <col min="4884" max="4885" width="10.796875" customWidth="1"/>
    <col min="5121" max="5121" width="21.296875" customWidth="1"/>
    <col min="5122" max="5122" width="11.09765625" customWidth="1"/>
    <col min="5123" max="5123" width="10.796875" customWidth="1"/>
    <col min="5124" max="5125" width="8.3984375" customWidth="1"/>
    <col min="5126" max="5126" width="8.5" customWidth="1"/>
    <col min="5127" max="5127" width="9.59765625" customWidth="1"/>
    <col min="5128" max="5128" width="9.796875" customWidth="1"/>
    <col min="5129" max="5129" width="9.5" customWidth="1"/>
    <col min="5130" max="5130" width="9.5" bestFit="1" customWidth="1"/>
    <col min="5131" max="5131" width="11" bestFit="1" customWidth="1"/>
    <col min="5132" max="5134" width="9.5" bestFit="1" customWidth="1"/>
    <col min="5135" max="5136" width="11" customWidth="1"/>
    <col min="5137" max="5137" width="11.09765625" customWidth="1"/>
    <col min="5138" max="5138" width="11" customWidth="1"/>
    <col min="5139" max="5139" width="11.19921875" customWidth="1"/>
    <col min="5140" max="5141" width="10.796875" customWidth="1"/>
    <col min="5377" max="5377" width="21.296875" customWidth="1"/>
    <col min="5378" max="5378" width="11.09765625" customWidth="1"/>
    <col min="5379" max="5379" width="10.796875" customWidth="1"/>
    <col min="5380" max="5381" width="8.3984375" customWidth="1"/>
    <col min="5382" max="5382" width="8.5" customWidth="1"/>
    <col min="5383" max="5383" width="9.59765625" customWidth="1"/>
    <col min="5384" max="5384" width="9.796875" customWidth="1"/>
    <col min="5385" max="5385" width="9.5" customWidth="1"/>
    <col min="5386" max="5386" width="9.5" bestFit="1" customWidth="1"/>
    <col min="5387" max="5387" width="11" bestFit="1" customWidth="1"/>
    <col min="5388" max="5390" width="9.5" bestFit="1" customWidth="1"/>
    <col min="5391" max="5392" width="11" customWidth="1"/>
    <col min="5393" max="5393" width="11.09765625" customWidth="1"/>
    <col min="5394" max="5394" width="11" customWidth="1"/>
    <col min="5395" max="5395" width="11.19921875" customWidth="1"/>
    <col min="5396" max="5397" width="10.796875" customWidth="1"/>
    <col min="5633" max="5633" width="21.296875" customWidth="1"/>
    <col min="5634" max="5634" width="11.09765625" customWidth="1"/>
    <col min="5635" max="5635" width="10.796875" customWidth="1"/>
    <col min="5636" max="5637" width="8.3984375" customWidth="1"/>
    <col min="5638" max="5638" width="8.5" customWidth="1"/>
    <col min="5639" max="5639" width="9.59765625" customWidth="1"/>
    <col min="5640" max="5640" width="9.796875" customWidth="1"/>
    <col min="5641" max="5641" width="9.5" customWidth="1"/>
    <col min="5642" max="5642" width="9.5" bestFit="1" customWidth="1"/>
    <col min="5643" max="5643" width="11" bestFit="1" customWidth="1"/>
    <col min="5644" max="5646" width="9.5" bestFit="1" customWidth="1"/>
    <col min="5647" max="5648" width="11" customWidth="1"/>
    <col min="5649" max="5649" width="11.09765625" customWidth="1"/>
    <col min="5650" max="5650" width="11" customWidth="1"/>
    <col min="5651" max="5651" width="11.19921875" customWidth="1"/>
    <col min="5652" max="5653" width="10.796875" customWidth="1"/>
    <col min="5889" max="5889" width="21.296875" customWidth="1"/>
    <col min="5890" max="5890" width="11.09765625" customWidth="1"/>
    <col min="5891" max="5891" width="10.796875" customWidth="1"/>
    <col min="5892" max="5893" width="8.3984375" customWidth="1"/>
    <col min="5894" max="5894" width="8.5" customWidth="1"/>
    <col min="5895" max="5895" width="9.59765625" customWidth="1"/>
    <col min="5896" max="5896" width="9.796875" customWidth="1"/>
    <col min="5897" max="5897" width="9.5" customWidth="1"/>
    <col min="5898" max="5898" width="9.5" bestFit="1" customWidth="1"/>
    <col min="5899" max="5899" width="11" bestFit="1" customWidth="1"/>
    <col min="5900" max="5902" width="9.5" bestFit="1" customWidth="1"/>
    <col min="5903" max="5904" width="11" customWidth="1"/>
    <col min="5905" max="5905" width="11.09765625" customWidth="1"/>
    <col min="5906" max="5906" width="11" customWidth="1"/>
    <col min="5907" max="5907" width="11.19921875" customWidth="1"/>
    <col min="5908" max="5909" width="10.796875" customWidth="1"/>
    <col min="6145" max="6145" width="21.296875" customWidth="1"/>
    <col min="6146" max="6146" width="11.09765625" customWidth="1"/>
    <col min="6147" max="6147" width="10.796875" customWidth="1"/>
    <col min="6148" max="6149" width="8.3984375" customWidth="1"/>
    <col min="6150" max="6150" width="8.5" customWidth="1"/>
    <col min="6151" max="6151" width="9.59765625" customWidth="1"/>
    <col min="6152" max="6152" width="9.796875" customWidth="1"/>
    <col min="6153" max="6153" width="9.5" customWidth="1"/>
    <col min="6154" max="6154" width="9.5" bestFit="1" customWidth="1"/>
    <col min="6155" max="6155" width="11" bestFit="1" customWidth="1"/>
    <col min="6156" max="6158" width="9.5" bestFit="1" customWidth="1"/>
    <col min="6159" max="6160" width="11" customWidth="1"/>
    <col min="6161" max="6161" width="11.09765625" customWidth="1"/>
    <col min="6162" max="6162" width="11" customWidth="1"/>
    <col min="6163" max="6163" width="11.19921875" customWidth="1"/>
    <col min="6164" max="6165" width="10.796875" customWidth="1"/>
    <col min="6401" max="6401" width="21.296875" customWidth="1"/>
    <col min="6402" max="6402" width="11.09765625" customWidth="1"/>
    <col min="6403" max="6403" width="10.796875" customWidth="1"/>
    <col min="6404" max="6405" width="8.3984375" customWidth="1"/>
    <col min="6406" max="6406" width="8.5" customWidth="1"/>
    <col min="6407" max="6407" width="9.59765625" customWidth="1"/>
    <col min="6408" max="6408" width="9.796875" customWidth="1"/>
    <col min="6409" max="6409" width="9.5" customWidth="1"/>
    <col min="6410" max="6410" width="9.5" bestFit="1" customWidth="1"/>
    <col min="6411" max="6411" width="11" bestFit="1" customWidth="1"/>
    <col min="6412" max="6414" width="9.5" bestFit="1" customWidth="1"/>
    <col min="6415" max="6416" width="11" customWidth="1"/>
    <col min="6417" max="6417" width="11.09765625" customWidth="1"/>
    <col min="6418" max="6418" width="11" customWidth="1"/>
    <col min="6419" max="6419" width="11.19921875" customWidth="1"/>
    <col min="6420" max="6421" width="10.796875" customWidth="1"/>
    <col min="6657" max="6657" width="21.296875" customWidth="1"/>
    <col min="6658" max="6658" width="11.09765625" customWidth="1"/>
    <col min="6659" max="6659" width="10.796875" customWidth="1"/>
    <col min="6660" max="6661" width="8.3984375" customWidth="1"/>
    <col min="6662" max="6662" width="8.5" customWidth="1"/>
    <col min="6663" max="6663" width="9.59765625" customWidth="1"/>
    <col min="6664" max="6664" width="9.796875" customWidth="1"/>
    <col min="6665" max="6665" width="9.5" customWidth="1"/>
    <col min="6666" max="6666" width="9.5" bestFit="1" customWidth="1"/>
    <col min="6667" max="6667" width="11" bestFit="1" customWidth="1"/>
    <col min="6668" max="6670" width="9.5" bestFit="1" customWidth="1"/>
    <col min="6671" max="6672" width="11" customWidth="1"/>
    <col min="6673" max="6673" width="11.09765625" customWidth="1"/>
    <col min="6674" max="6674" width="11" customWidth="1"/>
    <col min="6675" max="6675" width="11.19921875" customWidth="1"/>
    <col min="6676" max="6677" width="10.796875" customWidth="1"/>
    <col min="6913" max="6913" width="21.296875" customWidth="1"/>
    <col min="6914" max="6914" width="11.09765625" customWidth="1"/>
    <col min="6915" max="6915" width="10.796875" customWidth="1"/>
    <col min="6916" max="6917" width="8.3984375" customWidth="1"/>
    <col min="6918" max="6918" width="8.5" customWidth="1"/>
    <col min="6919" max="6919" width="9.59765625" customWidth="1"/>
    <col min="6920" max="6920" width="9.796875" customWidth="1"/>
    <col min="6921" max="6921" width="9.5" customWidth="1"/>
    <col min="6922" max="6922" width="9.5" bestFit="1" customWidth="1"/>
    <col min="6923" max="6923" width="11" bestFit="1" customWidth="1"/>
    <col min="6924" max="6926" width="9.5" bestFit="1" customWidth="1"/>
    <col min="6927" max="6928" width="11" customWidth="1"/>
    <col min="6929" max="6929" width="11.09765625" customWidth="1"/>
    <col min="6930" max="6930" width="11" customWidth="1"/>
    <col min="6931" max="6931" width="11.19921875" customWidth="1"/>
    <col min="6932" max="6933" width="10.796875" customWidth="1"/>
    <col min="7169" max="7169" width="21.296875" customWidth="1"/>
    <col min="7170" max="7170" width="11.09765625" customWidth="1"/>
    <col min="7171" max="7171" width="10.796875" customWidth="1"/>
    <col min="7172" max="7173" width="8.3984375" customWidth="1"/>
    <col min="7174" max="7174" width="8.5" customWidth="1"/>
    <col min="7175" max="7175" width="9.59765625" customWidth="1"/>
    <col min="7176" max="7176" width="9.796875" customWidth="1"/>
    <col min="7177" max="7177" width="9.5" customWidth="1"/>
    <col min="7178" max="7178" width="9.5" bestFit="1" customWidth="1"/>
    <col min="7179" max="7179" width="11" bestFit="1" customWidth="1"/>
    <col min="7180" max="7182" width="9.5" bestFit="1" customWidth="1"/>
    <col min="7183" max="7184" width="11" customWidth="1"/>
    <col min="7185" max="7185" width="11.09765625" customWidth="1"/>
    <col min="7186" max="7186" width="11" customWidth="1"/>
    <col min="7187" max="7187" width="11.19921875" customWidth="1"/>
    <col min="7188" max="7189" width="10.796875" customWidth="1"/>
    <col min="7425" max="7425" width="21.296875" customWidth="1"/>
    <col min="7426" max="7426" width="11.09765625" customWidth="1"/>
    <col min="7427" max="7427" width="10.796875" customWidth="1"/>
    <col min="7428" max="7429" width="8.3984375" customWidth="1"/>
    <col min="7430" max="7430" width="8.5" customWidth="1"/>
    <col min="7431" max="7431" width="9.59765625" customWidth="1"/>
    <col min="7432" max="7432" width="9.796875" customWidth="1"/>
    <col min="7433" max="7433" width="9.5" customWidth="1"/>
    <col min="7434" max="7434" width="9.5" bestFit="1" customWidth="1"/>
    <col min="7435" max="7435" width="11" bestFit="1" customWidth="1"/>
    <col min="7436" max="7438" width="9.5" bestFit="1" customWidth="1"/>
    <col min="7439" max="7440" width="11" customWidth="1"/>
    <col min="7441" max="7441" width="11.09765625" customWidth="1"/>
    <col min="7442" max="7442" width="11" customWidth="1"/>
    <col min="7443" max="7443" width="11.19921875" customWidth="1"/>
    <col min="7444" max="7445" width="10.796875" customWidth="1"/>
    <col min="7681" max="7681" width="21.296875" customWidth="1"/>
    <col min="7682" max="7682" width="11.09765625" customWidth="1"/>
    <col min="7683" max="7683" width="10.796875" customWidth="1"/>
    <col min="7684" max="7685" width="8.3984375" customWidth="1"/>
    <col min="7686" max="7686" width="8.5" customWidth="1"/>
    <col min="7687" max="7687" width="9.59765625" customWidth="1"/>
    <col min="7688" max="7688" width="9.796875" customWidth="1"/>
    <col min="7689" max="7689" width="9.5" customWidth="1"/>
    <col min="7690" max="7690" width="9.5" bestFit="1" customWidth="1"/>
    <col min="7691" max="7691" width="11" bestFit="1" customWidth="1"/>
    <col min="7692" max="7694" width="9.5" bestFit="1" customWidth="1"/>
    <col min="7695" max="7696" width="11" customWidth="1"/>
    <col min="7697" max="7697" width="11.09765625" customWidth="1"/>
    <col min="7698" max="7698" width="11" customWidth="1"/>
    <col min="7699" max="7699" width="11.19921875" customWidth="1"/>
    <col min="7700" max="7701" width="10.796875" customWidth="1"/>
    <col min="7937" max="7937" width="21.296875" customWidth="1"/>
    <col min="7938" max="7938" width="11.09765625" customWidth="1"/>
    <col min="7939" max="7939" width="10.796875" customWidth="1"/>
    <col min="7940" max="7941" width="8.3984375" customWidth="1"/>
    <col min="7942" max="7942" width="8.5" customWidth="1"/>
    <col min="7943" max="7943" width="9.59765625" customWidth="1"/>
    <col min="7944" max="7944" width="9.796875" customWidth="1"/>
    <col min="7945" max="7945" width="9.5" customWidth="1"/>
    <col min="7946" max="7946" width="9.5" bestFit="1" customWidth="1"/>
    <col min="7947" max="7947" width="11" bestFit="1" customWidth="1"/>
    <col min="7948" max="7950" width="9.5" bestFit="1" customWidth="1"/>
    <col min="7951" max="7952" width="11" customWidth="1"/>
    <col min="7953" max="7953" width="11.09765625" customWidth="1"/>
    <col min="7954" max="7954" width="11" customWidth="1"/>
    <col min="7955" max="7955" width="11.19921875" customWidth="1"/>
    <col min="7956" max="7957" width="10.796875" customWidth="1"/>
    <col min="8193" max="8193" width="21.296875" customWidth="1"/>
    <col min="8194" max="8194" width="11.09765625" customWidth="1"/>
    <col min="8195" max="8195" width="10.796875" customWidth="1"/>
    <col min="8196" max="8197" width="8.3984375" customWidth="1"/>
    <col min="8198" max="8198" width="8.5" customWidth="1"/>
    <col min="8199" max="8199" width="9.59765625" customWidth="1"/>
    <col min="8200" max="8200" width="9.796875" customWidth="1"/>
    <col min="8201" max="8201" width="9.5" customWidth="1"/>
    <col min="8202" max="8202" width="9.5" bestFit="1" customWidth="1"/>
    <col min="8203" max="8203" width="11" bestFit="1" customWidth="1"/>
    <col min="8204" max="8206" width="9.5" bestFit="1" customWidth="1"/>
    <col min="8207" max="8208" width="11" customWidth="1"/>
    <col min="8209" max="8209" width="11.09765625" customWidth="1"/>
    <col min="8210" max="8210" width="11" customWidth="1"/>
    <col min="8211" max="8211" width="11.19921875" customWidth="1"/>
    <col min="8212" max="8213" width="10.796875" customWidth="1"/>
    <col min="8449" max="8449" width="21.296875" customWidth="1"/>
    <col min="8450" max="8450" width="11.09765625" customWidth="1"/>
    <col min="8451" max="8451" width="10.796875" customWidth="1"/>
    <col min="8452" max="8453" width="8.3984375" customWidth="1"/>
    <col min="8454" max="8454" width="8.5" customWidth="1"/>
    <col min="8455" max="8455" width="9.59765625" customWidth="1"/>
    <col min="8456" max="8456" width="9.796875" customWidth="1"/>
    <col min="8457" max="8457" width="9.5" customWidth="1"/>
    <col min="8458" max="8458" width="9.5" bestFit="1" customWidth="1"/>
    <col min="8459" max="8459" width="11" bestFit="1" customWidth="1"/>
    <col min="8460" max="8462" width="9.5" bestFit="1" customWidth="1"/>
    <col min="8463" max="8464" width="11" customWidth="1"/>
    <col min="8465" max="8465" width="11.09765625" customWidth="1"/>
    <col min="8466" max="8466" width="11" customWidth="1"/>
    <col min="8467" max="8467" width="11.19921875" customWidth="1"/>
    <col min="8468" max="8469" width="10.796875" customWidth="1"/>
    <col min="8705" max="8705" width="21.296875" customWidth="1"/>
    <col min="8706" max="8706" width="11.09765625" customWidth="1"/>
    <col min="8707" max="8707" width="10.796875" customWidth="1"/>
    <col min="8708" max="8709" width="8.3984375" customWidth="1"/>
    <col min="8710" max="8710" width="8.5" customWidth="1"/>
    <col min="8711" max="8711" width="9.59765625" customWidth="1"/>
    <col min="8712" max="8712" width="9.796875" customWidth="1"/>
    <col min="8713" max="8713" width="9.5" customWidth="1"/>
    <col min="8714" max="8714" width="9.5" bestFit="1" customWidth="1"/>
    <col min="8715" max="8715" width="11" bestFit="1" customWidth="1"/>
    <col min="8716" max="8718" width="9.5" bestFit="1" customWidth="1"/>
    <col min="8719" max="8720" width="11" customWidth="1"/>
    <col min="8721" max="8721" width="11.09765625" customWidth="1"/>
    <col min="8722" max="8722" width="11" customWidth="1"/>
    <col min="8723" max="8723" width="11.19921875" customWidth="1"/>
    <col min="8724" max="8725" width="10.796875" customWidth="1"/>
    <col min="8961" max="8961" width="21.296875" customWidth="1"/>
    <col min="8962" max="8962" width="11.09765625" customWidth="1"/>
    <col min="8963" max="8963" width="10.796875" customWidth="1"/>
    <col min="8964" max="8965" width="8.3984375" customWidth="1"/>
    <col min="8966" max="8966" width="8.5" customWidth="1"/>
    <col min="8967" max="8967" width="9.59765625" customWidth="1"/>
    <col min="8968" max="8968" width="9.796875" customWidth="1"/>
    <col min="8969" max="8969" width="9.5" customWidth="1"/>
    <col min="8970" max="8970" width="9.5" bestFit="1" customWidth="1"/>
    <col min="8971" max="8971" width="11" bestFit="1" customWidth="1"/>
    <col min="8972" max="8974" width="9.5" bestFit="1" customWidth="1"/>
    <col min="8975" max="8976" width="11" customWidth="1"/>
    <col min="8977" max="8977" width="11.09765625" customWidth="1"/>
    <col min="8978" max="8978" width="11" customWidth="1"/>
    <col min="8979" max="8979" width="11.19921875" customWidth="1"/>
    <col min="8980" max="8981" width="10.796875" customWidth="1"/>
    <col min="9217" max="9217" width="21.296875" customWidth="1"/>
    <col min="9218" max="9218" width="11.09765625" customWidth="1"/>
    <col min="9219" max="9219" width="10.796875" customWidth="1"/>
    <col min="9220" max="9221" width="8.3984375" customWidth="1"/>
    <col min="9222" max="9222" width="8.5" customWidth="1"/>
    <col min="9223" max="9223" width="9.59765625" customWidth="1"/>
    <col min="9224" max="9224" width="9.796875" customWidth="1"/>
    <col min="9225" max="9225" width="9.5" customWidth="1"/>
    <col min="9226" max="9226" width="9.5" bestFit="1" customWidth="1"/>
    <col min="9227" max="9227" width="11" bestFit="1" customWidth="1"/>
    <col min="9228" max="9230" width="9.5" bestFit="1" customWidth="1"/>
    <col min="9231" max="9232" width="11" customWidth="1"/>
    <col min="9233" max="9233" width="11.09765625" customWidth="1"/>
    <col min="9234" max="9234" width="11" customWidth="1"/>
    <col min="9235" max="9235" width="11.19921875" customWidth="1"/>
    <col min="9236" max="9237" width="10.796875" customWidth="1"/>
    <col min="9473" max="9473" width="21.296875" customWidth="1"/>
    <col min="9474" max="9474" width="11.09765625" customWidth="1"/>
    <col min="9475" max="9475" width="10.796875" customWidth="1"/>
    <col min="9476" max="9477" width="8.3984375" customWidth="1"/>
    <col min="9478" max="9478" width="8.5" customWidth="1"/>
    <col min="9479" max="9479" width="9.59765625" customWidth="1"/>
    <col min="9480" max="9480" width="9.796875" customWidth="1"/>
    <col min="9481" max="9481" width="9.5" customWidth="1"/>
    <col min="9482" max="9482" width="9.5" bestFit="1" customWidth="1"/>
    <col min="9483" max="9483" width="11" bestFit="1" customWidth="1"/>
    <col min="9484" max="9486" width="9.5" bestFit="1" customWidth="1"/>
    <col min="9487" max="9488" width="11" customWidth="1"/>
    <col min="9489" max="9489" width="11.09765625" customWidth="1"/>
    <col min="9490" max="9490" width="11" customWidth="1"/>
    <col min="9491" max="9491" width="11.19921875" customWidth="1"/>
    <col min="9492" max="9493" width="10.796875" customWidth="1"/>
    <col min="9729" max="9729" width="21.296875" customWidth="1"/>
    <col min="9730" max="9730" width="11.09765625" customWidth="1"/>
    <col min="9731" max="9731" width="10.796875" customWidth="1"/>
    <col min="9732" max="9733" width="8.3984375" customWidth="1"/>
    <col min="9734" max="9734" width="8.5" customWidth="1"/>
    <col min="9735" max="9735" width="9.59765625" customWidth="1"/>
    <col min="9736" max="9736" width="9.796875" customWidth="1"/>
    <col min="9737" max="9737" width="9.5" customWidth="1"/>
    <col min="9738" max="9738" width="9.5" bestFit="1" customWidth="1"/>
    <col min="9739" max="9739" width="11" bestFit="1" customWidth="1"/>
    <col min="9740" max="9742" width="9.5" bestFit="1" customWidth="1"/>
    <col min="9743" max="9744" width="11" customWidth="1"/>
    <col min="9745" max="9745" width="11.09765625" customWidth="1"/>
    <col min="9746" max="9746" width="11" customWidth="1"/>
    <col min="9747" max="9747" width="11.19921875" customWidth="1"/>
    <col min="9748" max="9749" width="10.796875" customWidth="1"/>
    <col min="9985" max="9985" width="21.296875" customWidth="1"/>
    <col min="9986" max="9986" width="11.09765625" customWidth="1"/>
    <col min="9987" max="9987" width="10.796875" customWidth="1"/>
    <col min="9988" max="9989" width="8.3984375" customWidth="1"/>
    <col min="9990" max="9990" width="8.5" customWidth="1"/>
    <col min="9991" max="9991" width="9.59765625" customWidth="1"/>
    <col min="9992" max="9992" width="9.796875" customWidth="1"/>
    <col min="9993" max="9993" width="9.5" customWidth="1"/>
    <col min="9994" max="9994" width="9.5" bestFit="1" customWidth="1"/>
    <col min="9995" max="9995" width="11" bestFit="1" customWidth="1"/>
    <col min="9996" max="9998" width="9.5" bestFit="1" customWidth="1"/>
    <col min="9999" max="10000" width="11" customWidth="1"/>
    <col min="10001" max="10001" width="11.09765625" customWidth="1"/>
    <col min="10002" max="10002" width="11" customWidth="1"/>
    <col min="10003" max="10003" width="11.19921875" customWidth="1"/>
    <col min="10004" max="10005" width="10.796875" customWidth="1"/>
    <col min="10241" max="10241" width="21.296875" customWidth="1"/>
    <col min="10242" max="10242" width="11.09765625" customWidth="1"/>
    <col min="10243" max="10243" width="10.796875" customWidth="1"/>
    <col min="10244" max="10245" width="8.3984375" customWidth="1"/>
    <col min="10246" max="10246" width="8.5" customWidth="1"/>
    <col min="10247" max="10247" width="9.59765625" customWidth="1"/>
    <col min="10248" max="10248" width="9.796875" customWidth="1"/>
    <col min="10249" max="10249" width="9.5" customWidth="1"/>
    <col min="10250" max="10250" width="9.5" bestFit="1" customWidth="1"/>
    <col min="10251" max="10251" width="11" bestFit="1" customWidth="1"/>
    <col min="10252" max="10254" width="9.5" bestFit="1" customWidth="1"/>
    <col min="10255" max="10256" width="11" customWidth="1"/>
    <col min="10257" max="10257" width="11.09765625" customWidth="1"/>
    <col min="10258" max="10258" width="11" customWidth="1"/>
    <col min="10259" max="10259" width="11.19921875" customWidth="1"/>
    <col min="10260" max="10261" width="10.796875" customWidth="1"/>
    <col min="10497" max="10497" width="21.296875" customWidth="1"/>
    <col min="10498" max="10498" width="11.09765625" customWidth="1"/>
    <col min="10499" max="10499" width="10.796875" customWidth="1"/>
    <col min="10500" max="10501" width="8.3984375" customWidth="1"/>
    <col min="10502" max="10502" width="8.5" customWidth="1"/>
    <col min="10503" max="10503" width="9.59765625" customWidth="1"/>
    <col min="10504" max="10504" width="9.796875" customWidth="1"/>
    <col min="10505" max="10505" width="9.5" customWidth="1"/>
    <col min="10506" max="10506" width="9.5" bestFit="1" customWidth="1"/>
    <col min="10507" max="10507" width="11" bestFit="1" customWidth="1"/>
    <col min="10508" max="10510" width="9.5" bestFit="1" customWidth="1"/>
    <col min="10511" max="10512" width="11" customWidth="1"/>
    <col min="10513" max="10513" width="11.09765625" customWidth="1"/>
    <col min="10514" max="10514" width="11" customWidth="1"/>
    <col min="10515" max="10515" width="11.19921875" customWidth="1"/>
    <col min="10516" max="10517" width="10.796875" customWidth="1"/>
    <col min="10753" max="10753" width="21.296875" customWidth="1"/>
    <col min="10754" max="10754" width="11.09765625" customWidth="1"/>
    <col min="10755" max="10755" width="10.796875" customWidth="1"/>
    <col min="10756" max="10757" width="8.3984375" customWidth="1"/>
    <col min="10758" max="10758" width="8.5" customWidth="1"/>
    <col min="10759" max="10759" width="9.59765625" customWidth="1"/>
    <col min="10760" max="10760" width="9.796875" customWidth="1"/>
    <col min="10761" max="10761" width="9.5" customWidth="1"/>
    <col min="10762" max="10762" width="9.5" bestFit="1" customWidth="1"/>
    <col min="10763" max="10763" width="11" bestFit="1" customWidth="1"/>
    <col min="10764" max="10766" width="9.5" bestFit="1" customWidth="1"/>
    <col min="10767" max="10768" width="11" customWidth="1"/>
    <col min="10769" max="10769" width="11.09765625" customWidth="1"/>
    <col min="10770" max="10770" width="11" customWidth="1"/>
    <col min="10771" max="10771" width="11.19921875" customWidth="1"/>
    <col min="10772" max="10773" width="10.796875" customWidth="1"/>
    <col min="11009" max="11009" width="21.296875" customWidth="1"/>
    <col min="11010" max="11010" width="11.09765625" customWidth="1"/>
    <col min="11011" max="11011" width="10.796875" customWidth="1"/>
    <col min="11012" max="11013" width="8.3984375" customWidth="1"/>
    <col min="11014" max="11014" width="8.5" customWidth="1"/>
    <col min="11015" max="11015" width="9.59765625" customWidth="1"/>
    <col min="11016" max="11016" width="9.796875" customWidth="1"/>
    <col min="11017" max="11017" width="9.5" customWidth="1"/>
    <col min="11018" max="11018" width="9.5" bestFit="1" customWidth="1"/>
    <col min="11019" max="11019" width="11" bestFit="1" customWidth="1"/>
    <col min="11020" max="11022" width="9.5" bestFit="1" customWidth="1"/>
    <col min="11023" max="11024" width="11" customWidth="1"/>
    <col min="11025" max="11025" width="11.09765625" customWidth="1"/>
    <col min="11026" max="11026" width="11" customWidth="1"/>
    <col min="11027" max="11027" width="11.19921875" customWidth="1"/>
    <col min="11028" max="11029" width="10.796875" customWidth="1"/>
    <col min="11265" max="11265" width="21.296875" customWidth="1"/>
    <col min="11266" max="11266" width="11.09765625" customWidth="1"/>
    <col min="11267" max="11267" width="10.796875" customWidth="1"/>
    <col min="11268" max="11269" width="8.3984375" customWidth="1"/>
    <col min="11270" max="11270" width="8.5" customWidth="1"/>
    <col min="11271" max="11271" width="9.59765625" customWidth="1"/>
    <col min="11272" max="11272" width="9.796875" customWidth="1"/>
    <col min="11273" max="11273" width="9.5" customWidth="1"/>
    <col min="11274" max="11274" width="9.5" bestFit="1" customWidth="1"/>
    <col min="11275" max="11275" width="11" bestFit="1" customWidth="1"/>
    <col min="11276" max="11278" width="9.5" bestFit="1" customWidth="1"/>
    <col min="11279" max="11280" width="11" customWidth="1"/>
    <col min="11281" max="11281" width="11.09765625" customWidth="1"/>
    <col min="11282" max="11282" width="11" customWidth="1"/>
    <col min="11283" max="11283" width="11.19921875" customWidth="1"/>
    <col min="11284" max="11285" width="10.796875" customWidth="1"/>
    <col min="11521" max="11521" width="21.296875" customWidth="1"/>
    <col min="11522" max="11522" width="11.09765625" customWidth="1"/>
    <col min="11523" max="11523" width="10.796875" customWidth="1"/>
    <col min="11524" max="11525" width="8.3984375" customWidth="1"/>
    <col min="11526" max="11526" width="8.5" customWidth="1"/>
    <col min="11527" max="11527" width="9.59765625" customWidth="1"/>
    <col min="11528" max="11528" width="9.796875" customWidth="1"/>
    <col min="11529" max="11529" width="9.5" customWidth="1"/>
    <col min="11530" max="11530" width="9.5" bestFit="1" customWidth="1"/>
    <col min="11531" max="11531" width="11" bestFit="1" customWidth="1"/>
    <col min="11532" max="11534" width="9.5" bestFit="1" customWidth="1"/>
    <col min="11535" max="11536" width="11" customWidth="1"/>
    <col min="11537" max="11537" width="11.09765625" customWidth="1"/>
    <col min="11538" max="11538" width="11" customWidth="1"/>
    <col min="11539" max="11539" width="11.19921875" customWidth="1"/>
    <col min="11540" max="11541" width="10.796875" customWidth="1"/>
    <col min="11777" max="11777" width="21.296875" customWidth="1"/>
    <col min="11778" max="11778" width="11.09765625" customWidth="1"/>
    <col min="11779" max="11779" width="10.796875" customWidth="1"/>
    <col min="11780" max="11781" width="8.3984375" customWidth="1"/>
    <col min="11782" max="11782" width="8.5" customWidth="1"/>
    <col min="11783" max="11783" width="9.59765625" customWidth="1"/>
    <col min="11784" max="11784" width="9.796875" customWidth="1"/>
    <col min="11785" max="11785" width="9.5" customWidth="1"/>
    <col min="11786" max="11786" width="9.5" bestFit="1" customWidth="1"/>
    <col min="11787" max="11787" width="11" bestFit="1" customWidth="1"/>
    <col min="11788" max="11790" width="9.5" bestFit="1" customWidth="1"/>
    <col min="11791" max="11792" width="11" customWidth="1"/>
    <col min="11793" max="11793" width="11.09765625" customWidth="1"/>
    <col min="11794" max="11794" width="11" customWidth="1"/>
    <col min="11795" max="11795" width="11.19921875" customWidth="1"/>
    <col min="11796" max="11797" width="10.796875" customWidth="1"/>
    <col min="12033" max="12033" width="21.296875" customWidth="1"/>
    <col min="12034" max="12034" width="11.09765625" customWidth="1"/>
    <col min="12035" max="12035" width="10.796875" customWidth="1"/>
    <col min="12036" max="12037" width="8.3984375" customWidth="1"/>
    <col min="12038" max="12038" width="8.5" customWidth="1"/>
    <col min="12039" max="12039" width="9.59765625" customWidth="1"/>
    <col min="12040" max="12040" width="9.796875" customWidth="1"/>
    <col min="12041" max="12041" width="9.5" customWidth="1"/>
    <col min="12042" max="12042" width="9.5" bestFit="1" customWidth="1"/>
    <col min="12043" max="12043" width="11" bestFit="1" customWidth="1"/>
    <col min="12044" max="12046" width="9.5" bestFit="1" customWidth="1"/>
    <col min="12047" max="12048" width="11" customWidth="1"/>
    <col min="12049" max="12049" width="11.09765625" customWidth="1"/>
    <col min="12050" max="12050" width="11" customWidth="1"/>
    <col min="12051" max="12051" width="11.19921875" customWidth="1"/>
    <col min="12052" max="12053" width="10.796875" customWidth="1"/>
    <col min="12289" max="12289" width="21.296875" customWidth="1"/>
    <col min="12290" max="12290" width="11.09765625" customWidth="1"/>
    <col min="12291" max="12291" width="10.796875" customWidth="1"/>
    <col min="12292" max="12293" width="8.3984375" customWidth="1"/>
    <col min="12294" max="12294" width="8.5" customWidth="1"/>
    <col min="12295" max="12295" width="9.59765625" customWidth="1"/>
    <col min="12296" max="12296" width="9.796875" customWidth="1"/>
    <col min="12297" max="12297" width="9.5" customWidth="1"/>
    <col min="12298" max="12298" width="9.5" bestFit="1" customWidth="1"/>
    <col min="12299" max="12299" width="11" bestFit="1" customWidth="1"/>
    <col min="12300" max="12302" width="9.5" bestFit="1" customWidth="1"/>
    <col min="12303" max="12304" width="11" customWidth="1"/>
    <col min="12305" max="12305" width="11.09765625" customWidth="1"/>
    <col min="12306" max="12306" width="11" customWidth="1"/>
    <col min="12307" max="12307" width="11.19921875" customWidth="1"/>
    <col min="12308" max="12309" width="10.796875" customWidth="1"/>
    <col min="12545" max="12545" width="21.296875" customWidth="1"/>
    <col min="12546" max="12546" width="11.09765625" customWidth="1"/>
    <col min="12547" max="12547" width="10.796875" customWidth="1"/>
    <col min="12548" max="12549" width="8.3984375" customWidth="1"/>
    <col min="12550" max="12550" width="8.5" customWidth="1"/>
    <col min="12551" max="12551" width="9.59765625" customWidth="1"/>
    <col min="12552" max="12552" width="9.796875" customWidth="1"/>
    <col min="12553" max="12553" width="9.5" customWidth="1"/>
    <col min="12554" max="12554" width="9.5" bestFit="1" customWidth="1"/>
    <col min="12555" max="12555" width="11" bestFit="1" customWidth="1"/>
    <col min="12556" max="12558" width="9.5" bestFit="1" customWidth="1"/>
    <col min="12559" max="12560" width="11" customWidth="1"/>
    <col min="12561" max="12561" width="11.09765625" customWidth="1"/>
    <col min="12562" max="12562" width="11" customWidth="1"/>
    <col min="12563" max="12563" width="11.19921875" customWidth="1"/>
    <col min="12564" max="12565" width="10.796875" customWidth="1"/>
    <col min="12801" max="12801" width="21.296875" customWidth="1"/>
    <col min="12802" max="12802" width="11.09765625" customWidth="1"/>
    <col min="12803" max="12803" width="10.796875" customWidth="1"/>
    <col min="12804" max="12805" width="8.3984375" customWidth="1"/>
    <col min="12806" max="12806" width="8.5" customWidth="1"/>
    <col min="12807" max="12807" width="9.59765625" customWidth="1"/>
    <col min="12808" max="12808" width="9.796875" customWidth="1"/>
    <col min="12809" max="12809" width="9.5" customWidth="1"/>
    <col min="12810" max="12810" width="9.5" bestFit="1" customWidth="1"/>
    <col min="12811" max="12811" width="11" bestFit="1" customWidth="1"/>
    <col min="12812" max="12814" width="9.5" bestFit="1" customWidth="1"/>
    <col min="12815" max="12816" width="11" customWidth="1"/>
    <col min="12817" max="12817" width="11.09765625" customWidth="1"/>
    <col min="12818" max="12818" width="11" customWidth="1"/>
    <col min="12819" max="12819" width="11.19921875" customWidth="1"/>
    <col min="12820" max="12821" width="10.796875" customWidth="1"/>
    <col min="13057" max="13057" width="21.296875" customWidth="1"/>
    <col min="13058" max="13058" width="11.09765625" customWidth="1"/>
    <col min="13059" max="13059" width="10.796875" customWidth="1"/>
    <col min="13060" max="13061" width="8.3984375" customWidth="1"/>
    <col min="13062" max="13062" width="8.5" customWidth="1"/>
    <col min="13063" max="13063" width="9.59765625" customWidth="1"/>
    <col min="13064" max="13064" width="9.796875" customWidth="1"/>
    <col min="13065" max="13065" width="9.5" customWidth="1"/>
    <col min="13066" max="13066" width="9.5" bestFit="1" customWidth="1"/>
    <col min="13067" max="13067" width="11" bestFit="1" customWidth="1"/>
    <col min="13068" max="13070" width="9.5" bestFit="1" customWidth="1"/>
    <col min="13071" max="13072" width="11" customWidth="1"/>
    <col min="13073" max="13073" width="11.09765625" customWidth="1"/>
    <col min="13074" max="13074" width="11" customWidth="1"/>
    <col min="13075" max="13075" width="11.19921875" customWidth="1"/>
    <col min="13076" max="13077" width="10.796875" customWidth="1"/>
    <col min="13313" max="13313" width="21.296875" customWidth="1"/>
    <col min="13314" max="13314" width="11.09765625" customWidth="1"/>
    <col min="13315" max="13315" width="10.796875" customWidth="1"/>
    <col min="13316" max="13317" width="8.3984375" customWidth="1"/>
    <col min="13318" max="13318" width="8.5" customWidth="1"/>
    <col min="13319" max="13319" width="9.59765625" customWidth="1"/>
    <col min="13320" max="13320" width="9.796875" customWidth="1"/>
    <col min="13321" max="13321" width="9.5" customWidth="1"/>
    <col min="13322" max="13322" width="9.5" bestFit="1" customWidth="1"/>
    <col min="13323" max="13323" width="11" bestFit="1" customWidth="1"/>
    <col min="13324" max="13326" width="9.5" bestFit="1" customWidth="1"/>
    <col min="13327" max="13328" width="11" customWidth="1"/>
    <col min="13329" max="13329" width="11.09765625" customWidth="1"/>
    <col min="13330" max="13330" width="11" customWidth="1"/>
    <col min="13331" max="13331" width="11.19921875" customWidth="1"/>
    <col min="13332" max="13333" width="10.796875" customWidth="1"/>
    <col min="13569" max="13569" width="21.296875" customWidth="1"/>
    <col min="13570" max="13570" width="11.09765625" customWidth="1"/>
    <col min="13571" max="13571" width="10.796875" customWidth="1"/>
    <col min="13572" max="13573" width="8.3984375" customWidth="1"/>
    <col min="13574" max="13574" width="8.5" customWidth="1"/>
    <col min="13575" max="13575" width="9.59765625" customWidth="1"/>
    <col min="13576" max="13576" width="9.796875" customWidth="1"/>
    <col min="13577" max="13577" width="9.5" customWidth="1"/>
    <col min="13578" max="13578" width="9.5" bestFit="1" customWidth="1"/>
    <col min="13579" max="13579" width="11" bestFit="1" customWidth="1"/>
    <col min="13580" max="13582" width="9.5" bestFit="1" customWidth="1"/>
    <col min="13583" max="13584" width="11" customWidth="1"/>
    <col min="13585" max="13585" width="11.09765625" customWidth="1"/>
    <col min="13586" max="13586" width="11" customWidth="1"/>
    <col min="13587" max="13587" width="11.19921875" customWidth="1"/>
    <col min="13588" max="13589" width="10.796875" customWidth="1"/>
    <col min="13825" max="13825" width="21.296875" customWidth="1"/>
    <col min="13826" max="13826" width="11.09765625" customWidth="1"/>
    <col min="13827" max="13827" width="10.796875" customWidth="1"/>
    <col min="13828" max="13829" width="8.3984375" customWidth="1"/>
    <col min="13830" max="13830" width="8.5" customWidth="1"/>
    <col min="13831" max="13831" width="9.59765625" customWidth="1"/>
    <col min="13832" max="13832" width="9.796875" customWidth="1"/>
    <col min="13833" max="13833" width="9.5" customWidth="1"/>
    <col min="13834" max="13834" width="9.5" bestFit="1" customWidth="1"/>
    <col min="13835" max="13835" width="11" bestFit="1" customWidth="1"/>
    <col min="13836" max="13838" width="9.5" bestFit="1" customWidth="1"/>
    <col min="13839" max="13840" width="11" customWidth="1"/>
    <col min="13841" max="13841" width="11.09765625" customWidth="1"/>
    <col min="13842" max="13842" width="11" customWidth="1"/>
    <col min="13843" max="13843" width="11.19921875" customWidth="1"/>
    <col min="13844" max="13845" width="10.796875" customWidth="1"/>
    <col min="14081" max="14081" width="21.296875" customWidth="1"/>
    <col min="14082" max="14082" width="11.09765625" customWidth="1"/>
    <col min="14083" max="14083" width="10.796875" customWidth="1"/>
    <col min="14084" max="14085" width="8.3984375" customWidth="1"/>
    <col min="14086" max="14086" width="8.5" customWidth="1"/>
    <col min="14087" max="14087" width="9.59765625" customWidth="1"/>
    <col min="14088" max="14088" width="9.796875" customWidth="1"/>
    <col min="14089" max="14089" width="9.5" customWidth="1"/>
    <col min="14090" max="14090" width="9.5" bestFit="1" customWidth="1"/>
    <col min="14091" max="14091" width="11" bestFit="1" customWidth="1"/>
    <col min="14092" max="14094" width="9.5" bestFit="1" customWidth="1"/>
    <col min="14095" max="14096" width="11" customWidth="1"/>
    <col min="14097" max="14097" width="11.09765625" customWidth="1"/>
    <col min="14098" max="14098" width="11" customWidth="1"/>
    <col min="14099" max="14099" width="11.19921875" customWidth="1"/>
    <col min="14100" max="14101" width="10.796875" customWidth="1"/>
    <col min="14337" max="14337" width="21.296875" customWidth="1"/>
    <col min="14338" max="14338" width="11.09765625" customWidth="1"/>
    <col min="14339" max="14339" width="10.796875" customWidth="1"/>
    <col min="14340" max="14341" width="8.3984375" customWidth="1"/>
    <col min="14342" max="14342" width="8.5" customWidth="1"/>
    <col min="14343" max="14343" width="9.59765625" customWidth="1"/>
    <col min="14344" max="14344" width="9.796875" customWidth="1"/>
    <col min="14345" max="14345" width="9.5" customWidth="1"/>
    <col min="14346" max="14346" width="9.5" bestFit="1" customWidth="1"/>
    <col min="14347" max="14347" width="11" bestFit="1" customWidth="1"/>
    <col min="14348" max="14350" width="9.5" bestFit="1" customWidth="1"/>
    <col min="14351" max="14352" width="11" customWidth="1"/>
    <col min="14353" max="14353" width="11.09765625" customWidth="1"/>
    <col min="14354" max="14354" width="11" customWidth="1"/>
    <col min="14355" max="14355" width="11.19921875" customWidth="1"/>
    <col min="14356" max="14357" width="10.796875" customWidth="1"/>
    <col min="14593" max="14593" width="21.296875" customWidth="1"/>
    <col min="14594" max="14594" width="11.09765625" customWidth="1"/>
    <col min="14595" max="14595" width="10.796875" customWidth="1"/>
    <col min="14596" max="14597" width="8.3984375" customWidth="1"/>
    <col min="14598" max="14598" width="8.5" customWidth="1"/>
    <col min="14599" max="14599" width="9.59765625" customWidth="1"/>
    <col min="14600" max="14600" width="9.796875" customWidth="1"/>
    <col min="14601" max="14601" width="9.5" customWidth="1"/>
    <col min="14602" max="14602" width="9.5" bestFit="1" customWidth="1"/>
    <col min="14603" max="14603" width="11" bestFit="1" customWidth="1"/>
    <col min="14604" max="14606" width="9.5" bestFit="1" customWidth="1"/>
    <col min="14607" max="14608" width="11" customWidth="1"/>
    <col min="14609" max="14609" width="11.09765625" customWidth="1"/>
    <col min="14610" max="14610" width="11" customWidth="1"/>
    <col min="14611" max="14611" width="11.19921875" customWidth="1"/>
    <col min="14612" max="14613" width="10.796875" customWidth="1"/>
    <col min="14849" max="14849" width="21.296875" customWidth="1"/>
    <col min="14850" max="14850" width="11.09765625" customWidth="1"/>
    <col min="14851" max="14851" width="10.796875" customWidth="1"/>
    <col min="14852" max="14853" width="8.3984375" customWidth="1"/>
    <col min="14854" max="14854" width="8.5" customWidth="1"/>
    <col min="14855" max="14855" width="9.59765625" customWidth="1"/>
    <col min="14856" max="14856" width="9.796875" customWidth="1"/>
    <col min="14857" max="14857" width="9.5" customWidth="1"/>
    <col min="14858" max="14858" width="9.5" bestFit="1" customWidth="1"/>
    <col min="14859" max="14859" width="11" bestFit="1" customWidth="1"/>
    <col min="14860" max="14862" width="9.5" bestFit="1" customWidth="1"/>
    <col min="14863" max="14864" width="11" customWidth="1"/>
    <col min="14865" max="14865" width="11.09765625" customWidth="1"/>
    <col min="14866" max="14866" width="11" customWidth="1"/>
    <col min="14867" max="14867" width="11.19921875" customWidth="1"/>
    <col min="14868" max="14869" width="10.796875" customWidth="1"/>
    <col min="15105" max="15105" width="21.296875" customWidth="1"/>
    <col min="15106" max="15106" width="11.09765625" customWidth="1"/>
    <col min="15107" max="15107" width="10.796875" customWidth="1"/>
    <col min="15108" max="15109" width="8.3984375" customWidth="1"/>
    <col min="15110" max="15110" width="8.5" customWidth="1"/>
    <col min="15111" max="15111" width="9.59765625" customWidth="1"/>
    <col min="15112" max="15112" width="9.796875" customWidth="1"/>
    <col min="15113" max="15113" width="9.5" customWidth="1"/>
    <col min="15114" max="15114" width="9.5" bestFit="1" customWidth="1"/>
    <col min="15115" max="15115" width="11" bestFit="1" customWidth="1"/>
    <col min="15116" max="15118" width="9.5" bestFit="1" customWidth="1"/>
    <col min="15119" max="15120" width="11" customWidth="1"/>
    <col min="15121" max="15121" width="11.09765625" customWidth="1"/>
    <col min="15122" max="15122" width="11" customWidth="1"/>
    <col min="15123" max="15123" width="11.19921875" customWidth="1"/>
    <col min="15124" max="15125" width="10.796875" customWidth="1"/>
    <col min="15361" max="15361" width="21.296875" customWidth="1"/>
    <col min="15362" max="15362" width="11.09765625" customWidth="1"/>
    <col min="15363" max="15363" width="10.796875" customWidth="1"/>
    <col min="15364" max="15365" width="8.3984375" customWidth="1"/>
    <col min="15366" max="15366" width="8.5" customWidth="1"/>
    <col min="15367" max="15367" width="9.59765625" customWidth="1"/>
    <col min="15368" max="15368" width="9.796875" customWidth="1"/>
    <col min="15369" max="15369" width="9.5" customWidth="1"/>
    <col min="15370" max="15370" width="9.5" bestFit="1" customWidth="1"/>
    <col min="15371" max="15371" width="11" bestFit="1" customWidth="1"/>
    <col min="15372" max="15374" width="9.5" bestFit="1" customWidth="1"/>
    <col min="15375" max="15376" width="11" customWidth="1"/>
    <col min="15377" max="15377" width="11.09765625" customWidth="1"/>
    <col min="15378" max="15378" width="11" customWidth="1"/>
    <col min="15379" max="15379" width="11.19921875" customWidth="1"/>
    <col min="15380" max="15381" width="10.796875" customWidth="1"/>
    <col min="15617" max="15617" width="21.296875" customWidth="1"/>
    <col min="15618" max="15618" width="11.09765625" customWidth="1"/>
    <col min="15619" max="15619" width="10.796875" customWidth="1"/>
    <col min="15620" max="15621" width="8.3984375" customWidth="1"/>
    <col min="15622" max="15622" width="8.5" customWidth="1"/>
    <col min="15623" max="15623" width="9.59765625" customWidth="1"/>
    <col min="15624" max="15624" width="9.796875" customWidth="1"/>
    <col min="15625" max="15625" width="9.5" customWidth="1"/>
    <col min="15626" max="15626" width="9.5" bestFit="1" customWidth="1"/>
    <col min="15627" max="15627" width="11" bestFit="1" customWidth="1"/>
    <col min="15628" max="15630" width="9.5" bestFit="1" customWidth="1"/>
    <col min="15631" max="15632" width="11" customWidth="1"/>
    <col min="15633" max="15633" width="11.09765625" customWidth="1"/>
    <col min="15634" max="15634" width="11" customWidth="1"/>
    <col min="15635" max="15635" width="11.19921875" customWidth="1"/>
    <col min="15636" max="15637" width="10.796875" customWidth="1"/>
    <col min="15873" max="15873" width="21.296875" customWidth="1"/>
    <col min="15874" max="15874" width="11.09765625" customWidth="1"/>
    <col min="15875" max="15875" width="10.796875" customWidth="1"/>
    <col min="15876" max="15877" width="8.3984375" customWidth="1"/>
    <col min="15878" max="15878" width="8.5" customWidth="1"/>
    <col min="15879" max="15879" width="9.59765625" customWidth="1"/>
    <col min="15880" max="15880" width="9.796875" customWidth="1"/>
    <col min="15881" max="15881" width="9.5" customWidth="1"/>
    <col min="15882" max="15882" width="9.5" bestFit="1" customWidth="1"/>
    <col min="15883" max="15883" width="11" bestFit="1" customWidth="1"/>
    <col min="15884" max="15886" width="9.5" bestFit="1" customWidth="1"/>
    <col min="15887" max="15888" width="11" customWidth="1"/>
    <col min="15889" max="15889" width="11.09765625" customWidth="1"/>
    <col min="15890" max="15890" width="11" customWidth="1"/>
    <col min="15891" max="15891" width="11.19921875" customWidth="1"/>
    <col min="15892" max="15893" width="10.796875" customWidth="1"/>
    <col min="16129" max="16129" width="21.296875" customWidth="1"/>
    <col min="16130" max="16130" width="11.09765625" customWidth="1"/>
    <col min="16131" max="16131" width="10.796875" customWidth="1"/>
    <col min="16132" max="16133" width="8.3984375" customWidth="1"/>
    <col min="16134" max="16134" width="8.5" customWidth="1"/>
    <col min="16135" max="16135" width="9.59765625" customWidth="1"/>
    <col min="16136" max="16136" width="9.796875" customWidth="1"/>
    <col min="16137" max="16137" width="9.5" customWidth="1"/>
    <col min="16138" max="16138" width="9.5" bestFit="1" customWidth="1"/>
    <col min="16139" max="16139" width="11" bestFit="1" customWidth="1"/>
    <col min="16140" max="16142" width="9.5" bestFit="1" customWidth="1"/>
    <col min="16143" max="16144" width="11" customWidth="1"/>
    <col min="16145" max="16145" width="11.09765625" customWidth="1"/>
    <col min="16146" max="16146" width="11" customWidth="1"/>
    <col min="16147" max="16147" width="11.19921875" customWidth="1"/>
    <col min="16148" max="16149" width="10.796875" customWidth="1"/>
  </cols>
  <sheetData>
    <row r="1" spans="1:24" x14ac:dyDescent="0.3">
      <c r="A1" t="s">
        <v>78</v>
      </c>
      <c r="F1" t="s">
        <v>49</v>
      </c>
      <c r="G1" t="s">
        <v>50</v>
      </c>
      <c r="J1" s="98">
        <v>0.01</v>
      </c>
    </row>
    <row r="2" spans="1:24" x14ac:dyDescent="0.3">
      <c r="A2" t="s">
        <v>51</v>
      </c>
      <c r="B2" s="119">
        <v>50</v>
      </c>
      <c r="C2" t="s">
        <v>52</v>
      </c>
      <c r="D2" s="120" t="s">
        <v>53</v>
      </c>
      <c r="F2" t="s">
        <v>49</v>
      </c>
      <c r="G2" t="s">
        <v>54</v>
      </c>
      <c r="J2" s="98">
        <v>0.13</v>
      </c>
    </row>
    <row r="3" spans="1:24" x14ac:dyDescent="0.3">
      <c r="A3" t="s">
        <v>55</v>
      </c>
      <c r="B3" s="119">
        <v>1</v>
      </c>
      <c r="C3" t="s">
        <v>52</v>
      </c>
      <c r="F3" t="s">
        <v>49</v>
      </c>
      <c r="G3" t="s">
        <v>56</v>
      </c>
      <c r="J3" s="121">
        <f>STDEV('[1]Ether Price'!D819:D1063)</f>
        <v>5.9771977848404427E-2</v>
      </c>
    </row>
    <row r="4" spans="1:24" x14ac:dyDescent="0.3">
      <c r="A4" t="s">
        <v>57</v>
      </c>
      <c r="B4" s="119">
        <f>(B2-B3)*365</f>
        <v>17885</v>
      </c>
      <c r="C4" t="s">
        <v>58</v>
      </c>
      <c r="D4" s="120" t="s">
        <v>59</v>
      </c>
      <c r="F4" t="s">
        <v>49</v>
      </c>
      <c r="G4" t="s">
        <v>60</v>
      </c>
      <c r="J4" s="121">
        <f>STDEV('[1]Ether Price'!E819:E1063)</f>
        <v>9.3705330749627481E-3</v>
      </c>
    </row>
    <row r="5" spans="1:24" x14ac:dyDescent="0.3">
      <c r="A5" t="s">
        <v>61</v>
      </c>
      <c r="B5">
        <v>118.97</v>
      </c>
      <c r="C5" t="s">
        <v>58</v>
      </c>
      <c r="D5" s="120" t="s">
        <v>62</v>
      </c>
      <c r="F5" t="s">
        <v>49</v>
      </c>
      <c r="G5" t="s">
        <v>63</v>
      </c>
      <c r="J5" s="122">
        <f>CORREL('[1]Ether Price'!E819:E1063,'[1]Ether Price'!D819:D1063)</f>
        <v>0.3276556714512866</v>
      </c>
    </row>
    <row r="6" spans="1:24" x14ac:dyDescent="0.3">
      <c r="A6" t="s">
        <v>64</v>
      </c>
      <c r="B6" s="121">
        <f>(J1+J6*(J2-J1))</f>
        <v>0.26080273294016293</v>
      </c>
      <c r="F6" t="s">
        <v>49</v>
      </c>
      <c r="G6" t="s">
        <v>65</v>
      </c>
      <c r="J6" s="123">
        <f>J5*(J3/J4)</f>
        <v>2.0900227745013575</v>
      </c>
    </row>
    <row r="7" spans="1:24" x14ac:dyDescent="0.3">
      <c r="B7" s="98"/>
    </row>
    <row r="9" spans="1:24" x14ac:dyDescent="0.3">
      <c r="A9" t="s">
        <v>66</v>
      </c>
      <c r="B9" s="1">
        <v>1</v>
      </c>
      <c r="C9" s="1">
        <f t="shared" ref="C9:L10" si="0">B9+1</f>
        <v>2</v>
      </c>
      <c r="D9" s="1">
        <f t="shared" si="0"/>
        <v>3</v>
      </c>
      <c r="E9" s="1">
        <f t="shared" si="0"/>
        <v>4</v>
      </c>
      <c r="F9" s="1">
        <f t="shared" si="0"/>
        <v>5</v>
      </c>
      <c r="G9" s="1">
        <f t="shared" si="0"/>
        <v>6</v>
      </c>
      <c r="H9" s="1">
        <f t="shared" si="0"/>
        <v>7</v>
      </c>
      <c r="I9" s="1">
        <f t="shared" si="0"/>
        <v>8</v>
      </c>
      <c r="J9" s="1">
        <f t="shared" si="0"/>
        <v>9</v>
      </c>
      <c r="K9" s="1">
        <f t="shared" si="0"/>
        <v>10</v>
      </c>
      <c r="L9" s="1">
        <v>11</v>
      </c>
      <c r="M9" s="1"/>
      <c r="W9" s="99" t="s">
        <v>75</v>
      </c>
      <c r="X9" t="s">
        <v>76</v>
      </c>
    </row>
    <row r="10" spans="1:24" x14ac:dyDescent="0.3">
      <c r="A10" t="s">
        <v>67</v>
      </c>
      <c r="B10" s="1">
        <v>2022</v>
      </c>
      <c r="C10" s="1">
        <f t="shared" si="0"/>
        <v>2023</v>
      </c>
      <c r="D10" s="1">
        <f t="shared" si="0"/>
        <v>2024</v>
      </c>
      <c r="E10" s="1">
        <f t="shared" si="0"/>
        <v>2025</v>
      </c>
      <c r="F10" s="1">
        <f t="shared" si="0"/>
        <v>2026</v>
      </c>
      <c r="G10" s="1">
        <f t="shared" si="0"/>
        <v>2027</v>
      </c>
      <c r="H10" s="1">
        <f t="shared" si="0"/>
        <v>2028</v>
      </c>
      <c r="I10" s="1">
        <f t="shared" si="0"/>
        <v>2029</v>
      </c>
      <c r="J10" s="1">
        <f t="shared" si="0"/>
        <v>2030</v>
      </c>
      <c r="K10" s="1">
        <f t="shared" si="0"/>
        <v>2031</v>
      </c>
      <c r="L10" s="1">
        <f t="shared" si="0"/>
        <v>2032</v>
      </c>
      <c r="M10" s="1"/>
      <c r="W10" s="99" t="s">
        <v>75</v>
      </c>
      <c r="X10" t="s">
        <v>77</v>
      </c>
    </row>
    <row r="11" spans="1:24" s="98" customFormat="1" x14ac:dyDescent="0.3">
      <c r="A11" s="98" t="s">
        <v>68</v>
      </c>
      <c r="B11" s="124"/>
      <c r="C11" s="124">
        <v>0.3</v>
      </c>
      <c r="D11" s="124">
        <v>0.4</v>
      </c>
      <c r="E11" s="124">
        <v>0.5</v>
      </c>
      <c r="F11" s="124">
        <v>0.5</v>
      </c>
      <c r="G11" s="124">
        <v>0.4</v>
      </c>
      <c r="H11" s="124">
        <v>0.4</v>
      </c>
      <c r="I11" s="124">
        <v>0.3</v>
      </c>
      <c r="J11" s="124">
        <v>0.3</v>
      </c>
      <c r="K11" s="124">
        <v>0.2</v>
      </c>
      <c r="L11" s="124">
        <v>0.1</v>
      </c>
      <c r="M11" s="124"/>
      <c r="N11" s="124"/>
      <c r="O11" s="124"/>
      <c r="P11" s="124"/>
      <c r="Q11" s="124"/>
      <c r="R11" s="124"/>
      <c r="S11" s="124"/>
      <c r="T11" s="124"/>
      <c r="U11" s="124"/>
    </row>
    <row r="12" spans="1:24" s="119" customFormat="1" x14ac:dyDescent="0.3">
      <c r="A12" s="98" t="s">
        <v>69</v>
      </c>
      <c r="B12" s="125">
        <f>B4</f>
        <v>17885</v>
      </c>
      <c r="C12" s="125">
        <f t="shared" ref="C12:L12" si="1">B12*(1+C11)</f>
        <v>23250.5</v>
      </c>
      <c r="D12" s="125">
        <f t="shared" si="1"/>
        <v>32550.699999999997</v>
      </c>
      <c r="E12" s="125">
        <f t="shared" si="1"/>
        <v>48826.049999999996</v>
      </c>
      <c r="F12" s="125">
        <f t="shared" si="1"/>
        <v>73239.074999999997</v>
      </c>
      <c r="G12" s="125">
        <f t="shared" si="1"/>
        <v>102534.70499999999</v>
      </c>
      <c r="H12" s="125">
        <f t="shared" si="1"/>
        <v>143548.58699999997</v>
      </c>
      <c r="I12" s="125">
        <f t="shared" si="1"/>
        <v>186613.16309999998</v>
      </c>
      <c r="J12" s="125">
        <f t="shared" si="1"/>
        <v>242597.11202999999</v>
      </c>
      <c r="K12" s="125">
        <f t="shared" si="1"/>
        <v>291116.53443599999</v>
      </c>
      <c r="L12" s="125">
        <f t="shared" si="1"/>
        <v>320228.18787960004</v>
      </c>
      <c r="M12" s="125"/>
      <c r="N12" s="125"/>
      <c r="O12" s="125"/>
      <c r="P12" s="125"/>
      <c r="Q12" s="125"/>
      <c r="R12" s="125"/>
      <c r="S12" s="125"/>
      <c r="T12" s="125"/>
      <c r="U12" s="125"/>
    </row>
    <row r="13" spans="1:24" s="119" customFormat="1" x14ac:dyDescent="0.3">
      <c r="B13" s="125"/>
      <c r="C13" s="125"/>
      <c r="D13" s="125"/>
      <c r="E13" s="125"/>
      <c r="F13" s="125"/>
      <c r="G13" s="125"/>
      <c r="H13" s="125"/>
      <c r="I13" t="s">
        <v>70</v>
      </c>
      <c r="J13"/>
      <c r="K13" s="125">
        <f>L12/(B6-L11)</f>
        <v>1991434.9838740719</v>
      </c>
      <c r="L13" s="125"/>
      <c r="M13" s="125"/>
      <c r="N13" s="125"/>
      <c r="O13" s="125"/>
      <c r="P13" s="125"/>
      <c r="Q13" s="125"/>
      <c r="R13" s="125"/>
      <c r="S13" s="125"/>
      <c r="T13" s="125"/>
      <c r="U13" s="125"/>
    </row>
    <row r="14" spans="1:24" s="119" customFormat="1" x14ac:dyDescent="0.3">
      <c r="A14" s="98" t="s">
        <v>71</v>
      </c>
      <c r="B14" s="125">
        <f>B12</f>
        <v>17885</v>
      </c>
      <c r="C14" s="125">
        <f t="shared" ref="C14:J14" si="2">C12</f>
        <v>23250.5</v>
      </c>
      <c r="D14" s="125">
        <f t="shared" si="2"/>
        <v>32550.699999999997</v>
      </c>
      <c r="E14" s="125">
        <f t="shared" si="2"/>
        <v>48826.049999999996</v>
      </c>
      <c r="F14" s="125">
        <f t="shared" si="2"/>
        <v>73239.074999999997</v>
      </c>
      <c r="G14" s="125">
        <f t="shared" si="2"/>
        <v>102534.70499999999</v>
      </c>
      <c r="H14" s="125">
        <f t="shared" si="2"/>
        <v>143548.58699999997</v>
      </c>
      <c r="I14" s="125">
        <f t="shared" si="2"/>
        <v>186613.16309999998</v>
      </c>
      <c r="J14" s="125">
        <f t="shared" si="2"/>
        <v>242597.11202999999</v>
      </c>
      <c r="K14" s="125">
        <f>K12+K13</f>
        <v>2282551.5183100719</v>
      </c>
      <c r="L14" s="125"/>
      <c r="M14" s="125"/>
      <c r="N14" s="125"/>
      <c r="O14" s="125"/>
      <c r="P14" s="125"/>
      <c r="Q14" s="125"/>
      <c r="R14" s="125"/>
      <c r="S14" s="125"/>
      <c r="T14" s="125"/>
      <c r="U14" s="125"/>
    </row>
    <row r="15" spans="1:24" s="119" customFormat="1" x14ac:dyDescent="0.3">
      <c r="A15" s="98" t="s">
        <v>72</v>
      </c>
      <c r="B15" s="125">
        <f>B14/(1+$B$6)^B9</f>
        <v>14185.407068632054</v>
      </c>
      <c r="C15" s="125">
        <f t="shared" ref="C15:K15" si="3">C14/(1+$B$6)^C9</f>
        <v>14626.419111749239</v>
      </c>
      <c r="D15" s="125">
        <f t="shared" si="3"/>
        <v>16241.229671748149</v>
      </c>
      <c r="E15" s="125">
        <f t="shared" si="3"/>
        <v>19322.48707203463</v>
      </c>
      <c r="F15" s="125">
        <f t="shared" si="3"/>
        <v>22988.31518271106</v>
      </c>
      <c r="G15" s="125">
        <f t="shared" si="3"/>
        <v>25526.309877790296</v>
      </c>
      <c r="H15" s="125">
        <f t="shared" si="3"/>
        <v>28344.50853827778</v>
      </c>
      <c r="I15" s="125">
        <f t="shared" si="3"/>
        <v>29225.714806179676</v>
      </c>
      <c r="J15" s="125">
        <f t="shared" si="3"/>
        <v>30134.317015187444</v>
      </c>
      <c r="K15" s="125">
        <f t="shared" si="3"/>
        <v>224879.14077729665</v>
      </c>
      <c r="L15" s="125"/>
      <c r="M15" s="125"/>
      <c r="N15" s="125"/>
      <c r="O15" s="125"/>
      <c r="P15" s="125"/>
      <c r="Q15" s="125"/>
      <c r="R15" s="125"/>
      <c r="S15" s="125"/>
      <c r="T15" s="125"/>
      <c r="U15" s="125"/>
    </row>
    <row r="16" spans="1:24" x14ac:dyDescent="0.3">
      <c r="A16" t="s">
        <v>73</v>
      </c>
      <c r="B16" s="119">
        <f>SUM(B15:L15)</f>
        <v>425473.84912160697</v>
      </c>
    </row>
    <row r="17" spans="1:2" x14ac:dyDescent="0.3">
      <c r="A17" t="s">
        <v>74</v>
      </c>
      <c r="B17" s="126">
        <f>B16/B5</f>
        <v>3576.3120881029417</v>
      </c>
    </row>
    <row r="19" spans="1:2" x14ac:dyDescent="0.3">
      <c r="A19" t="s">
        <v>122</v>
      </c>
      <c r="B19" s="15">
        <v>305655226241</v>
      </c>
    </row>
    <row r="20" spans="1:2" x14ac:dyDescent="0.3">
      <c r="A20" t="s">
        <v>123</v>
      </c>
      <c r="B20" s="15">
        <v>962428309</v>
      </c>
    </row>
    <row r="21" spans="1:2" x14ac:dyDescent="0.3">
      <c r="A21" t="s">
        <v>124</v>
      </c>
      <c r="B21">
        <f>B20/B19</f>
        <v>3.1487382723210957E-3</v>
      </c>
    </row>
    <row r="23" spans="1:2" x14ac:dyDescent="0.3">
      <c r="A23" s="131" t="s">
        <v>125</v>
      </c>
      <c r="B23" s="132">
        <f>B21*B17</f>
        <v>11.260870745574307</v>
      </c>
    </row>
  </sheetData>
  <hyperlinks>
    <hyperlink ref="D4" r:id="rId1" xr:uid="{6AF87BE0-2EE6-4E45-97DD-7EF3CCA0EFB6}"/>
    <hyperlink ref="D5" r:id="rId2" xr:uid="{14D63F50-0F92-471E-BAB2-0F30E6EA235D}"/>
    <hyperlink ref="D2" r:id="rId3" xr:uid="{8E3BD69C-0551-46C0-A751-0DA99D0F8833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DC5B-CD5B-4DDA-943E-CDFF9504E129}">
  <dimension ref="A1:B8"/>
  <sheetViews>
    <sheetView workbookViewId="0">
      <selection activeCell="B1" sqref="B1"/>
    </sheetView>
  </sheetViews>
  <sheetFormatPr defaultRowHeight="14.4" x14ac:dyDescent="0.3"/>
  <cols>
    <col min="1" max="1" width="17.09765625" bestFit="1" customWidth="1"/>
    <col min="10" max="10" width="17.09765625" bestFit="1" customWidth="1"/>
    <col min="11" max="11" width="11.8984375" bestFit="1" customWidth="1"/>
  </cols>
  <sheetData>
    <row r="1" spans="1:2" x14ac:dyDescent="0.3">
      <c r="A1" s="99" t="s">
        <v>81</v>
      </c>
      <c r="B1" s="127">
        <v>0.98</v>
      </c>
    </row>
    <row r="2" spans="1:2" x14ac:dyDescent="0.3">
      <c r="A2" s="99" t="s">
        <v>82</v>
      </c>
      <c r="B2" s="27" t="s">
        <v>83</v>
      </c>
    </row>
    <row r="3" spans="1:2" x14ac:dyDescent="0.3">
      <c r="A3" s="99" t="s">
        <v>84</v>
      </c>
      <c r="B3" s="27" t="s">
        <v>83</v>
      </c>
    </row>
    <row r="4" spans="1:2" x14ac:dyDescent="0.3">
      <c r="A4" s="99" t="s">
        <v>85</v>
      </c>
      <c r="B4" s="27" t="s">
        <v>86</v>
      </c>
    </row>
    <row r="5" spans="1:2" x14ac:dyDescent="0.3">
      <c r="A5" s="99" t="s">
        <v>87</v>
      </c>
      <c r="B5" s="27" t="s">
        <v>88</v>
      </c>
    </row>
    <row r="6" spans="1:2" x14ac:dyDescent="0.3">
      <c r="A6" s="99" t="s">
        <v>89</v>
      </c>
      <c r="B6" s="27" t="s">
        <v>90</v>
      </c>
    </row>
    <row r="7" spans="1:2" x14ac:dyDescent="0.3">
      <c r="A7" s="99" t="s">
        <v>91</v>
      </c>
      <c r="B7" s="27" t="s">
        <v>92</v>
      </c>
    </row>
    <row r="8" spans="1:2" x14ac:dyDescent="0.3">
      <c r="A8" s="99" t="s">
        <v>93</v>
      </c>
      <c r="B8" s="127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81</vt:i4>
      </vt:variant>
    </vt:vector>
  </HeadingPairs>
  <TitlesOfParts>
    <vt:vector size="85" baseType="lpstr">
      <vt:lpstr>Prices</vt:lpstr>
      <vt:lpstr>Portfolio</vt:lpstr>
      <vt:lpstr>Valuation</vt:lpstr>
      <vt:lpstr>Financial Performance</vt:lpstr>
      <vt:lpstr>_1_10_2022</vt:lpstr>
      <vt:lpstr>_1_11_2022</vt:lpstr>
      <vt:lpstr>_1_12_2022</vt:lpstr>
      <vt:lpstr>_1_13_2022</vt:lpstr>
      <vt:lpstr>_1_14_2022</vt:lpstr>
      <vt:lpstr>_1_18_2022</vt:lpstr>
      <vt:lpstr>_1_19_2022</vt:lpstr>
      <vt:lpstr>_1_20_2022</vt:lpstr>
      <vt:lpstr>_1_21_2022</vt:lpstr>
      <vt:lpstr>_1_24_2022</vt:lpstr>
      <vt:lpstr>_1_25_2022</vt:lpstr>
      <vt:lpstr>_1_26_2022</vt:lpstr>
      <vt:lpstr>_1_27_2022</vt:lpstr>
      <vt:lpstr>_1_28_2022</vt:lpstr>
      <vt:lpstr>_1_3_2022</vt:lpstr>
      <vt:lpstr>_1_31_2022</vt:lpstr>
      <vt:lpstr>_1_4_2022</vt:lpstr>
      <vt:lpstr>_1_5_2022</vt:lpstr>
      <vt:lpstr>_1_6_2022</vt:lpstr>
      <vt:lpstr>_1_7_2022</vt:lpstr>
      <vt:lpstr>_12_31_2021</vt:lpstr>
      <vt:lpstr>_2_1_2022</vt:lpstr>
      <vt:lpstr>_2_10_2022</vt:lpstr>
      <vt:lpstr>_2_11_2022</vt:lpstr>
      <vt:lpstr>_2_14_2022</vt:lpstr>
      <vt:lpstr>_2_15_2022</vt:lpstr>
      <vt:lpstr>_2_16_2022</vt:lpstr>
      <vt:lpstr>_2_17_2022</vt:lpstr>
      <vt:lpstr>_2_18_2022</vt:lpstr>
      <vt:lpstr>_2_2_2022</vt:lpstr>
      <vt:lpstr>_2_22_2022</vt:lpstr>
      <vt:lpstr>_2_23_2022</vt:lpstr>
      <vt:lpstr>_2_24_2022</vt:lpstr>
      <vt:lpstr>_2_25_2022</vt:lpstr>
      <vt:lpstr>_2_28_2022</vt:lpstr>
      <vt:lpstr>_2_3_2022</vt:lpstr>
      <vt:lpstr>_2_4_2022</vt:lpstr>
      <vt:lpstr>_2_7_2022</vt:lpstr>
      <vt:lpstr>_2_8_2022</vt:lpstr>
      <vt:lpstr>_2_9_2022</vt:lpstr>
      <vt:lpstr>_3_1_2022</vt:lpstr>
      <vt:lpstr>_3_10_2022</vt:lpstr>
      <vt:lpstr>_3_11_2022</vt:lpstr>
      <vt:lpstr>_3_14_2022</vt:lpstr>
      <vt:lpstr>_3_15_2022</vt:lpstr>
      <vt:lpstr>_3_16_2022</vt:lpstr>
      <vt:lpstr>_3_17_2022</vt:lpstr>
      <vt:lpstr>_3_18_2022</vt:lpstr>
      <vt:lpstr>_3_2_2022</vt:lpstr>
      <vt:lpstr>_3_21_2022</vt:lpstr>
      <vt:lpstr>_3_22_2022</vt:lpstr>
      <vt:lpstr>_3_23_2022</vt:lpstr>
      <vt:lpstr>_3_24_2022</vt:lpstr>
      <vt:lpstr>_3_25_2022</vt:lpstr>
      <vt:lpstr>_3_28_2022</vt:lpstr>
      <vt:lpstr>_3_29_2022</vt:lpstr>
      <vt:lpstr>_3_3_2022</vt:lpstr>
      <vt:lpstr>_3_30_2022</vt:lpstr>
      <vt:lpstr>_3_31_2022</vt:lpstr>
      <vt:lpstr>_3_4_2022</vt:lpstr>
      <vt:lpstr>_3_7_2022</vt:lpstr>
      <vt:lpstr>_3_8_2022</vt:lpstr>
      <vt:lpstr>_3_9_2022</vt:lpstr>
      <vt:lpstr>_4_1_2022</vt:lpstr>
      <vt:lpstr>_4_11_2022</vt:lpstr>
      <vt:lpstr>_4_12_2022</vt:lpstr>
      <vt:lpstr>_4_13_2022</vt:lpstr>
      <vt:lpstr>_4_14_2022</vt:lpstr>
      <vt:lpstr>_4_18_2022</vt:lpstr>
      <vt:lpstr>_4_4_2022</vt:lpstr>
      <vt:lpstr>_4_5_2022</vt:lpstr>
      <vt:lpstr>_4_6_2022</vt:lpstr>
      <vt:lpstr>_4_7_2022</vt:lpstr>
      <vt:lpstr>_4_8_2022</vt:lpstr>
      <vt:lpstr>Date</vt:lpstr>
      <vt:lpstr>ENJ</vt:lpstr>
      <vt:lpstr>Moving_Average</vt:lpstr>
      <vt:lpstr>Normal_Distribution</vt:lpstr>
      <vt:lpstr>Return__ENJ</vt:lpstr>
      <vt:lpstr>Return__SP500</vt:lpstr>
      <vt:lpstr>SP500_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 Varma</cp:lastModifiedBy>
  <dcterms:created xsi:type="dcterms:W3CDTF">2022-04-20T02:31:09Z</dcterms:created>
  <dcterms:modified xsi:type="dcterms:W3CDTF">2022-05-09T00:29:53Z</dcterms:modified>
</cp:coreProperties>
</file>