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threya_mit_edu/Documents/volunteering/GSU/mit-finances-2022/data/"/>
    </mc:Choice>
  </mc:AlternateContent>
  <xr:revisionPtr revIDLastSave="404" documentId="13_ncr:1_{896B3876-42B5-9342-B173-EF2E2097E130}" xr6:coauthVersionLast="47" xr6:coauthVersionMax="47" xr10:uidLastSave="{240BA8CC-F2AC-C546-8B19-D8A18ABC76FA}"/>
  <bookViews>
    <workbookView xWindow="7220" yWindow="720" windowWidth="28040" windowHeight="17440" activeTab="1" xr2:uid="{DB4A9DBF-4183-744A-9CDB-E86BD10DCCAC}"/>
  </bookViews>
  <sheets>
    <sheet name="Revenue" sheetId="1" r:id="rId1"/>
    <sheet name="Expendit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3" l="1"/>
  <c r="J24" i="3"/>
  <c r="J23" i="3"/>
  <c r="F62" i="3"/>
  <c r="F57" i="3"/>
  <c r="F54" i="3" s="1"/>
  <c r="F53" i="3" s="1"/>
  <c r="F9" i="3" s="1"/>
  <c r="J20" i="3"/>
  <c r="J19" i="3"/>
  <c r="B4" i="3"/>
  <c r="J12" i="3"/>
  <c r="J16" i="3"/>
  <c r="B3" i="3"/>
  <c r="J7" i="3"/>
  <c r="B2" i="3"/>
  <c r="J2" i="3"/>
  <c r="F3" i="3"/>
  <c r="F41" i="3"/>
  <c r="F18" i="3" s="1"/>
  <c r="F29" i="3"/>
  <c r="F21" i="3" s="1"/>
  <c r="F20" i="3" s="1"/>
  <c r="F17" i="3" s="1"/>
  <c r="B14" i="3"/>
  <c r="B5" i="3"/>
  <c r="N6" i="1"/>
  <c r="B4" i="1" s="1"/>
  <c r="N2" i="1"/>
  <c r="B5" i="1" s="1"/>
  <c r="J17" i="1"/>
  <c r="J16" i="1"/>
  <c r="J15" i="1"/>
  <c r="J10" i="1"/>
  <c r="J8" i="1" s="1"/>
  <c r="J6" i="1" s="1"/>
  <c r="J3" i="1" s="1"/>
  <c r="J2" i="1" s="1"/>
  <c r="B3" i="1" s="1"/>
  <c r="F26" i="1"/>
  <c r="F4" i="1" s="1"/>
  <c r="F20" i="1"/>
  <c r="F9" i="1" s="1"/>
  <c r="F12" i="1"/>
  <c r="F8" i="1" s="1"/>
  <c r="F16" i="3" l="1"/>
  <c r="F13" i="3" s="1"/>
  <c r="F12" i="3" s="1"/>
  <c r="F8" i="3" s="1"/>
  <c r="F7" i="3" s="1"/>
  <c r="F2" i="3" s="1"/>
  <c r="F7" i="1"/>
  <c r="F3" i="1" s="1"/>
  <c r="F2" i="1" s="1"/>
  <c r="B2" i="1" s="1"/>
  <c r="B8" i="1" s="1"/>
  <c r="J14" i="1"/>
  <c r="J22" i="3"/>
</calcChain>
</file>

<file path=xl/sharedStrings.xml><?xml version="1.0" encoding="utf-8"?>
<sst xmlns="http://schemas.openxmlformats.org/spreadsheetml/2006/main" count="183" uniqueCount="117">
  <si>
    <t>Sponsored research support</t>
  </si>
  <si>
    <t>Amount</t>
  </si>
  <si>
    <t>Tuition</t>
  </si>
  <si>
    <t>Gifts</t>
  </si>
  <si>
    <t>Investments</t>
  </si>
  <si>
    <t>Other revenue</t>
  </si>
  <si>
    <t>Auxiliary enterprises</t>
  </si>
  <si>
    <t>Sponsored support</t>
  </si>
  <si>
    <t>Lincoln</t>
  </si>
  <si>
    <t>Campus</t>
  </si>
  <si>
    <t>SMART</t>
  </si>
  <si>
    <t>Campus sponsored revenue</t>
  </si>
  <si>
    <t>Federal</t>
  </si>
  <si>
    <t>Non-federal</t>
  </si>
  <si>
    <t>F&amp;A and other adjustments</t>
  </si>
  <si>
    <t>Federal campus research</t>
  </si>
  <si>
    <t>HHS</t>
  </si>
  <si>
    <t>DoD</t>
  </si>
  <si>
    <t>DoE</t>
  </si>
  <si>
    <t>NSF</t>
  </si>
  <si>
    <t>NASA</t>
  </si>
  <si>
    <t>Other federal</t>
  </si>
  <si>
    <t>Non-federal campus research</t>
  </si>
  <si>
    <t>State/local/foreign govt</t>
  </si>
  <si>
    <t>Foundations</t>
  </si>
  <si>
    <t>Other non-profit</t>
  </si>
  <si>
    <t>Industry</t>
  </si>
  <si>
    <t>Lincoln sponsored</t>
  </si>
  <si>
    <t>UG and G</t>
  </si>
  <si>
    <t>Exec and cont</t>
  </si>
  <si>
    <t>Sticker</t>
  </si>
  <si>
    <t>Support</t>
  </si>
  <si>
    <t>UG</t>
  </si>
  <si>
    <t>Institute tuition support</t>
  </si>
  <si>
    <t>Grad</t>
  </si>
  <si>
    <t>Grad semester</t>
  </si>
  <si>
    <t>Sticker tuition price (approx)</t>
  </si>
  <si>
    <t>Grad summer (estimate)</t>
  </si>
  <si>
    <t>Tuition rates</t>
  </si>
  <si>
    <t>Semester</t>
  </si>
  <si>
    <t>Summer</t>
  </si>
  <si>
    <t>Undergrad</t>
  </si>
  <si>
    <t>Grad summer (CHECK THIS)</t>
  </si>
  <si>
    <t xml:space="preserve">Enrollment </t>
  </si>
  <si>
    <t>Source</t>
  </si>
  <si>
    <t>https://web.archive.org/web/20230513143529/https://facts.mit.edu/enrollment-statistics/</t>
  </si>
  <si>
    <t>https://web.archive.org/web/20230513143940/https://facts.mit.edu/operating-financials/</t>
  </si>
  <si>
    <t>https://github.com/advaitathreya/mit-finances-2022/blob/fa7516673c3c3ba04621f8d9c195fc8d55bdcf1a/MITTreasurersReport2022.pdf</t>
  </si>
  <si>
    <t>Item</t>
  </si>
  <si>
    <t>https://web.archive.org/web/20230513144835/https://facts.mit.edu/graduate-student-admission/graduate-tuition/</t>
  </si>
  <si>
    <t>https://web.archive.org/web/20230513144858/https://facts.mit.edu/undergraduate-admissions/undergraduate-tuition/</t>
  </si>
  <si>
    <t/>
  </si>
  <si>
    <t>Endowment</t>
  </si>
  <si>
    <t>Other investments</t>
  </si>
  <si>
    <t>Unrestricted</t>
  </si>
  <si>
    <t>Restricted</t>
  </si>
  <si>
    <t>Sponsored research</t>
  </si>
  <si>
    <t>Instruction and unsponsored research</t>
  </si>
  <si>
    <t>General and administrative</t>
  </si>
  <si>
    <t>Salaries and wages</t>
  </si>
  <si>
    <t>Employee benefits</t>
  </si>
  <si>
    <t>Supplies and services</t>
  </si>
  <si>
    <t>Subrecipient agreements</t>
  </si>
  <si>
    <t>Utilities, rent, and repairs</t>
  </si>
  <si>
    <t>Depreciation</t>
  </si>
  <si>
    <t>Interest</t>
  </si>
  <si>
    <t>Campus research expenses</t>
  </si>
  <si>
    <t>Total direct</t>
  </si>
  <si>
    <t>Total direct expenses</t>
  </si>
  <si>
    <t>Subject to indirect</t>
  </si>
  <si>
    <t>Salaries</t>
  </si>
  <si>
    <t>Not subject to indirect</t>
  </si>
  <si>
    <t>Material and services</t>
  </si>
  <si>
    <t>Travel expenses</t>
  </si>
  <si>
    <t>Minor equipment</t>
  </si>
  <si>
    <t>Subcontract</t>
  </si>
  <si>
    <t>Other direct charges</t>
  </si>
  <si>
    <t>Faculty (Tenure)</t>
  </si>
  <si>
    <t>Faculty (Non-tenure)</t>
  </si>
  <si>
    <t>Faculty and other academic summer</t>
  </si>
  <si>
    <t>Graduate student</t>
  </si>
  <si>
    <t>Other academic</t>
  </si>
  <si>
    <t>Research</t>
  </si>
  <si>
    <t>Admin staff</t>
  </si>
  <si>
    <t>Support staff</t>
  </si>
  <si>
    <t>Hourly</t>
  </si>
  <si>
    <t>Other student</t>
  </si>
  <si>
    <t>Travel</t>
  </si>
  <si>
    <t>Trainee stipends</t>
  </si>
  <si>
    <t>Major equipment</t>
  </si>
  <si>
    <t>Fabricated equipment</t>
  </si>
  <si>
    <t>Subcontracts</t>
  </si>
  <si>
    <t>https://github.com/advaitathreya/mit-finances-2022/blob/f0532d1438ce8189eb01bab1770b31fe45283f31/MIT_VPF_reports/1_campus_expenditures_by_expense_category_and_onoff_campus_status.pdf</t>
  </si>
  <si>
    <t>Reconciliation</t>
  </si>
  <si>
    <t>Other sponsored activities</t>
  </si>
  <si>
    <t>https://github.com/advaitathreya/mit-finances-2022/blob/f0532d1438ce8189eb01bab1770b31fe45283f31/MIT_VPF_reports/2_reconciliation_of_sponsored_research_expenditures_to_revenues.pdf</t>
  </si>
  <si>
    <t>Total indirect (overhead)</t>
  </si>
  <si>
    <t>Subject to overhead</t>
  </si>
  <si>
    <t>Not subject to overhead</t>
  </si>
  <si>
    <t>Compensation</t>
  </si>
  <si>
    <t>Other operating</t>
  </si>
  <si>
    <t>Space-related</t>
  </si>
  <si>
    <t>General and admin</t>
  </si>
  <si>
    <t>Discrepancy</t>
  </si>
  <si>
    <t>Compensation total</t>
  </si>
  <si>
    <t>Lincoln research expenses</t>
  </si>
  <si>
    <t>Total overhead</t>
  </si>
  <si>
    <t>Lincoln direct</t>
  </si>
  <si>
    <t>Other</t>
  </si>
  <si>
    <t>Sponsored research campus compensation</t>
  </si>
  <si>
    <t>Sponsored research Lincoln compensation</t>
  </si>
  <si>
    <t>Salaries and wages MTDC</t>
  </si>
  <si>
    <t>Employee benefits MTDC</t>
  </si>
  <si>
    <t>Salaries and wages Non-MTDC</t>
  </si>
  <si>
    <t>Employee benefits Non-MTDC</t>
  </si>
  <si>
    <t>Sponsored research total compensation</t>
  </si>
  <si>
    <t>Discrepancy (probably 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</si>
</sst>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,&quot;K&quot;"/>
    <numFmt numFmtId="165" formatCode="&quot;$&quot;#,##0.0,,&quot;M&quot;"/>
    <numFmt numFmtId="166" formatCode="&quot;$&quot;#,##0.00,&quot;K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165" fontId="3" fillId="0" borderId="0" xfId="1" applyNumberFormat="1" applyFont="1"/>
    <xf numFmtId="165" fontId="0" fillId="0" borderId="0" xfId="1" applyNumberFormat="1" applyFont="1"/>
    <xf numFmtId="164" fontId="3" fillId="0" borderId="0" xfId="0" applyNumberFormat="1" applyFont="1"/>
    <xf numFmtId="164" fontId="0" fillId="0" borderId="0" xfId="0" applyNumberFormat="1"/>
    <xf numFmtId="0" fontId="2" fillId="2" borderId="0" xfId="2" applyNumberFormat="1"/>
    <xf numFmtId="166" fontId="0" fillId="0" borderId="0" xfId="0" applyNumberForma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2" fillId="2" borderId="0" xfId="2" applyAlignment="1">
      <alignment horizontal="left" indent="3"/>
    </xf>
    <xf numFmtId="0" fontId="0" fillId="0" borderId="0" xfId="0" quotePrefix="1"/>
    <xf numFmtId="165" fontId="3" fillId="0" borderId="0" xfId="0" applyNumberFormat="1" applyFont="1"/>
    <xf numFmtId="165" fontId="0" fillId="0" borderId="0" xfId="0" applyNumberFormat="1"/>
    <xf numFmtId="0" fontId="3" fillId="0" borderId="0" xfId="0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164" fontId="0" fillId="0" borderId="0" xfId="0" applyNumberFormat="1" applyFont="1"/>
    <xf numFmtId="0" fontId="3" fillId="0" borderId="0" xfId="0" quotePrefix="1" applyFont="1"/>
    <xf numFmtId="0" fontId="2" fillId="2" borderId="0" xfId="2"/>
    <xf numFmtId="164" fontId="2" fillId="2" borderId="0" xfId="2" applyNumberFormat="1"/>
    <xf numFmtId="44" fontId="0" fillId="0" borderId="0" xfId="1" applyFont="1"/>
    <xf numFmtId="0" fontId="4" fillId="0" borderId="0" xfId="0" applyFont="1"/>
    <xf numFmtId="164" fontId="4" fillId="0" borderId="0" xfId="0" applyNumberFormat="1" applyFont="1"/>
  </cellXfs>
  <cellStyles count="3">
    <cellStyle name="Bad" xfId="2" builtinId="27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BC07-6839-D844-9FD6-AD341E1D0C47}">
  <dimension ref="A1:P29"/>
  <sheetViews>
    <sheetView workbookViewId="0">
      <selection activeCell="G2" sqref="G2"/>
    </sheetView>
  </sheetViews>
  <sheetFormatPr baseColWidth="10" defaultRowHeight="16" x14ac:dyDescent="0.2"/>
  <cols>
    <col min="1" max="1" width="24.1640625" bestFit="1" customWidth="1"/>
    <col min="2" max="2" width="9.83203125" style="5" bestFit="1" customWidth="1"/>
    <col min="3" max="3" width="7.6640625" customWidth="1"/>
    <col min="4" max="4" width="4.83203125" customWidth="1"/>
    <col min="5" max="5" width="28.83203125" bestFit="1" customWidth="1"/>
    <col min="6" max="6" width="11.33203125" style="7" bestFit="1" customWidth="1"/>
    <col min="7" max="7" width="7.1640625" customWidth="1"/>
    <col min="8" max="8" width="4" customWidth="1"/>
    <col min="9" max="9" width="28.6640625" bestFit="1" customWidth="1"/>
    <col min="10" max="10" width="10.5" style="7" bestFit="1" customWidth="1"/>
    <col min="11" max="11" width="7.5" customWidth="1"/>
    <col min="12" max="12" width="3.1640625" customWidth="1"/>
    <col min="13" max="13" width="16.5" bestFit="1" customWidth="1"/>
    <col min="14" max="14" width="11.1640625" style="7" bestFit="1" customWidth="1"/>
    <col min="15" max="15" width="8.6640625" customWidth="1"/>
    <col min="16" max="16" width="3.83203125" customWidth="1"/>
  </cols>
  <sheetData>
    <row r="1" spans="1:16" s="1" customFormat="1" x14ac:dyDescent="0.2">
      <c r="A1" s="1" t="s">
        <v>48</v>
      </c>
      <c r="B1" s="4" t="s">
        <v>1</v>
      </c>
      <c r="C1" s="1" t="s">
        <v>44</v>
      </c>
      <c r="E1" s="1" t="s">
        <v>48</v>
      </c>
      <c r="F1" s="6" t="s">
        <v>1</v>
      </c>
      <c r="G1" s="1" t="s">
        <v>44</v>
      </c>
      <c r="I1" s="1" t="s">
        <v>48</v>
      </c>
      <c r="J1" s="6" t="s">
        <v>1</v>
      </c>
      <c r="K1" s="1" t="s">
        <v>44</v>
      </c>
      <c r="M1" s="1" t="s">
        <v>48</v>
      </c>
      <c r="N1" s="6" t="s">
        <v>1</v>
      </c>
      <c r="O1" s="1" t="s">
        <v>44</v>
      </c>
    </row>
    <row r="2" spans="1:16" x14ac:dyDescent="0.2">
      <c r="A2" t="s">
        <v>0</v>
      </c>
      <c r="B2" s="5">
        <f>F2</f>
        <v>1987849000</v>
      </c>
      <c r="E2" s="1" t="s">
        <v>7</v>
      </c>
      <c r="F2" s="2">
        <f>SUM(F3:F5)</f>
        <v>1987849000</v>
      </c>
      <c r="G2" t="s">
        <v>47</v>
      </c>
      <c r="H2" s="17" t="s">
        <v>51</v>
      </c>
      <c r="I2" s="1" t="s">
        <v>2</v>
      </c>
      <c r="J2" s="6">
        <f>SUM(J3:J4)</f>
        <v>415252000</v>
      </c>
      <c r="K2" t="s">
        <v>47</v>
      </c>
      <c r="L2" s="17" t="s">
        <v>51</v>
      </c>
      <c r="M2" s="1" t="s">
        <v>4</v>
      </c>
      <c r="N2" s="6">
        <f>SUM(N3:N4)</f>
        <v>1022202000</v>
      </c>
      <c r="O2" t="s">
        <v>47</v>
      </c>
      <c r="P2" s="17" t="s">
        <v>51</v>
      </c>
    </row>
    <row r="3" spans="1:16" x14ac:dyDescent="0.2">
      <c r="A3" t="s">
        <v>2</v>
      </c>
      <c r="B3" s="5">
        <f>J2</f>
        <v>415252000</v>
      </c>
      <c r="E3" t="s">
        <v>9</v>
      </c>
      <c r="F3" s="3">
        <f>F7</f>
        <v>845960000</v>
      </c>
      <c r="I3" t="s">
        <v>28</v>
      </c>
      <c r="J3" s="7">
        <f>J6</f>
        <v>333083000</v>
      </c>
      <c r="M3" t="s">
        <v>52</v>
      </c>
      <c r="N3" s="7">
        <v>834545000</v>
      </c>
    </row>
    <row r="4" spans="1:16" x14ac:dyDescent="0.2">
      <c r="A4" t="s">
        <v>3</v>
      </c>
      <c r="B4" s="5">
        <f>N6</f>
        <v>455729000</v>
      </c>
      <c r="E4" t="s">
        <v>8</v>
      </c>
      <c r="F4" s="3">
        <f>F26</f>
        <v>1119820000</v>
      </c>
      <c r="I4" t="s">
        <v>29</v>
      </c>
      <c r="J4" s="7">
        <v>82169000</v>
      </c>
      <c r="M4" t="s">
        <v>53</v>
      </c>
      <c r="N4" s="7">
        <v>187657000</v>
      </c>
    </row>
    <row r="5" spans="1:16" x14ac:dyDescent="0.2">
      <c r="A5" t="s">
        <v>4</v>
      </c>
      <c r="B5" s="5">
        <f>N2</f>
        <v>1022202000</v>
      </c>
      <c r="E5" t="s">
        <v>10</v>
      </c>
      <c r="F5" s="3">
        <v>22069000</v>
      </c>
    </row>
    <row r="6" spans="1:16" x14ac:dyDescent="0.2">
      <c r="A6" t="s">
        <v>5</v>
      </c>
      <c r="B6" s="5">
        <v>241985000</v>
      </c>
      <c r="F6" s="3"/>
      <c r="I6" s="10" t="s">
        <v>28</v>
      </c>
      <c r="J6" s="6">
        <f>SUM(J7:J8)</f>
        <v>333083000</v>
      </c>
      <c r="M6" s="1" t="s">
        <v>3</v>
      </c>
      <c r="N6" s="6">
        <f>SUM(N7:N8)</f>
        <v>455729000</v>
      </c>
      <c r="O6" t="s">
        <v>47</v>
      </c>
      <c r="P6" s="17" t="s">
        <v>51</v>
      </c>
    </row>
    <row r="7" spans="1:16" x14ac:dyDescent="0.2">
      <c r="A7" t="s">
        <v>6</v>
      </c>
      <c r="B7" s="5">
        <v>142133000</v>
      </c>
      <c r="E7" s="10" t="s">
        <v>11</v>
      </c>
      <c r="F7" s="2">
        <f>SUM(F8:F10)</f>
        <v>845960000</v>
      </c>
      <c r="I7" s="11" t="s">
        <v>30</v>
      </c>
      <c r="J7" s="7">
        <v>750655000</v>
      </c>
      <c r="M7" t="s">
        <v>54</v>
      </c>
      <c r="N7" s="7">
        <v>421437000</v>
      </c>
    </row>
    <row r="8" spans="1:16" x14ac:dyDescent="0.2">
      <c r="B8" s="4">
        <f>SUM(B2:B7)</f>
        <v>4265150000</v>
      </c>
      <c r="C8" t="s">
        <v>46</v>
      </c>
      <c r="D8" s="17" t="s">
        <v>51</v>
      </c>
      <c r="E8" s="11" t="s">
        <v>12</v>
      </c>
      <c r="F8" s="3">
        <f>F12</f>
        <v>554799000</v>
      </c>
      <c r="I8" s="11" t="s">
        <v>31</v>
      </c>
      <c r="J8" s="7">
        <f>J10</f>
        <v>-417572000</v>
      </c>
      <c r="M8" t="s">
        <v>55</v>
      </c>
      <c r="N8" s="7">
        <v>34292000</v>
      </c>
    </row>
    <row r="9" spans="1:16" x14ac:dyDescent="0.2">
      <c r="E9" s="11" t="s">
        <v>13</v>
      </c>
      <c r="F9" s="3">
        <f>F20</f>
        <v>329576000</v>
      </c>
    </row>
    <row r="10" spans="1:16" x14ac:dyDescent="0.2">
      <c r="E10" s="11" t="s">
        <v>14</v>
      </c>
      <c r="F10" s="3">
        <v>-38415000</v>
      </c>
      <c r="I10" s="12" t="s">
        <v>33</v>
      </c>
      <c r="J10" s="6">
        <f>SUM(J11:J12)</f>
        <v>-417572000</v>
      </c>
    </row>
    <row r="11" spans="1:16" x14ac:dyDescent="0.2">
      <c r="F11" s="3"/>
      <c r="I11" s="13" t="s">
        <v>32</v>
      </c>
      <c r="J11" s="7">
        <v>-143516000</v>
      </c>
    </row>
    <row r="12" spans="1:16" x14ac:dyDescent="0.2">
      <c r="E12" s="12" t="s">
        <v>15</v>
      </c>
      <c r="F12" s="2">
        <f>SUM(F13:F18)</f>
        <v>554799000</v>
      </c>
      <c r="I12" s="13" t="s">
        <v>34</v>
      </c>
      <c r="J12" s="7">
        <v>-274056000</v>
      </c>
    </row>
    <row r="13" spans="1:16" x14ac:dyDescent="0.2">
      <c r="E13" s="13" t="s">
        <v>16</v>
      </c>
      <c r="F13" s="3">
        <v>148837000</v>
      </c>
      <c r="I13" s="13"/>
    </row>
    <row r="14" spans="1:16" x14ac:dyDescent="0.2">
      <c r="E14" s="13" t="s">
        <v>17</v>
      </c>
      <c r="F14" s="3">
        <v>140341000</v>
      </c>
      <c r="I14" s="12" t="s">
        <v>36</v>
      </c>
      <c r="J14" s="6">
        <f>SUM(J15:J17)</f>
        <v>750545220</v>
      </c>
    </row>
    <row r="15" spans="1:16" x14ac:dyDescent="0.2">
      <c r="E15" s="13" t="s">
        <v>18</v>
      </c>
      <c r="F15" s="3">
        <v>82583000</v>
      </c>
      <c r="I15" s="13" t="s">
        <v>32</v>
      </c>
      <c r="J15" s="7">
        <f>J24*J20</f>
        <v>268196630</v>
      </c>
    </row>
    <row r="16" spans="1:16" x14ac:dyDescent="0.2">
      <c r="E16" s="13" t="s">
        <v>19</v>
      </c>
      <c r="F16" s="7">
        <v>107600000</v>
      </c>
      <c r="I16" s="13" t="s">
        <v>35</v>
      </c>
      <c r="J16" s="7">
        <f>J25*J20</f>
        <v>414705590</v>
      </c>
    </row>
    <row r="17" spans="5:12" x14ac:dyDescent="0.2">
      <c r="E17" s="13" t="s">
        <v>20</v>
      </c>
      <c r="F17" s="7">
        <v>40331000</v>
      </c>
      <c r="I17" s="13" t="s">
        <v>37</v>
      </c>
      <c r="J17" s="7">
        <f>J26*J21</f>
        <v>67643000</v>
      </c>
    </row>
    <row r="18" spans="5:12" x14ac:dyDescent="0.2">
      <c r="E18" s="13" t="s">
        <v>21</v>
      </c>
      <c r="F18" s="7">
        <v>35107000</v>
      </c>
    </row>
    <row r="19" spans="5:12" x14ac:dyDescent="0.2">
      <c r="E19" s="13"/>
      <c r="I19" s="14" t="s">
        <v>38</v>
      </c>
    </row>
    <row r="20" spans="5:12" x14ac:dyDescent="0.2">
      <c r="E20" s="12" t="s">
        <v>22</v>
      </c>
      <c r="F20" s="6">
        <f>SUM(F21:F24)</f>
        <v>329576000</v>
      </c>
      <c r="I20" s="15" t="s">
        <v>39</v>
      </c>
      <c r="J20" s="9">
        <v>57590</v>
      </c>
      <c r="K20" t="s">
        <v>50</v>
      </c>
      <c r="L20" s="17" t="s">
        <v>51</v>
      </c>
    </row>
    <row r="21" spans="5:12" x14ac:dyDescent="0.2">
      <c r="E21" s="13" t="s">
        <v>23</v>
      </c>
      <c r="F21" s="7">
        <v>29341000</v>
      </c>
      <c r="I21" s="15" t="s">
        <v>40</v>
      </c>
      <c r="J21" s="9">
        <v>19895</v>
      </c>
      <c r="K21" t="s">
        <v>49</v>
      </c>
      <c r="L21" s="17" t="s">
        <v>51</v>
      </c>
    </row>
    <row r="22" spans="5:12" x14ac:dyDescent="0.2">
      <c r="E22" s="13" t="s">
        <v>24</v>
      </c>
      <c r="F22" s="7">
        <v>85743000</v>
      </c>
      <c r="I22" s="15"/>
    </row>
    <row r="23" spans="5:12" x14ac:dyDescent="0.2">
      <c r="E23" s="13" t="s">
        <v>25</v>
      </c>
      <c r="F23" s="7">
        <v>37907000</v>
      </c>
      <c r="I23" s="14" t="s">
        <v>43</v>
      </c>
      <c r="K23" t="s">
        <v>45</v>
      </c>
      <c r="L23" s="17" t="s">
        <v>51</v>
      </c>
    </row>
    <row r="24" spans="5:12" x14ac:dyDescent="0.2">
      <c r="E24" s="13" t="s">
        <v>26</v>
      </c>
      <c r="F24" s="7">
        <v>176585000</v>
      </c>
      <c r="I24" s="15" t="s">
        <v>41</v>
      </c>
      <c r="J24">
        <v>4657</v>
      </c>
    </row>
    <row r="25" spans="5:12" x14ac:dyDescent="0.2">
      <c r="I25" s="15" t="s">
        <v>35</v>
      </c>
      <c r="J25">
        <v>7201</v>
      </c>
    </row>
    <row r="26" spans="5:12" x14ac:dyDescent="0.2">
      <c r="E26" s="10" t="s">
        <v>27</v>
      </c>
      <c r="F26" s="6">
        <f>SUM(F27:F29)</f>
        <v>1119820000</v>
      </c>
      <c r="I26" s="16" t="s">
        <v>42</v>
      </c>
      <c r="J26" s="8">
        <v>3400</v>
      </c>
    </row>
    <row r="27" spans="5:12" x14ac:dyDescent="0.2">
      <c r="E27" s="11" t="s">
        <v>12</v>
      </c>
      <c r="F27" s="7">
        <v>1111075000</v>
      </c>
    </row>
    <row r="28" spans="5:12" x14ac:dyDescent="0.2">
      <c r="E28" s="11" t="s">
        <v>13</v>
      </c>
      <c r="F28" s="7">
        <v>24258000</v>
      </c>
    </row>
    <row r="29" spans="5:12" x14ac:dyDescent="0.2">
      <c r="E29" s="11" t="s">
        <v>14</v>
      </c>
      <c r="F29" s="7">
        <v>-15513000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A61D-4858-6B45-93C1-881C685BE34C}">
  <dimension ref="A1:L62"/>
  <sheetViews>
    <sheetView tabSelected="1" topLeftCell="A18" workbookViewId="0">
      <selection activeCell="I26" sqref="I26"/>
    </sheetView>
  </sheetViews>
  <sheetFormatPr baseColWidth="10" defaultRowHeight="16" x14ac:dyDescent="0.2"/>
  <cols>
    <col min="1" max="1" width="32.33203125" bestFit="1" customWidth="1"/>
    <col min="2" max="2" width="12.5" style="19" bestFit="1" customWidth="1"/>
    <col min="3" max="3" width="7.5" customWidth="1"/>
    <col min="4" max="4" width="3" customWidth="1"/>
    <col min="5" max="5" width="25.1640625" bestFit="1" customWidth="1"/>
    <col min="6" max="6" width="11.1640625" style="7" bestFit="1" customWidth="1"/>
    <col min="7" max="7" width="8.33203125" customWidth="1"/>
    <col min="8" max="8" width="4" customWidth="1"/>
    <col min="9" max="9" width="36.6640625" bestFit="1" customWidth="1"/>
    <col min="10" max="10" width="11.1640625" style="7" bestFit="1" customWidth="1"/>
    <col min="11" max="11" width="8.5" customWidth="1"/>
    <col min="12" max="12" width="3.83203125" customWidth="1"/>
  </cols>
  <sheetData>
    <row r="1" spans="1:12" s="1" customFormat="1" x14ac:dyDescent="0.2">
      <c r="A1" s="1" t="s">
        <v>48</v>
      </c>
      <c r="B1" s="18" t="s">
        <v>1</v>
      </c>
      <c r="C1" s="1" t="s">
        <v>44</v>
      </c>
      <c r="E1" s="1" t="s">
        <v>48</v>
      </c>
      <c r="F1" s="6" t="s">
        <v>1</v>
      </c>
      <c r="G1" s="1" t="s">
        <v>44</v>
      </c>
      <c r="I1" s="1" t="s">
        <v>48</v>
      </c>
      <c r="J1" s="6" t="s">
        <v>1</v>
      </c>
      <c r="K1" s="1" t="s">
        <v>44</v>
      </c>
    </row>
    <row r="2" spans="1:12" x14ac:dyDescent="0.2">
      <c r="A2" t="s">
        <v>56</v>
      </c>
      <c r="B2" s="19">
        <f>J2</f>
        <v>1829957000</v>
      </c>
      <c r="E2" s="1" t="s">
        <v>93</v>
      </c>
      <c r="F2" s="6">
        <f>SUM(F3:F7)</f>
        <v>1829168206</v>
      </c>
      <c r="G2" s="22" t="s">
        <v>95</v>
      </c>
      <c r="H2" s="24" t="s">
        <v>51</v>
      </c>
      <c r="I2" s="1" t="s">
        <v>56</v>
      </c>
      <c r="J2" s="6">
        <f>SUM(J3:J5)</f>
        <v>1829957000</v>
      </c>
      <c r="K2" t="s">
        <v>47</v>
      </c>
      <c r="L2" s="17" t="s">
        <v>51</v>
      </c>
    </row>
    <row r="3" spans="1:12" x14ac:dyDescent="0.2">
      <c r="A3" t="s">
        <v>57</v>
      </c>
      <c r="B3" s="19">
        <f>J7</f>
        <v>1272891000</v>
      </c>
      <c r="E3" s="22" t="s">
        <v>94</v>
      </c>
      <c r="F3" s="23">
        <f>-111399000</f>
        <v>-111399000</v>
      </c>
      <c r="G3" s="22"/>
      <c r="H3" s="1"/>
      <c r="I3" t="s">
        <v>99</v>
      </c>
      <c r="J3" s="7">
        <v>965145000</v>
      </c>
    </row>
    <row r="4" spans="1:12" x14ac:dyDescent="0.2">
      <c r="A4" t="s">
        <v>58</v>
      </c>
      <c r="B4" s="19">
        <f>J12</f>
        <v>1088400000</v>
      </c>
      <c r="E4" s="22"/>
      <c r="F4" s="23"/>
      <c r="G4" s="1"/>
      <c r="H4" s="1"/>
      <c r="I4" t="s">
        <v>100</v>
      </c>
      <c r="J4" s="7">
        <v>657726000</v>
      </c>
    </row>
    <row r="5" spans="1:12" x14ac:dyDescent="0.2">
      <c r="B5" s="18">
        <f>SUM(B2:B4)</f>
        <v>4191248000</v>
      </c>
      <c r="C5" t="s">
        <v>46</v>
      </c>
      <c r="D5" s="17" t="s">
        <v>51</v>
      </c>
      <c r="E5" s="22"/>
      <c r="F5" s="23"/>
      <c r="G5" s="1"/>
      <c r="H5" s="1"/>
      <c r="I5" t="s">
        <v>101</v>
      </c>
      <c r="J5" s="7">
        <v>207086000</v>
      </c>
    </row>
    <row r="6" spans="1:12" x14ac:dyDescent="0.2">
      <c r="E6" s="1"/>
      <c r="F6" s="6"/>
      <c r="G6" s="1"/>
      <c r="H6" s="1"/>
    </row>
    <row r="7" spans="1:12" x14ac:dyDescent="0.2">
      <c r="A7" t="s">
        <v>59</v>
      </c>
      <c r="B7" s="19">
        <v>1700986000</v>
      </c>
      <c r="E7" s="1" t="s">
        <v>56</v>
      </c>
      <c r="F7" s="6">
        <f>SUM(F8:F10)</f>
        <v>1940567206</v>
      </c>
      <c r="I7" s="1" t="s">
        <v>57</v>
      </c>
      <c r="J7" s="6">
        <f>SUM(J8:J10)</f>
        <v>1272891000</v>
      </c>
    </row>
    <row r="8" spans="1:12" x14ac:dyDescent="0.2">
      <c r="A8" t="s">
        <v>60</v>
      </c>
      <c r="B8" s="19">
        <v>608873000</v>
      </c>
      <c r="E8" t="s">
        <v>9</v>
      </c>
      <c r="F8" s="7">
        <f>F12</f>
        <v>783165735</v>
      </c>
      <c r="I8" t="s">
        <v>99</v>
      </c>
      <c r="J8" s="7">
        <v>619460000</v>
      </c>
    </row>
    <row r="9" spans="1:12" x14ac:dyDescent="0.2">
      <c r="A9" t="s">
        <v>61</v>
      </c>
      <c r="B9" s="19">
        <v>1125335000</v>
      </c>
      <c r="E9" t="s">
        <v>8</v>
      </c>
      <c r="F9" s="7">
        <f>F53</f>
        <v>1135332471</v>
      </c>
      <c r="I9" t="s">
        <v>100</v>
      </c>
      <c r="J9" s="7">
        <v>441216000</v>
      </c>
    </row>
    <row r="10" spans="1:12" x14ac:dyDescent="0.2">
      <c r="A10" t="s">
        <v>62</v>
      </c>
      <c r="B10" s="19">
        <v>161253000</v>
      </c>
      <c r="E10" t="s">
        <v>10</v>
      </c>
      <c r="F10" s="7">
        <v>22069000</v>
      </c>
      <c r="I10" t="s">
        <v>101</v>
      </c>
      <c r="J10" s="7">
        <v>212215000</v>
      </c>
    </row>
    <row r="11" spans="1:12" x14ac:dyDescent="0.2">
      <c r="A11" t="s">
        <v>63</v>
      </c>
      <c r="B11" s="19">
        <v>214645000</v>
      </c>
    </row>
    <row r="12" spans="1:12" x14ac:dyDescent="0.2">
      <c r="A12" t="s">
        <v>64</v>
      </c>
      <c r="B12" s="19">
        <v>223364000</v>
      </c>
      <c r="E12" s="10" t="s">
        <v>66</v>
      </c>
      <c r="F12" s="6">
        <f>SUM(F13:F14)</f>
        <v>783165735</v>
      </c>
      <c r="G12" t="s">
        <v>92</v>
      </c>
      <c r="H12" s="17" t="s">
        <v>51</v>
      </c>
      <c r="I12" s="1" t="s">
        <v>102</v>
      </c>
      <c r="J12" s="6">
        <f>SUM(J13:J16)</f>
        <v>1088400000</v>
      </c>
    </row>
    <row r="13" spans="1:12" x14ac:dyDescent="0.2">
      <c r="A13" t="s">
        <v>65</v>
      </c>
      <c r="B13" s="19">
        <v>156807000</v>
      </c>
      <c r="E13" s="11" t="s">
        <v>67</v>
      </c>
      <c r="F13" s="7">
        <f>F16</f>
        <v>591760588</v>
      </c>
      <c r="I13" s="28" t="s">
        <v>99</v>
      </c>
      <c r="J13" s="29">
        <v>527319000</v>
      </c>
    </row>
    <row r="14" spans="1:12" x14ac:dyDescent="0.2">
      <c r="B14" s="18">
        <f>SUM(B7:B13)</f>
        <v>4191263000</v>
      </c>
      <c r="C14" t="s">
        <v>47</v>
      </c>
      <c r="D14" s="17" t="s">
        <v>51</v>
      </c>
      <c r="E14" s="11" t="s">
        <v>96</v>
      </c>
      <c r="F14" s="7">
        <v>191405147</v>
      </c>
      <c r="I14" s="28" t="s">
        <v>100</v>
      </c>
      <c r="J14" s="29">
        <v>187646000</v>
      </c>
    </row>
    <row r="15" spans="1:12" x14ac:dyDescent="0.2">
      <c r="I15" s="28" t="s">
        <v>101</v>
      </c>
      <c r="J15" s="29">
        <v>175515000</v>
      </c>
    </row>
    <row r="16" spans="1:12" x14ac:dyDescent="0.2">
      <c r="E16" s="12" t="s">
        <v>68</v>
      </c>
      <c r="F16" s="6">
        <f>SUM(F17:F18)</f>
        <v>591760588</v>
      </c>
      <c r="I16" s="25" t="s">
        <v>103</v>
      </c>
      <c r="J16" s="26">
        <f>1088400000-SUM(J13:J15)</f>
        <v>197920000</v>
      </c>
    </row>
    <row r="17" spans="2:10" x14ac:dyDescent="0.2">
      <c r="E17" s="13" t="s">
        <v>69</v>
      </c>
      <c r="F17" s="7">
        <f>F20</f>
        <v>414251226</v>
      </c>
    </row>
    <row r="18" spans="2:10" x14ac:dyDescent="0.2">
      <c r="E18" s="13" t="s">
        <v>71</v>
      </c>
      <c r="F18" s="7">
        <f>F41</f>
        <v>177509362</v>
      </c>
    </row>
    <row r="19" spans="2:10" x14ac:dyDescent="0.2">
      <c r="I19" s="1" t="s">
        <v>104</v>
      </c>
      <c r="J19" s="6">
        <f>SUM(J3,J8,J13)</f>
        <v>2111924000</v>
      </c>
    </row>
    <row r="20" spans="2:10" x14ac:dyDescent="0.2">
      <c r="E20" s="14" t="s">
        <v>97</v>
      </c>
      <c r="F20" s="6">
        <f>SUM(F21:F27)</f>
        <v>414251226</v>
      </c>
      <c r="I20" s="25" t="s">
        <v>103</v>
      </c>
      <c r="J20" s="26">
        <f>SUM(B7:B8)-J19</f>
        <v>197935000</v>
      </c>
    </row>
    <row r="21" spans="2:10" x14ac:dyDescent="0.2">
      <c r="E21" s="15" t="s">
        <v>70</v>
      </c>
      <c r="F21" s="7">
        <f>F29</f>
        <v>263170513</v>
      </c>
    </row>
    <row r="22" spans="2:10" x14ac:dyDescent="0.2">
      <c r="E22" s="15" t="s">
        <v>60</v>
      </c>
      <c r="F22" s="7">
        <v>56218486</v>
      </c>
      <c r="I22" s="1" t="s">
        <v>115</v>
      </c>
      <c r="J22" s="6">
        <f>SUM(J23:J25)</f>
        <v>965145000</v>
      </c>
    </row>
    <row r="23" spans="2:10" x14ac:dyDescent="0.2">
      <c r="B23" s="27"/>
      <c r="E23" s="15" t="s">
        <v>72</v>
      </c>
      <c r="F23" s="7">
        <v>65846413</v>
      </c>
      <c r="I23" t="s">
        <v>109</v>
      </c>
      <c r="J23" s="7">
        <f>F21+F22+F42+F43</f>
        <v>331737641</v>
      </c>
    </row>
    <row r="24" spans="2:10" x14ac:dyDescent="0.2">
      <c r="E24" s="15" t="s">
        <v>73</v>
      </c>
      <c r="F24" s="7">
        <v>4470963</v>
      </c>
      <c r="I24" t="s">
        <v>110</v>
      </c>
      <c r="J24" s="7">
        <f>SUM(F58:F61)</f>
        <v>622693451</v>
      </c>
    </row>
    <row r="25" spans="2:10" x14ac:dyDescent="0.2">
      <c r="E25" s="15" t="s">
        <v>74</v>
      </c>
      <c r="F25" s="7">
        <v>3579037</v>
      </c>
      <c r="I25" t="s">
        <v>116</v>
      </c>
      <c r="J25" s="7">
        <f>J3-SUM(J23:J24)</f>
        <v>10713908</v>
      </c>
    </row>
    <row r="26" spans="2:10" x14ac:dyDescent="0.2">
      <c r="E26" s="15" t="s">
        <v>75</v>
      </c>
      <c r="F26" s="7">
        <v>6257791</v>
      </c>
    </row>
    <row r="27" spans="2:10" x14ac:dyDescent="0.2">
      <c r="E27" s="15" t="s">
        <v>76</v>
      </c>
      <c r="F27" s="7">
        <v>14708023</v>
      </c>
    </row>
    <row r="29" spans="2:10" x14ac:dyDescent="0.2">
      <c r="E29" s="20" t="s">
        <v>70</v>
      </c>
      <c r="F29" s="6">
        <f>SUM(F30:F39)</f>
        <v>263170513</v>
      </c>
    </row>
    <row r="30" spans="2:10" x14ac:dyDescent="0.2">
      <c r="E30" s="21" t="s">
        <v>77</v>
      </c>
      <c r="F30" s="7">
        <v>6794465</v>
      </c>
    </row>
    <row r="31" spans="2:10" x14ac:dyDescent="0.2">
      <c r="E31" s="21" t="s">
        <v>78</v>
      </c>
      <c r="F31" s="7">
        <v>1151264</v>
      </c>
    </row>
    <row r="32" spans="2:10" x14ac:dyDescent="0.2">
      <c r="E32" s="21" t="s">
        <v>79</v>
      </c>
      <c r="F32" s="7">
        <v>23946347</v>
      </c>
    </row>
    <row r="33" spans="5:6" x14ac:dyDescent="0.2">
      <c r="E33" s="21" t="s">
        <v>80</v>
      </c>
      <c r="F33" s="7">
        <v>80399854</v>
      </c>
    </row>
    <row r="34" spans="5:6" x14ac:dyDescent="0.2">
      <c r="E34" s="21" t="s">
        <v>81</v>
      </c>
      <c r="F34" s="7">
        <v>52528246</v>
      </c>
    </row>
    <row r="35" spans="5:6" x14ac:dyDescent="0.2">
      <c r="E35" s="21" t="s">
        <v>82</v>
      </c>
      <c r="F35" s="7">
        <v>79893022</v>
      </c>
    </row>
    <row r="36" spans="5:6" x14ac:dyDescent="0.2">
      <c r="E36" s="21" t="s">
        <v>83</v>
      </c>
      <c r="F36" s="7">
        <v>7484660</v>
      </c>
    </row>
    <row r="37" spans="5:6" x14ac:dyDescent="0.2">
      <c r="E37" s="21" t="s">
        <v>84</v>
      </c>
      <c r="F37" s="7">
        <v>6640982</v>
      </c>
    </row>
    <row r="38" spans="5:6" x14ac:dyDescent="0.2">
      <c r="E38" s="21" t="s">
        <v>85</v>
      </c>
      <c r="F38" s="7">
        <v>2627999</v>
      </c>
    </row>
    <row r="39" spans="5:6" x14ac:dyDescent="0.2">
      <c r="E39" s="21" t="s">
        <v>86</v>
      </c>
      <c r="F39" s="7">
        <v>1703674</v>
      </c>
    </row>
    <row r="41" spans="5:6" x14ac:dyDescent="0.2">
      <c r="E41" s="14" t="s">
        <v>98</v>
      </c>
      <c r="F41" s="6">
        <f>SUM(F42:F51)</f>
        <v>177509362</v>
      </c>
    </row>
    <row r="42" spans="5:6" x14ac:dyDescent="0.2">
      <c r="E42" s="15" t="s">
        <v>70</v>
      </c>
      <c r="F42" s="7">
        <v>9088527</v>
      </c>
    </row>
    <row r="43" spans="5:6" x14ac:dyDescent="0.2">
      <c r="E43" s="15" t="s">
        <v>60</v>
      </c>
      <c r="F43" s="7">
        <v>3260115</v>
      </c>
    </row>
    <row r="44" spans="5:6" x14ac:dyDescent="0.2">
      <c r="E44" s="15" t="s">
        <v>72</v>
      </c>
      <c r="F44" s="7">
        <v>754333</v>
      </c>
    </row>
    <row r="45" spans="5:6" x14ac:dyDescent="0.2">
      <c r="E45" s="15" t="s">
        <v>87</v>
      </c>
      <c r="F45" s="7">
        <v>4586</v>
      </c>
    </row>
    <row r="46" spans="5:6" x14ac:dyDescent="0.2">
      <c r="E46" s="15" t="s">
        <v>88</v>
      </c>
      <c r="F46" s="7">
        <v>1990059</v>
      </c>
    </row>
    <row r="47" spans="5:6" x14ac:dyDescent="0.2">
      <c r="E47" s="15" t="s">
        <v>2</v>
      </c>
      <c r="F47" s="7">
        <v>50315437</v>
      </c>
    </row>
    <row r="48" spans="5:6" x14ac:dyDescent="0.2">
      <c r="E48" s="15" t="s">
        <v>89</v>
      </c>
      <c r="F48" s="7">
        <v>23218355</v>
      </c>
    </row>
    <row r="49" spans="5:6" x14ac:dyDescent="0.2">
      <c r="E49" s="15" t="s">
        <v>90</v>
      </c>
      <c r="F49" s="7">
        <v>14106335</v>
      </c>
    </row>
    <row r="50" spans="5:6" x14ac:dyDescent="0.2">
      <c r="E50" s="15" t="s">
        <v>91</v>
      </c>
      <c r="F50" s="7">
        <v>74149793</v>
      </c>
    </row>
    <row r="51" spans="5:6" x14ac:dyDescent="0.2">
      <c r="E51" s="15" t="s">
        <v>76</v>
      </c>
      <c r="F51" s="7">
        <v>621822</v>
      </c>
    </row>
    <row r="53" spans="5:6" x14ac:dyDescent="0.2">
      <c r="E53" s="10" t="s">
        <v>105</v>
      </c>
      <c r="F53" s="6">
        <f>SUM(F54:F55)</f>
        <v>1135332471</v>
      </c>
    </row>
    <row r="54" spans="5:6" x14ac:dyDescent="0.2">
      <c r="E54" s="11" t="s">
        <v>67</v>
      </c>
      <c r="F54" s="7">
        <f>F57</f>
        <v>1088329242</v>
      </c>
    </row>
    <row r="55" spans="5:6" x14ac:dyDescent="0.2">
      <c r="E55" s="11" t="s">
        <v>106</v>
      </c>
      <c r="F55" s="7">
        <v>47003229</v>
      </c>
    </row>
    <row r="57" spans="5:6" x14ac:dyDescent="0.2">
      <c r="E57" s="12" t="s">
        <v>107</v>
      </c>
      <c r="F57" s="6">
        <f>SUM(F58:F62)</f>
        <v>1088329242</v>
      </c>
    </row>
    <row r="58" spans="5:6" x14ac:dyDescent="0.2">
      <c r="E58" s="13" t="s">
        <v>111</v>
      </c>
      <c r="F58" s="7">
        <v>452659534</v>
      </c>
    </row>
    <row r="59" spans="5:6" x14ac:dyDescent="0.2">
      <c r="E59" s="13" t="s">
        <v>112</v>
      </c>
      <c r="F59" s="7">
        <v>145106859</v>
      </c>
    </row>
    <row r="60" spans="5:6" x14ac:dyDescent="0.2">
      <c r="E60" s="13" t="s">
        <v>113</v>
      </c>
      <c r="F60" s="7">
        <v>18858163</v>
      </c>
    </row>
    <row r="61" spans="5:6" x14ac:dyDescent="0.2">
      <c r="E61" s="13" t="s">
        <v>114</v>
      </c>
      <c r="F61" s="7">
        <v>6068895</v>
      </c>
    </row>
    <row r="62" spans="5:6" x14ac:dyDescent="0.2">
      <c r="E62" s="13" t="s">
        <v>108</v>
      </c>
      <c r="F62" s="7">
        <f>616811545-(F59+F61)</f>
        <v>465635791</v>
      </c>
    </row>
  </sheetData>
  <pageMargins left="0.7" right="0.7" top="0.75" bottom="0.75" header="0.3" footer="0.3"/>
  <pageSetup orientation="portrait" horizontalDpi="0" verticalDpi="0"/>
  <ignoredErrors>
    <ignoredError sqref="J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Advait Athreya</cp:lastModifiedBy>
  <dcterms:created xsi:type="dcterms:W3CDTF">2023-05-13T13:00:47Z</dcterms:created>
  <dcterms:modified xsi:type="dcterms:W3CDTF">2023-05-13T17:45:12Z</dcterms:modified>
</cp:coreProperties>
</file>