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Dropbox\Debt Paper\Data\"/>
    </mc:Choice>
  </mc:AlternateContent>
  <bookViews>
    <workbookView xWindow="0" yWindow="0" windowWidth="2370" windowHeight="0"/>
  </bookViews>
  <sheets>
    <sheet name="Fig 9" sheetId="1" r:id="rId1"/>
    <sheet name="Fig 8" sheetId="2" r:id="rId2"/>
    <sheet name="Fig 12" sheetId="3" r:id="rId3"/>
    <sheet name="Tables 7-16" sheetId="4" r:id="rId4"/>
    <sheet name="Fig 23" sheetId="5" r:id="rId5"/>
    <sheet name="Fig 7" sheetId="6" r:id="rId6"/>
    <sheet name="Fig 4" sheetId="7" r:id="rId7"/>
    <sheet name="Fig 5, Fig6 and Table 4" sheetId="9" r:id="rId8"/>
    <sheet name="Figure 1" sheetId="10" r:id="rId9"/>
    <sheet name="Fig 2, 3 and Table 3" sheetId="11" r:id="rId10"/>
  </sheets>
  <calcPr calcId="162913"/>
  <fileRecoveryPr repairLoad="1"/>
</workbook>
</file>

<file path=xl/calcChain.xml><?xml version="1.0" encoding="utf-8"?>
<calcChain xmlns="http://schemas.openxmlformats.org/spreadsheetml/2006/main">
  <c r="M40" i="11" l="1"/>
  <c r="K40" i="11"/>
  <c r="F40" i="11"/>
  <c r="G40" i="11" s="1"/>
  <c r="H40" i="11" s="1"/>
  <c r="M39" i="11"/>
  <c r="K39" i="11"/>
  <c r="J39" i="11"/>
  <c r="F39" i="11"/>
  <c r="E39" i="11"/>
  <c r="M38" i="11"/>
  <c r="K38" i="11"/>
  <c r="J38" i="11"/>
  <c r="F38" i="11"/>
  <c r="G39" i="11" s="1"/>
  <c r="H39" i="11" s="1"/>
  <c r="E38" i="11"/>
  <c r="M37" i="11"/>
  <c r="K37" i="11"/>
  <c r="J37" i="11"/>
  <c r="G37" i="11"/>
  <c r="H37" i="11" s="1"/>
  <c r="F37" i="11"/>
  <c r="G38" i="11" s="1"/>
  <c r="H38" i="11" s="1"/>
  <c r="E37" i="11"/>
  <c r="M36" i="11"/>
  <c r="K36" i="11"/>
  <c r="J36" i="11"/>
  <c r="G36" i="11"/>
  <c r="H36" i="11" s="1"/>
  <c r="F36" i="11"/>
  <c r="E36" i="11"/>
  <c r="T14" i="11" s="1"/>
  <c r="M35" i="11"/>
  <c r="K35" i="11"/>
  <c r="J35" i="11"/>
  <c r="F35" i="11"/>
  <c r="M34" i="11"/>
  <c r="K34" i="11"/>
  <c r="H34" i="11"/>
  <c r="F34" i="11"/>
  <c r="G34" i="11" s="1"/>
  <c r="E34" i="11"/>
  <c r="M33" i="11"/>
  <c r="K33" i="11"/>
  <c r="F33" i="11"/>
  <c r="G33" i="11" s="1"/>
  <c r="H33" i="11" s="1"/>
  <c r="E33" i="11"/>
  <c r="M32" i="11"/>
  <c r="K32" i="11"/>
  <c r="H32" i="11"/>
  <c r="F32" i="11"/>
  <c r="G32" i="11" s="1"/>
  <c r="E32" i="11"/>
  <c r="M31" i="11"/>
  <c r="K31" i="11"/>
  <c r="F31" i="11"/>
  <c r="G31" i="11" s="1"/>
  <c r="H31" i="11" s="1"/>
  <c r="E31" i="11"/>
  <c r="M30" i="11"/>
  <c r="K30" i="11"/>
  <c r="H30" i="11"/>
  <c r="F30" i="11"/>
  <c r="G30" i="11" s="1"/>
  <c r="E30" i="11"/>
  <c r="M29" i="11"/>
  <c r="K29" i="11"/>
  <c r="F29" i="11"/>
  <c r="G29" i="11" s="1"/>
  <c r="H29" i="11" s="1"/>
  <c r="E29" i="11"/>
  <c r="M28" i="11"/>
  <c r="K28" i="11"/>
  <c r="H28" i="11"/>
  <c r="F28" i="11"/>
  <c r="G28" i="11" s="1"/>
  <c r="E28" i="11"/>
  <c r="M27" i="11"/>
  <c r="K27" i="11"/>
  <c r="F27" i="11"/>
  <c r="G27" i="11" s="1"/>
  <c r="H27" i="11" s="1"/>
  <c r="E27" i="11"/>
  <c r="M26" i="11"/>
  <c r="K26" i="11"/>
  <c r="H26" i="11"/>
  <c r="F26" i="11"/>
  <c r="G26" i="11" s="1"/>
  <c r="E26" i="11"/>
  <c r="M25" i="11"/>
  <c r="K25" i="11"/>
  <c r="F25" i="11"/>
  <c r="G25" i="11" s="1"/>
  <c r="H25" i="11" s="1"/>
  <c r="E25" i="11"/>
  <c r="M24" i="11"/>
  <c r="K24" i="11"/>
  <c r="J24" i="11"/>
  <c r="H24" i="11"/>
  <c r="F24" i="11"/>
  <c r="G24" i="11" s="1"/>
  <c r="E24" i="11"/>
  <c r="M23" i="11"/>
  <c r="K23" i="11"/>
  <c r="J23" i="11"/>
  <c r="H23" i="11"/>
  <c r="F23" i="11"/>
  <c r="G23" i="11" s="1"/>
  <c r="E23" i="11"/>
  <c r="M22" i="11"/>
  <c r="K22" i="11"/>
  <c r="J22" i="11"/>
  <c r="F22" i="11"/>
  <c r="G22" i="11" s="1"/>
  <c r="H22" i="11" s="1"/>
  <c r="E22" i="11"/>
  <c r="M21" i="11"/>
  <c r="K21" i="11"/>
  <c r="J21" i="11"/>
  <c r="F21" i="11"/>
  <c r="G21" i="11" s="1"/>
  <c r="H21" i="11" s="1"/>
  <c r="E21" i="11"/>
  <c r="M20" i="11"/>
  <c r="K20" i="11"/>
  <c r="J20" i="11"/>
  <c r="H20" i="11"/>
  <c r="F20" i="11"/>
  <c r="G20" i="11" s="1"/>
  <c r="E20" i="11"/>
  <c r="M19" i="11"/>
  <c r="K19" i="11"/>
  <c r="J19" i="11"/>
  <c r="H19" i="11"/>
  <c r="F19" i="11"/>
  <c r="G19" i="11" s="1"/>
  <c r="E19" i="11"/>
  <c r="M18" i="11"/>
  <c r="K18" i="11"/>
  <c r="J18" i="11"/>
  <c r="F18" i="11"/>
  <c r="G18" i="11" s="1"/>
  <c r="H18" i="11" s="1"/>
  <c r="E18" i="11"/>
  <c r="M17" i="11"/>
  <c r="K17" i="11"/>
  <c r="J17" i="11"/>
  <c r="F17" i="11"/>
  <c r="G17" i="11" s="1"/>
  <c r="H17" i="11" s="1"/>
  <c r="E17" i="11"/>
  <c r="M16" i="11"/>
  <c r="K16" i="11"/>
  <c r="J16" i="11"/>
  <c r="H16" i="11"/>
  <c r="F16" i="11"/>
  <c r="G16" i="11" s="1"/>
  <c r="E16" i="11"/>
  <c r="M15" i="11"/>
  <c r="K15" i="11"/>
  <c r="J15" i="11"/>
  <c r="H15" i="11"/>
  <c r="F15" i="11"/>
  <c r="G15" i="11" s="1"/>
  <c r="E15" i="11"/>
  <c r="R14" i="11"/>
  <c r="Q14" i="11"/>
  <c r="S14" i="11" s="1"/>
  <c r="P14" i="11"/>
  <c r="O14" i="11"/>
  <c r="M14" i="11"/>
  <c r="K14" i="11"/>
  <c r="F14" i="11"/>
  <c r="E14" i="11"/>
  <c r="T13" i="11"/>
  <c r="S13" i="11"/>
  <c r="P13" i="11"/>
  <c r="O13" i="11"/>
  <c r="Q13" i="11" s="1"/>
  <c r="M13" i="11"/>
  <c r="K13" i="11"/>
  <c r="J13" i="11"/>
  <c r="F13" i="11"/>
  <c r="G13" i="11" s="1"/>
  <c r="H13" i="11" s="1"/>
  <c r="E13" i="11"/>
  <c r="T12" i="11"/>
  <c r="R12" i="11"/>
  <c r="Q12" i="11"/>
  <c r="S12" i="11" s="1"/>
  <c r="P12" i="11"/>
  <c r="O12" i="11"/>
  <c r="M12" i="11"/>
  <c r="K12" i="11"/>
  <c r="F12" i="11"/>
  <c r="E12" i="11"/>
  <c r="T11" i="11"/>
  <c r="S11" i="11"/>
  <c r="P11" i="11"/>
  <c r="O11" i="11"/>
  <c r="Q11" i="11" s="1"/>
  <c r="M11" i="11"/>
  <c r="K11" i="11"/>
  <c r="J11" i="11"/>
  <c r="F11" i="11"/>
  <c r="E11" i="11"/>
  <c r="R10" i="11"/>
  <c r="Q10" i="11"/>
  <c r="S10" i="11" s="1"/>
  <c r="P10" i="11"/>
  <c r="O10" i="11"/>
  <c r="M10" i="11"/>
  <c r="K10" i="11"/>
  <c r="F10" i="11"/>
  <c r="E10" i="11"/>
  <c r="M9" i="11"/>
  <c r="K9" i="11"/>
  <c r="F9" i="11"/>
  <c r="E9" i="11"/>
  <c r="M8" i="11"/>
  <c r="K8" i="11"/>
  <c r="F8" i="11"/>
  <c r="E8" i="11"/>
  <c r="M7" i="11"/>
  <c r="K7" i="11"/>
  <c r="F7" i="11"/>
  <c r="E7" i="11"/>
  <c r="M6" i="11"/>
  <c r="K6" i="11"/>
  <c r="F6" i="11"/>
  <c r="E6" i="11"/>
  <c r="M5" i="11"/>
  <c r="K5" i="11"/>
  <c r="F5" i="11"/>
  <c r="E5" i="11"/>
  <c r="M4" i="11"/>
  <c r="K4" i="11"/>
  <c r="F4" i="11"/>
  <c r="E4" i="11"/>
  <c r="M3" i="11"/>
  <c r="K3" i="11"/>
  <c r="F3" i="11"/>
  <c r="E3" i="11"/>
  <c r="T10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M2" i="11"/>
  <c r="K2" i="11"/>
  <c r="J2" i="11"/>
  <c r="F2" i="11"/>
  <c r="F48" i="9"/>
  <c r="G48" i="9" s="1"/>
  <c r="E48" i="9"/>
  <c r="F47" i="9"/>
  <c r="G47" i="9" s="1"/>
  <c r="E47" i="9"/>
  <c r="G46" i="9"/>
  <c r="F46" i="9"/>
  <c r="E46" i="9"/>
  <c r="G45" i="9"/>
  <c r="F45" i="9"/>
  <c r="E45" i="9"/>
  <c r="F44" i="9"/>
  <c r="G44" i="9" s="1"/>
  <c r="E44" i="9"/>
  <c r="N38" i="9"/>
  <c r="L38" i="9"/>
  <c r="K38" i="9"/>
  <c r="I38" i="9"/>
  <c r="H38" i="9"/>
  <c r="D38" i="9"/>
  <c r="F38" i="9" s="1"/>
  <c r="L37" i="9"/>
  <c r="M38" i="9" s="1"/>
  <c r="K37" i="9"/>
  <c r="I37" i="9"/>
  <c r="H37" i="9"/>
  <c r="D37" i="9"/>
  <c r="F37" i="9" s="1"/>
  <c r="L36" i="9"/>
  <c r="M36" i="9" s="1"/>
  <c r="K36" i="9"/>
  <c r="H36" i="9"/>
  <c r="F36" i="9"/>
  <c r="D36" i="9"/>
  <c r="M35" i="9"/>
  <c r="L35" i="9"/>
  <c r="K35" i="9"/>
  <c r="H35" i="9"/>
  <c r="F35" i="9"/>
  <c r="D35" i="9"/>
  <c r="N34" i="9"/>
  <c r="M34" i="9"/>
  <c r="L34" i="9"/>
  <c r="K34" i="9"/>
  <c r="I34" i="9"/>
  <c r="H34" i="9"/>
  <c r="D34" i="9"/>
  <c r="F34" i="9" s="1"/>
  <c r="L33" i="9"/>
  <c r="K33" i="9"/>
  <c r="I33" i="9"/>
  <c r="H33" i="9"/>
  <c r="D33" i="9"/>
  <c r="F33" i="9" s="1"/>
  <c r="L32" i="9"/>
  <c r="M32" i="9" s="1"/>
  <c r="K32" i="9"/>
  <c r="H32" i="9"/>
  <c r="F32" i="9"/>
  <c r="D32" i="9"/>
  <c r="M31" i="9"/>
  <c r="L31" i="9"/>
  <c r="K31" i="9"/>
  <c r="H31" i="9"/>
  <c r="F31" i="9"/>
  <c r="D31" i="9"/>
  <c r="N30" i="9"/>
  <c r="M30" i="9"/>
  <c r="L30" i="9"/>
  <c r="K30" i="9"/>
  <c r="I30" i="9"/>
  <c r="H30" i="9"/>
  <c r="D30" i="9"/>
  <c r="F30" i="9" s="1"/>
  <c r="L29" i="9"/>
  <c r="M29" i="9" s="1"/>
  <c r="K29" i="9"/>
  <c r="I29" i="9"/>
  <c r="H29" i="9"/>
  <c r="D29" i="9"/>
  <c r="F29" i="9" s="1"/>
  <c r="N29" i="9" s="1"/>
  <c r="L28" i="9"/>
  <c r="M28" i="9" s="1"/>
  <c r="K28" i="9"/>
  <c r="H28" i="9"/>
  <c r="F28" i="9"/>
  <c r="D28" i="9"/>
  <c r="M27" i="9"/>
  <c r="L27" i="9"/>
  <c r="K27" i="9"/>
  <c r="H27" i="9"/>
  <c r="F27" i="9"/>
  <c r="D27" i="9"/>
  <c r="N26" i="9"/>
  <c r="M26" i="9"/>
  <c r="L26" i="9"/>
  <c r="K26" i="9"/>
  <c r="I26" i="9"/>
  <c r="H26" i="9"/>
  <c r="D26" i="9"/>
  <c r="F26" i="9" s="1"/>
  <c r="L25" i="9"/>
  <c r="M25" i="9" s="1"/>
  <c r="K25" i="9"/>
  <c r="I25" i="9"/>
  <c r="H25" i="9"/>
  <c r="D25" i="9"/>
  <c r="F25" i="9" s="1"/>
  <c r="N25" i="9" s="1"/>
  <c r="L24" i="9"/>
  <c r="M24" i="9" s="1"/>
  <c r="K24" i="9"/>
  <c r="H24" i="9"/>
  <c r="F24" i="9"/>
  <c r="D24" i="9"/>
  <c r="M23" i="9"/>
  <c r="L23" i="9"/>
  <c r="K23" i="9"/>
  <c r="H23" i="9"/>
  <c r="F23" i="9"/>
  <c r="D23" i="9"/>
  <c r="N22" i="9"/>
  <c r="M22" i="9"/>
  <c r="L22" i="9"/>
  <c r="K22" i="9"/>
  <c r="I22" i="9"/>
  <c r="H22" i="9"/>
  <c r="D22" i="9"/>
  <c r="F22" i="9" s="1"/>
  <c r="L21" i="9"/>
  <c r="M21" i="9" s="1"/>
  <c r="K21" i="9"/>
  <c r="I21" i="9"/>
  <c r="H21" i="9"/>
  <c r="D21" i="9"/>
  <c r="F21" i="9" s="1"/>
  <c r="N21" i="9" s="1"/>
  <c r="L20" i="9"/>
  <c r="M20" i="9" s="1"/>
  <c r="K20" i="9"/>
  <c r="H20" i="9"/>
  <c r="F20" i="9"/>
  <c r="D20" i="9"/>
  <c r="M19" i="9"/>
  <c r="L19" i="9"/>
  <c r="K19" i="9"/>
  <c r="H19" i="9"/>
  <c r="F19" i="9"/>
  <c r="D19" i="9"/>
  <c r="N18" i="9"/>
  <c r="M18" i="9"/>
  <c r="L18" i="9"/>
  <c r="K18" i="9"/>
  <c r="I18" i="9"/>
  <c r="H18" i="9"/>
  <c r="D18" i="9"/>
  <c r="F18" i="9" s="1"/>
  <c r="L17" i="9"/>
  <c r="M17" i="9" s="1"/>
  <c r="K17" i="9"/>
  <c r="I17" i="9"/>
  <c r="H17" i="9"/>
  <c r="D17" i="9"/>
  <c r="F17" i="9" s="1"/>
  <c r="N17" i="9" s="1"/>
  <c r="L16" i="9"/>
  <c r="M16" i="9" s="1"/>
  <c r="K16" i="9"/>
  <c r="H16" i="9"/>
  <c r="F16" i="9"/>
  <c r="D16" i="9"/>
  <c r="M15" i="9"/>
  <c r="L15" i="9"/>
  <c r="K15" i="9"/>
  <c r="H15" i="9"/>
  <c r="F15" i="9"/>
  <c r="D15" i="9"/>
  <c r="N14" i="9"/>
  <c r="M14" i="9"/>
  <c r="L14" i="9"/>
  <c r="K14" i="9"/>
  <c r="I14" i="9"/>
  <c r="H14" i="9"/>
  <c r="D14" i="9"/>
  <c r="F14" i="9" s="1"/>
  <c r="L13" i="9"/>
  <c r="M13" i="9" s="1"/>
  <c r="K13" i="9"/>
  <c r="I13" i="9"/>
  <c r="H13" i="9"/>
  <c r="D13" i="9"/>
  <c r="F13" i="9" s="1"/>
  <c r="N13" i="9" s="1"/>
  <c r="L12" i="9"/>
  <c r="M12" i="9" s="1"/>
  <c r="K12" i="9"/>
  <c r="H12" i="9"/>
  <c r="F12" i="9"/>
  <c r="D12" i="9"/>
  <c r="M11" i="9"/>
  <c r="L11" i="9"/>
  <c r="K11" i="9"/>
  <c r="H11" i="9"/>
  <c r="F11" i="9"/>
  <c r="D11" i="9"/>
  <c r="N10" i="9"/>
  <c r="M10" i="9"/>
  <c r="L10" i="9"/>
  <c r="K10" i="9"/>
  <c r="I10" i="9"/>
  <c r="H10" i="9"/>
  <c r="D10" i="9"/>
  <c r="F10" i="9" s="1"/>
  <c r="L9" i="9"/>
  <c r="M9" i="9" s="1"/>
  <c r="K9" i="9"/>
  <c r="I9" i="9"/>
  <c r="H9" i="9"/>
  <c r="D9" i="9"/>
  <c r="F9" i="9" s="1"/>
  <c r="N9" i="9" s="1"/>
  <c r="L8" i="9"/>
  <c r="M8" i="9" s="1"/>
  <c r="K8" i="9"/>
  <c r="H8" i="9"/>
  <c r="F8" i="9"/>
  <c r="D8" i="9"/>
  <c r="M7" i="9"/>
  <c r="L7" i="9"/>
  <c r="K7" i="9"/>
  <c r="H7" i="9"/>
  <c r="F7" i="9"/>
  <c r="D7" i="9"/>
  <c r="N6" i="9"/>
  <c r="M6" i="9"/>
  <c r="L6" i="9"/>
  <c r="K6" i="9"/>
  <c r="I6" i="9"/>
  <c r="H6" i="9"/>
  <c r="D6" i="9"/>
  <c r="F6" i="9" s="1"/>
  <c r="L5" i="9"/>
  <c r="M5" i="9" s="1"/>
  <c r="K5" i="9"/>
  <c r="I5" i="9"/>
  <c r="H5" i="9"/>
  <c r="D5" i="9"/>
  <c r="F5" i="9" s="1"/>
  <c r="N5" i="9" s="1"/>
  <c r="L4" i="9"/>
  <c r="M4" i="9" s="1"/>
  <c r="K4" i="9"/>
  <c r="H4" i="9"/>
  <c r="F4" i="9"/>
  <c r="D4" i="9"/>
  <c r="L3" i="9"/>
  <c r="K3" i="9"/>
  <c r="I3" i="9"/>
  <c r="H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B2" i="9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E2" i="7"/>
  <c r="D2" i="7"/>
  <c r="W39" i="6"/>
  <c r="V39" i="6"/>
  <c r="U39" i="6"/>
  <c r="T39" i="6"/>
  <c r="S39" i="6"/>
  <c r="R39" i="6"/>
  <c r="Q39" i="6"/>
  <c r="P39" i="6"/>
  <c r="O39" i="6"/>
  <c r="N39" i="6"/>
  <c r="M39" i="6"/>
  <c r="X39" i="6" s="1"/>
  <c r="X38" i="6"/>
  <c r="W38" i="6"/>
  <c r="V38" i="6"/>
  <c r="U38" i="6"/>
  <c r="T38" i="6"/>
  <c r="S38" i="6"/>
  <c r="R38" i="6"/>
  <c r="Q38" i="6"/>
  <c r="P38" i="6"/>
  <c r="O38" i="6"/>
  <c r="N38" i="6"/>
  <c r="M38" i="6"/>
  <c r="W37" i="6"/>
  <c r="V37" i="6"/>
  <c r="U37" i="6"/>
  <c r="T37" i="6"/>
  <c r="S37" i="6"/>
  <c r="R37" i="6"/>
  <c r="Q37" i="6"/>
  <c r="P37" i="6"/>
  <c r="O37" i="6"/>
  <c r="N37" i="6"/>
  <c r="M37" i="6"/>
  <c r="X37" i="6" s="1"/>
  <c r="X36" i="6"/>
  <c r="W36" i="6"/>
  <c r="V36" i="6"/>
  <c r="U36" i="6"/>
  <c r="T36" i="6"/>
  <c r="S36" i="6"/>
  <c r="R36" i="6"/>
  <c r="Q36" i="6"/>
  <c r="P36" i="6"/>
  <c r="O36" i="6"/>
  <c r="N36" i="6"/>
  <c r="M36" i="6"/>
  <c r="W35" i="6"/>
  <c r="V35" i="6"/>
  <c r="U35" i="6"/>
  <c r="T35" i="6"/>
  <c r="S35" i="6"/>
  <c r="R35" i="6"/>
  <c r="Q35" i="6"/>
  <c r="P35" i="6"/>
  <c r="O35" i="6"/>
  <c r="N35" i="6"/>
  <c r="M35" i="6"/>
  <c r="X35" i="6" s="1"/>
  <c r="X34" i="6"/>
  <c r="W34" i="6"/>
  <c r="V34" i="6"/>
  <c r="U34" i="6"/>
  <c r="T34" i="6"/>
  <c r="S34" i="6"/>
  <c r="R34" i="6"/>
  <c r="Q34" i="6"/>
  <c r="P34" i="6"/>
  <c r="O34" i="6"/>
  <c r="N34" i="6"/>
  <c r="M34" i="6"/>
  <c r="W33" i="6"/>
  <c r="V33" i="6"/>
  <c r="U33" i="6"/>
  <c r="T33" i="6"/>
  <c r="S33" i="6"/>
  <c r="R33" i="6"/>
  <c r="Q33" i="6"/>
  <c r="P33" i="6"/>
  <c r="O33" i="6"/>
  <c r="N33" i="6"/>
  <c r="M33" i="6"/>
  <c r="X33" i="6" s="1"/>
  <c r="X32" i="6"/>
  <c r="W32" i="6"/>
  <c r="V32" i="6"/>
  <c r="U32" i="6"/>
  <c r="T32" i="6"/>
  <c r="S32" i="6"/>
  <c r="R32" i="6"/>
  <c r="Q32" i="6"/>
  <c r="P32" i="6"/>
  <c r="O32" i="6"/>
  <c r="N32" i="6"/>
  <c r="M32" i="6"/>
  <c r="W31" i="6"/>
  <c r="V31" i="6"/>
  <c r="U31" i="6"/>
  <c r="T31" i="6"/>
  <c r="S31" i="6"/>
  <c r="R31" i="6"/>
  <c r="Q31" i="6"/>
  <c r="P31" i="6"/>
  <c r="O31" i="6"/>
  <c r="N31" i="6"/>
  <c r="M31" i="6"/>
  <c r="X31" i="6" s="1"/>
  <c r="X30" i="6"/>
  <c r="W30" i="6"/>
  <c r="V30" i="6"/>
  <c r="U30" i="6"/>
  <c r="T30" i="6"/>
  <c r="S30" i="6"/>
  <c r="R30" i="6"/>
  <c r="Q30" i="6"/>
  <c r="P30" i="6"/>
  <c r="O30" i="6"/>
  <c r="N30" i="6"/>
  <c r="M30" i="6"/>
  <c r="W29" i="6"/>
  <c r="V29" i="6"/>
  <c r="U29" i="6"/>
  <c r="T29" i="6"/>
  <c r="S29" i="6"/>
  <c r="R29" i="6"/>
  <c r="Q29" i="6"/>
  <c r="P29" i="6"/>
  <c r="O29" i="6"/>
  <c r="N29" i="6"/>
  <c r="M29" i="6"/>
  <c r="X29" i="6" s="1"/>
  <c r="X28" i="6"/>
  <c r="W28" i="6"/>
  <c r="V28" i="6"/>
  <c r="U28" i="6"/>
  <c r="T28" i="6"/>
  <c r="S28" i="6"/>
  <c r="R28" i="6"/>
  <c r="Q28" i="6"/>
  <c r="P28" i="6"/>
  <c r="O28" i="6"/>
  <c r="N28" i="6"/>
  <c r="M28" i="6"/>
  <c r="W27" i="6"/>
  <c r="V27" i="6"/>
  <c r="U27" i="6"/>
  <c r="T27" i="6"/>
  <c r="S27" i="6"/>
  <c r="R27" i="6"/>
  <c r="Q27" i="6"/>
  <c r="P27" i="6"/>
  <c r="O27" i="6"/>
  <c r="N27" i="6"/>
  <c r="M27" i="6"/>
  <c r="X27" i="6" s="1"/>
  <c r="X26" i="6"/>
  <c r="W26" i="6"/>
  <c r="V26" i="6"/>
  <c r="U26" i="6"/>
  <c r="T26" i="6"/>
  <c r="S26" i="6"/>
  <c r="R26" i="6"/>
  <c r="Q26" i="6"/>
  <c r="P26" i="6"/>
  <c r="O26" i="6"/>
  <c r="N26" i="6"/>
  <c r="M26" i="6"/>
  <c r="W25" i="6"/>
  <c r="V25" i="6"/>
  <c r="U25" i="6"/>
  <c r="T25" i="6"/>
  <c r="S25" i="6"/>
  <c r="R25" i="6"/>
  <c r="Q25" i="6"/>
  <c r="P25" i="6"/>
  <c r="O25" i="6"/>
  <c r="N25" i="6"/>
  <c r="M25" i="6"/>
  <c r="X25" i="6" s="1"/>
  <c r="X24" i="6"/>
  <c r="W24" i="6"/>
  <c r="V24" i="6"/>
  <c r="U24" i="6"/>
  <c r="T24" i="6"/>
  <c r="S24" i="6"/>
  <c r="R24" i="6"/>
  <c r="Q24" i="6"/>
  <c r="P24" i="6"/>
  <c r="O24" i="6"/>
  <c r="N24" i="6"/>
  <c r="M24" i="6"/>
  <c r="W23" i="6"/>
  <c r="V23" i="6"/>
  <c r="U23" i="6"/>
  <c r="T23" i="6"/>
  <c r="S23" i="6"/>
  <c r="R23" i="6"/>
  <c r="Q23" i="6"/>
  <c r="P23" i="6"/>
  <c r="O23" i="6"/>
  <c r="N23" i="6"/>
  <c r="M23" i="6"/>
  <c r="X23" i="6" s="1"/>
  <c r="X22" i="6"/>
  <c r="W22" i="6"/>
  <c r="V22" i="6"/>
  <c r="U22" i="6"/>
  <c r="T22" i="6"/>
  <c r="S22" i="6"/>
  <c r="R22" i="6"/>
  <c r="Q22" i="6"/>
  <c r="P22" i="6"/>
  <c r="O22" i="6"/>
  <c r="N22" i="6"/>
  <c r="M22" i="6"/>
  <c r="W21" i="6"/>
  <c r="V21" i="6"/>
  <c r="U21" i="6"/>
  <c r="T21" i="6"/>
  <c r="S21" i="6"/>
  <c r="R21" i="6"/>
  <c r="Q21" i="6"/>
  <c r="P21" i="6"/>
  <c r="O21" i="6"/>
  <c r="N21" i="6"/>
  <c r="M21" i="6"/>
  <c r="X21" i="6" s="1"/>
  <c r="X20" i="6"/>
  <c r="W20" i="6"/>
  <c r="V20" i="6"/>
  <c r="U20" i="6"/>
  <c r="T20" i="6"/>
  <c r="S20" i="6"/>
  <c r="R20" i="6"/>
  <c r="Q20" i="6"/>
  <c r="P20" i="6"/>
  <c r="O20" i="6"/>
  <c r="N20" i="6"/>
  <c r="M20" i="6"/>
  <c r="W19" i="6"/>
  <c r="V19" i="6"/>
  <c r="U19" i="6"/>
  <c r="T19" i="6"/>
  <c r="S19" i="6"/>
  <c r="R19" i="6"/>
  <c r="Q19" i="6"/>
  <c r="P19" i="6"/>
  <c r="O19" i="6"/>
  <c r="N19" i="6"/>
  <c r="M19" i="6"/>
  <c r="X19" i="6" s="1"/>
  <c r="X18" i="6"/>
  <c r="W18" i="6"/>
  <c r="V18" i="6"/>
  <c r="U18" i="6"/>
  <c r="T18" i="6"/>
  <c r="S18" i="6"/>
  <c r="R18" i="6"/>
  <c r="Q18" i="6"/>
  <c r="P18" i="6"/>
  <c r="O18" i="6"/>
  <c r="N18" i="6"/>
  <c r="M18" i="6"/>
  <c r="W17" i="6"/>
  <c r="V17" i="6"/>
  <c r="U17" i="6"/>
  <c r="T17" i="6"/>
  <c r="S17" i="6"/>
  <c r="R17" i="6"/>
  <c r="Q17" i="6"/>
  <c r="P17" i="6"/>
  <c r="O17" i="6"/>
  <c r="N17" i="6"/>
  <c r="M17" i="6"/>
  <c r="X17" i="6" s="1"/>
  <c r="X16" i="6"/>
  <c r="W16" i="6"/>
  <c r="V16" i="6"/>
  <c r="U16" i="6"/>
  <c r="T16" i="6"/>
  <c r="S16" i="6"/>
  <c r="R16" i="6"/>
  <c r="Q16" i="6"/>
  <c r="P16" i="6"/>
  <c r="O16" i="6"/>
  <c r="N16" i="6"/>
  <c r="M16" i="6"/>
  <c r="W15" i="6"/>
  <c r="V15" i="6"/>
  <c r="U15" i="6"/>
  <c r="T15" i="6"/>
  <c r="S15" i="6"/>
  <c r="R15" i="6"/>
  <c r="Q15" i="6"/>
  <c r="P15" i="6"/>
  <c r="O15" i="6"/>
  <c r="N15" i="6"/>
  <c r="M15" i="6"/>
  <c r="X15" i="6" s="1"/>
  <c r="X14" i="6"/>
  <c r="W14" i="6"/>
  <c r="V14" i="6"/>
  <c r="U14" i="6"/>
  <c r="T14" i="6"/>
  <c r="S14" i="6"/>
  <c r="R14" i="6"/>
  <c r="Q14" i="6"/>
  <c r="P14" i="6"/>
  <c r="O14" i="6"/>
  <c r="N14" i="6"/>
  <c r="M14" i="6"/>
  <c r="W13" i="6"/>
  <c r="V13" i="6"/>
  <c r="U13" i="6"/>
  <c r="T13" i="6"/>
  <c r="S13" i="6"/>
  <c r="R13" i="6"/>
  <c r="Q13" i="6"/>
  <c r="P13" i="6"/>
  <c r="O13" i="6"/>
  <c r="N13" i="6"/>
  <c r="M13" i="6"/>
  <c r="X13" i="6" s="1"/>
  <c r="X12" i="6"/>
  <c r="W12" i="6"/>
  <c r="V12" i="6"/>
  <c r="U12" i="6"/>
  <c r="T12" i="6"/>
  <c r="S12" i="6"/>
  <c r="R12" i="6"/>
  <c r="Q12" i="6"/>
  <c r="P12" i="6"/>
  <c r="O12" i="6"/>
  <c r="N12" i="6"/>
  <c r="M12" i="6"/>
  <c r="W11" i="6"/>
  <c r="V11" i="6"/>
  <c r="U11" i="6"/>
  <c r="T11" i="6"/>
  <c r="S11" i="6"/>
  <c r="R11" i="6"/>
  <c r="Q11" i="6"/>
  <c r="P11" i="6"/>
  <c r="O11" i="6"/>
  <c r="N11" i="6"/>
  <c r="M11" i="6"/>
  <c r="X11" i="6" s="1"/>
  <c r="X10" i="6"/>
  <c r="W10" i="6"/>
  <c r="V10" i="6"/>
  <c r="U10" i="6"/>
  <c r="T10" i="6"/>
  <c r="S10" i="6"/>
  <c r="R10" i="6"/>
  <c r="Q10" i="6"/>
  <c r="P10" i="6"/>
  <c r="O10" i="6"/>
  <c r="N10" i="6"/>
  <c r="M10" i="6"/>
  <c r="W9" i="6"/>
  <c r="V9" i="6"/>
  <c r="U9" i="6"/>
  <c r="T9" i="6"/>
  <c r="S9" i="6"/>
  <c r="R9" i="6"/>
  <c r="Q9" i="6"/>
  <c r="P9" i="6"/>
  <c r="O9" i="6"/>
  <c r="N9" i="6"/>
  <c r="M9" i="6"/>
  <c r="X9" i="6" s="1"/>
  <c r="X8" i="6"/>
  <c r="W8" i="6"/>
  <c r="V8" i="6"/>
  <c r="U8" i="6"/>
  <c r="T8" i="6"/>
  <c r="S8" i="6"/>
  <c r="R8" i="6"/>
  <c r="Q8" i="6"/>
  <c r="P8" i="6"/>
  <c r="O8" i="6"/>
  <c r="N8" i="6"/>
  <c r="M8" i="6"/>
  <c r="W7" i="6"/>
  <c r="V7" i="6"/>
  <c r="U7" i="6"/>
  <c r="T7" i="6"/>
  <c r="S7" i="6"/>
  <c r="R7" i="6"/>
  <c r="Q7" i="6"/>
  <c r="P7" i="6"/>
  <c r="O7" i="6"/>
  <c r="N7" i="6"/>
  <c r="M7" i="6"/>
  <c r="X7" i="6" s="1"/>
  <c r="X6" i="6"/>
  <c r="W6" i="6"/>
  <c r="V6" i="6"/>
  <c r="U6" i="6"/>
  <c r="T6" i="6"/>
  <c r="S6" i="6"/>
  <c r="R6" i="6"/>
  <c r="Q6" i="6"/>
  <c r="P6" i="6"/>
  <c r="O6" i="6"/>
  <c r="N6" i="6"/>
  <c r="M6" i="6"/>
  <c r="W5" i="6"/>
  <c r="V5" i="6"/>
  <c r="U5" i="6"/>
  <c r="T5" i="6"/>
  <c r="S5" i="6"/>
  <c r="R5" i="6"/>
  <c r="Q5" i="6"/>
  <c r="P5" i="6"/>
  <c r="O5" i="6"/>
  <c r="N5" i="6"/>
  <c r="M5" i="6"/>
  <c r="X5" i="6" s="1"/>
  <c r="X4" i="6"/>
  <c r="W4" i="6"/>
  <c r="V4" i="6"/>
  <c r="U4" i="6"/>
  <c r="T4" i="6"/>
  <c r="S4" i="6"/>
  <c r="R4" i="6"/>
  <c r="Q4" i="6"/>
  <c r="P4" i="6"/>
  <c r="O4" i="6"/>
  <c r="N4" i="6"/>
  <c r="M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W3" i="6"/>
  <c r="V3" i="6"/>
  <c r="U3" i="6"/>
  <c r="T3" i="6"/>
  <c r="S3" i="6"/>
  <c r="R3" i="6"/>
  <c r="Q3" i="6"/>
  <c r="P3" i="6"/>
  <c r="O3" i="6"/>
  <c r="N3" i="6"/>
  <c r="M3" i="6"/>
  <c r="X3" i="6" s="1"/>
  <c r="A3" i="6"/>
  <c r="BB44" i="5"/>
  <c r="DO43" i="5"/>
  <c r="CO43" i="5"/>
  <c r="CC43" i="5"/>
  <c r="BS43" i="5"/>
  <c r="AB43" i="5"/>
  <c r="P43" i="5"/>
  <c r="L41" i="5"/>
  <c r="E41" i="5"/>
  <c r="C41" i="5"/>
  <c r="D41" i="5" s="1"/>
  <c r="DY40" i="5"/>
  <c r="DX40" i="5"/>
  <c r="DS40" i="5"/>
  <c r="DT40" i="5" s="1"/>
  <c r="DQ40" i="5"/>
  <c r="DL40" i="5"/>
  <c r="DK40" i="5"/>
  <c r="DJ40" i="5"/>
  <c r="DG40" i="5"/>
  <c r="DF40" i="5"/>
  <c r="DD40" i="5"/>
  <c r="CY40" i="5"/>
  <c r="CW40" i="5"/>
  <c r="CX40" i="5" s="1"/>
  <c r="CS40" i="5"/>
  <c r="CT40" i="5" s="1"/>
  <c r="CQ40" i="5"/>
  <c r="CM40" i="5"/>
  <c r="CL40" i="5"/>
  <c r="CK40" i="5"/>
  <c r="CJ40" i="5"/>
  <c r="CG40" i="5"/>
  <c r="CF40" i="5"/>
  <c r="CD40" i="5"/>
  <c r="BY40" i="5"/>
  <c r="BX40" i="5"/>
  <c r="BW40" i="5"/>
  <c r="BT40" i="5"/>
  <c r="BS40" i="5"/>
  <c r="BQ40" i="5"/>
  <c r="BL40" i="5"/>
  <c r="BJ40" i="5"/>
  <c r="BK40" i="5" s="1"/>
  <c r="BF40" i="5"/>
  <c r="BG40" i="5" s="1"/>
  <c r="BD40" i="5"/>
  <c r="BC40" i="5"/>
  <c r="AY40" i="5"/>
  <c r="AW40" i="5"/>
  <c r="AT40" i="5"/>
  <c r="AZ40" i="5" s="1"/>
  <c r="BA40" i="5" s="1"/>
  <c r="AS40" i="5"/>
  <c r="AR40" i="5"/>
  <c r="AQ40" i="5"/>
  <c r="AK40" i="5"/>
  <c r="AI40" i="5"/>
  <c r="AC40" i="5"/>
  <c r="Y40" i="5"/>
  <c r="X40" i="5"/>
  <c r="Z40" i="5" s="1"/>
  <c r="S40" i="5"/>
  <c r="T40" i="5" s="1"/>
  <c r="Q40" i="5"/>
  <c r="R40" i="5" s="1"/>
  <c r="L40" i="5"/>
  <c r="K40" i="5"/>
  <c r="F40" i="5"/>
  <c r="G40" i="5" s="1"/>
  <c r="D40" i="5"/>
  <c r="E40" i="5" s="1"/>
  <c r="DY39" i="5"/>
  <c r="DX39" i="5"/>
  <c r="DZ39" i="5" s="1"/>
  <c r="DS39" i="5"/>
  <c r="DT39" i="5" s="1"/>
  <c r="DQ39" i="5"/>
  <c r="DR39" i="5" s="1"/>
  <c r="DM39" i="5"/>
  <c r="DL39" i="5"/>
  <c r="DK39" i="5"/>
  <c r="DF39" i="5"/>
  <c r="DG39" i="5" s="1"/>
  <c r="DD39" i="5"/>
  <c r="CY39" i="5"/>
  <c r="CX39" i="5"/>
  <c r="CS39" i="5"/>
  <c r="CT39" i="5" s="1"/>
  <c r="CQ39" i="5"/>
  <c r="CR39" i="5" s="1"/>
  <c r="CL39" i="5"/>
  <c r="CK39" i="5"/>
  <c r="CF39" i="5"/>
  <c r="CG39" i="5" s="1"/>
  <c r="CD39" i="5"/>
  <c r="CE39" i="5" s="1"/>
  <c r="BY39" i="5"/>
  <c r="BX39" i="5"/>
  <c r="BZ39" i="5" s="1"/>
  <c r="BS39" i="5"/>
  <c r="BT39" i="5" s="1"/>
  <c r="BQ39" i="5"/>
  <c r="BR39" i="5" s="1"/>
  <c r="CA39" i="5" s="1"/>
  <c r="BL39" i="5"/>
  <c r="BK39" i="5"/>
  <c r="BF39" i="5"/>
  <c r="BG39" i="5" s="1"/>
  <c r="BD39" i="5"/>
  <c r="BE39" i="5" s="1"/>
  <c r="AY39" i="5"/>
  <c r="AT39" i="5"/>
  <c r="AS39" i="5"/>
  <c r="AQ39" i="5"/>
  <c r="AL39" i="5"/>
  <c r="AK39" i="5"/>
  <c r="AG39" i="5"/>
  <c r="AF39" i="5"/>
  <c r="AD39" i="5"/>
  <c r="Y39" i="5"/>
  <c r="X39" i="5"/>
  <c r="T39" i="5"/>
  <c r="Z39" i="5" s="1"/>
  <c r="S39" i="5"/>
  <c r="Q39" i="5"/>
  <c r="L39" i="5"/>
  <c r="K39" i="5"/>
  <c r="G39" i="5"/>
  <c r="F39" i="5"/>
  <c r="D39" i="5"/>
  <c r="DY38" i="5"/>
  <c r="DZ38" i="5" s="1"/>
  <c r="DX38" i="5"/>
  <c r="DT38" i="5"/>
  <c r="DS38" i="5"/>
  <c r="DR38" i="5"/>
  <c r="EA38" i="5" s="1"/>
  <c r="DQ38" i="5"/>
  <c r="DL38" i="5"/>
  <c r="DK38" i="5"/>
  <c r="DG38" i="5"/>
  <c r="DF38" i="5"/>
  <c r="DD38" i="5"/>
  <c r="CY38" i="5"/>
  <c r="CX38" i="5"/>
  <c r="CT38" i="5"/>
  <c r="CS38" i="5"/>
  <c r="CQ38" i="5"/>
  <c r="CL38" i="5"/>
  <c r="CK38" i="5"/>
  <c r="CG38" i="5"/>
  <c r="CF38" i="5"/>
  <c r="CD38" i="5"/>
  <c r="BY38" i="5"/>
  <c r="BZ38" i="5" s="1"/>
  <c r="BX38" i="5"/>
  <c r="BT38" i="5"/>
  <c r="BS38" i="5"/>
  <c r="BR38" i="5"/>
  <c r="CA38" i="5" s="1"/>
  <c r="BQ38" i="5"/>
  <c r="BL38" i="5"/>
  <c r="BK38" i="5"/>
  <c r="BG38" i="5"/>
  <c r="BF38" i="5"/>
  <c r="BD38" i="5"/>
  <c r="AY38" i="5"/>
  <c r="AS38" i="5"/>
  <c r="AT38" i="5" s="1"/>
  <c r="AQ38" i="5"/>
  <c r="AR38" i="5" s="1"/>
  <c r="AL38" i="5"/>
  <c r="AK38" i="5"/>
  <c r="AF38" i="5"/>
  <c r="AG38" i="5" s="1"/>
  <c r="AM38" i="5" s="1"/>
  <c r="AD38" i="5"/>
  <c r="AE38" i="5" s="1"/>
  <c r="Y38" i="5"/>
  <c r="X38" i="5"/>
  <c r="Z38" i="5" s="1"/>
  <c r="S38" i="5"/>
  <c r="T38" i="5" s="1"/>
  <c r="Q38" i="5"/>
  <c r="R39" i="5" s="1"/>
  <c r="AA39" i="5" s="1"/>
  <c r="M38" i="5"/>
  <c r="L38" i="5"/>
  <c r="K38" i="5"/>
  <c r="F38" i="5"/>
  <c r="G38" i="5" s="1"/>
  <c r="E38" i="5"/>
  <c r="N38" i="5" s="1"/>
  <c r="D38" i="5"/>
  <c r="E39" i="5" s="1"/>
  <c r="DY37" i="5"/>
  <c r="DZ37" i="5" s="1"/>
  <c r="DX37" i="5"/>
  <c r="DS37" i="5"/>
  <c r="DT37" i="5" s="1"/>
  <c r="DQ37" i="5"/>
  <c r="DR37" i="5" s="1"/>
  <c r="EA37" i="5" s="1"/>
  <c r="DM37" i="5"/>
  <c r="DL37" i="5"/>
  <c r="DK37" i="5"/>
  <c r="DF37" i="5"/>
  <c r="DG37" i="5" s="1"/>
  <c r="DE37" i="5"/>
  <c r="DN37" i="5" s="1"/>
  <c r="DD37" i="5"/>
  <c r="DE38" i="5" s="1"/>
  <c r="CY37" i="5"/>
  <c r="CX37" i="5"/>
  <c r="CS37" i="5"/>
  <c r="CT37" i="5" s="1"/>
  <c r="CQ37" i="5"/>
  <c r="CR38" i="5" s="1"/>
  <c r="CL37" i="5"/>
  <c r="CK37" i="5"/>
  <c r="CG37" i="5"/>
  <c r="CF37" i="5"/>
  <c r="CD37" i="5"/>
  <c r="CE37" i="5" s="1"/>
  <c r="BY37" i="5"/>
  <c r="BX37" i="5"/>
  <c r="BT37" i="5"/>
  <c r="BZ37" i="5" s="1"/>
  <c r="BS37" i="5"/>
  <c r="BQ37" i="5"/>
  <c r="BR37" i="5" s="1"/>
  <c r="CA37" i="5" s="1"/>
  <c r="BL37" i="5"/>
  <c r="BK37" i="5"/>
  <c r="BG37" i="5"/>
  <c r="BM37" i="5" s="1"/>
  <c r="BF37" i="5"/>
  <c r="BD37" i="5"/>
  <c r="BE37" i="5" s="1"/>
  <c r="AY37" i="5"/>
  <c r="AS37" i="5"/>
  <c r="AT37" i="5" s="1"/>
  <c r="AZ37" i="5" s="1"/>
  <c r="AQ37" i="5"/>
  <c r="AL37" i="5"/>
  <c r="AK37" i="5"/>
  <c r="AF37" i="5"/>
  <c r="AG37" i="5" s="1"/>
  <c r="AM37" i="5" s="1"/>
  <c r="AD37" i="5"/>
  <c r="Y37" i="5"/>
  <c r="X37" i="5"/>
  <c r="S37" i="5"/>
  <c r="T37" i="5" s="1"/>
  <c r="Z37" i="5" s="1"/>
  <c r="Q37" i="5"/>
  <c r="L37" i="5"/>
  <c r="K37" i="5"/>
  <c r="F37" i="5"/>
  <c r="G37" i="5" s="1"/>
  <c r="M37" i="5" s="1"/>
  <c r="D37" i="5"/>
  <c r="DY36" i="5"/>
  <c r="DX36" i="5"/>
  <c r="DS36" i="5"/>
  <c r="DT36" i="5" s="1"/>
  <c r="DZ36" i="5" s="1"/>
  <c r="DQ36" i="5"/>
  <c r="DL36" i="5"/>
  <c r="DK36" i="5"/>
  <c r="DF36" i="5"/>
  <c r="DG36" i="5" s="1"/>
  <c r="DM36" i="5" s="1"/>
  <c r="DD36" i="5"/>
  <c r="CY36" i="5"/>
  <c r="CX36" i="5"/>
  <c r="CS36" i="5"/>
  <c r="CT36" i="5" s="1"/>
  <c r="CQ36" i="5"/>
  <c r="CL36" i="5"/>
  <c r="CK36" i="5"/>
  <c r="CF36" i="5"/>
  <c r="CG36" i="5" s="1"/>
  <c r="CD36" i="5"/>
  <c r="BY36" i="5"/>
  <c r="BX36" i="5"/>
  <c r="BS36" i="5"/>
  <c r="BT36" i="5" s="1"/>
  <c r="BZ36" i="5" s="1"/>
  <c r="BQ36" i="5"/>
  <c r="BL36" i="5"/>
  <c r="BK36" i="5"/>
  <c r="BF36" i="5"/>
  <c r="BG36" i="5" s="1"/>
  <c r="BM36" i="5" s="1"/>
  <c r="BD36" i="5"/>
  <c r="AY36" i="5"/>
  <c r="AS36" i="5"/>
  <c r="AT36" i="5" s="1"/>
  <c r="AZ36" i="5" s="1"/>
  <c r="AQ36" i="5"/>
  <c r="AR37" i="5" s="1"/>
  <c r="BA37" i="5" s="1"/>
  <c r="AL36" i="5"/>
  <c r="AK36" i="5"/>
  <c r="AF36" i="5"/>
  <c r="AG36" i="5" s="1"/>
  <c r="AD36" i="5"/>
  <c r="AE37" i="5" s="1"/>
  <c r="AN37" i="5" s="1"/>
  <c r="Y36" i="5"/>
  <c r="X36" i="5"/>
  <c r="S36" i="5"/>
  <c r="T36" i="5" s="1"/>
  <c r="Q36" i="5"/>
  <c r="R37" i="5" s="1"/>
  <c r="AA37" i="5" s="1"/>
  <c r="L36" i="5"/>
  <c r="M36" i="5" s="1"/>
  <c r="K36" i="5"/>
  <c r="F36" i="5"/>
  <c r="G36" i="5" s="1"/>
  <c r="D36" i="5"/>
  <c r="E37" i="5" s="1"/>
  <c r="N37" i="5" s="1"/>
  <c r="DY35" i="5"/>
  <c r="DZ35" i="5" s="1"/>
  <c r="DX35" i="5"/>
  <c r="DS35" i="5"/>
  <c r="DT35" i="5" s="1"/>
  <c r="DQ35" i="5"/>
  <c r="DR36" i="5" s="1"/>
  <c r="EA36" i="5" s="1"/>
  <c r="DL35" i="5"/>
  <c r="DM35" i="5" s="1"/>
  <c r="DK35" i="5"/>
  <c r="DF35" i="5"/>
  <c r="DG35" i="5" s="1"/>
  <c r="DD35" i="5"/>
  <c r="DE36" i="5" s="1"/>
  <c r="DN36" i="5" s="1"/>
  <c r="CY35" i="5"/>
  <c r="CZ35" i="5" s="1"/>
  <c r="CX35" i="5"/>
  <c r="CS35" i="5"/>
  <c r="CT35" i="5" s="1"/>
  <c r="CQ35" i="5"/>
  <c r="CR36" i="5" s="1"/>
  <c r="CL35" i="5"/>
  <c r="CM35" i="5" s="1"/>
  <c r="CK35" i="5"/>
  <c r="CF35" i="5"/>
  <c r="CG35" i="5" s="1"/>
  <c r="CD35" i="5"/>
  <c r="CE36" i="5" s="1"/>
  <c r="BY35" i="5"/>
  <c r="BZ35" i="5" s="1"/>
  <c r="BX35" i="5"/>
  <c r="BS35" i="5"/>
  <c r="BT35" i="5" s="1"/>
  <c r="BQ35" i="5"/>
  <c r="BR36" i="5" s="1"/>
  <c r="CA36" i="5" s="1"/>
  <c r="BL35" i="5"/>
  <c r="BM35" i="5" s="1"/>
  <c r="BK35" i="5"/>
  <c r="BF35" i="5"/>
  <c r="BG35" i="5" s="1"/>
  <c r="BD35" i="5"/>
  <c r="BE36" i="5" s="1"/>
  <c r="BN36" i="5" s="1"/>
  <c r="AY35" i="5"/>
  <c r="AT35" i="5"/>
  <c r="AZ35" i="5" s="1"/>
  <c r="AS35" i="5"/>
  <c r="AQ35" i="5"/>
  <c r="AR35" i="5" s="1"/>
  <c r="BA35" i="5" s="1"/>
  <c r="AL35" i="5"/>
  <c r="AK35" i="5"/>
  <c r="AM35" i="5" s="1"/>
  <c r="AG35" i="5"/>
  <c r="AF35" i="5"/>
  <c r="AD35" i="5"/>
  <c r="AE35" i="5" s="1"/>
  <c r="AN35" i="5" s="1"/>
  <c r="Y35" i="5"/>
  <c r="X35" i="5"/>
  <c r="Z35" i="5" s="1"/>
  <c r="T35" i="5"/>
  <c r="S35" i="5"/>
  <c r="Q35" i="5"/>
  <c r="R35" i="5" s="1"/>
  <c r="L35" i="5"/>
  <c r="M35" i="5" s="1"/>
  <c r="K35" i="5"/>
  <c r="G35" i="5"/>
  <c r="F35" i="5"/>
  <c r="D35" i="5"/>
  <c r="E35" i="5" s="1"/>
  <c r="N35" i="5" s="1"/>
  <c r="DY34" i="5"/>
  <c r="DZ34" i="5" s="1"/>
  <c r="DX34" i="5"/>
  <c r="DT34" i="5"/>
  <c r="DS34" i="5"/>
  <c r="DQ34" i="5"/>
  <c r="DR34" i="5" s="1"/>
  <c r="EA34" i="5" s="1"/>
  <c r="DL34" i="5"/>
  <c r="DM34" i="5" s="1"/>
  <c r="DK34" i="5"/>
  <c r="DG34" i="5"/>
  <c r="DF34" i="5"/>
  <c r="DD34" i="5"/>
  <c r="DE34" i="5" s="1"/>
  <c r="DN34" i="5" s="1"/>
  <c r="CY34" i="5"/>
  <c r="CX34" i="5"/>
  <c r="CT34" i="5"/>
  <c r="CS34" i="5"/>
  <c r="CQ34" i="5"/>
  <c r="CR34" i="5" s="1"/>
  <c r="CL34" i="5"/>
  <c r="CK34" i="5"/>
  <c r="CG34" i="5"/>
  <c r="CF34" i="5"/>
  <c r="CD34" i="5"/>
  <c r="CE34" i="5" s="1"/>
  <c r="BY34" i="5"/>
  <c r="BZ34" i="5" s="1"/>
  <c r="BX34" i="5"/>
  <c r="BT34" i="5"/>
  <c r="BS34" i="5"/>
  <c r="BQ34" i="5"/>
  <c r="BR34" i="5" s="1"/>
  <c r="CA34" i="5" s="1"/>
  <c r="BL34" i="5"/>
  <c r="BM34" i="5" s="1"/>
  <c r="BK34" i="5"/>
  <c r="BG34" i="5"/>
  <c r="BF34" i="5"/>
  <c r="BD34" i="5"/>
  <c r="BE34" i="5" s="1"/>
  <c r="BN34" i="5" s="1"/>
  <c r="AY34" i="5"/>
  <c r="AT34" i="5"/>
  <c r="AZ34" i="5" s="1"/>
  <c r="AS34" i="5"/>
  <c r="AQ34" i="5"/>
  <c r="AR34" i="5" s="1"/>
  <c r="BA34" i="5" s="1"/>
  <c r="AL34" i="5"/>
  <c r="AK34" i="5"/>
  <c r="AG34" i="5"/>
  <c r="AM34" i="5" s="1"/>
  <c r="AF34" i="5"/>
  <c r="AD34" i="5"/>
  <c r="AE34" i="5" s="1"/>
  <c r="Y34" i="5"/>
  <c r="X34" i="5"/>
  <c r="T34" i="5"/>
  <c r="Z34" i="5" s="1"/>
  <c r="S34" i="5"/>
  <c r="Q34" i="5"/>
  <c r="R34" i="5" s="1"/>
  <c r="L34" i="5"/>
  <c r="K34" i="5"/>
  <c r="G34" i="5"/>
  <c r="M34" i="5" s="1"/>
  <c r="F34" i="5"/>
  <c r="D34" i="5"/>
  <c r="E34" i="5" s="1"/>
  <c r="N34" i="5" s="1"/>
  <c r="DY33" i="5"/>
  <c r="DX33" i="5"/>
  <c r="DT33" i="5"/>
  <c r="DZ33" i="5" s="1"/>
  <c r="DS33" i="5"/>
  <c r="DQ33" i="5"/>
  <c r="DR33" i="5" s="1"/>
  <c r="EA33" i="5" s="1"/>
  <c r="DL33" i="5"/>
  <c r="DK33" i="5"/>
  <c r="DG33" i="5"/>
  <c r="DM33" i="5" s="1"/>
  <c r="DF33" i="5"/>
  <c r="DD33" i="5"/>
  <c r="DE33" i="5" s="1"/>
  <c r="CY33" i="5"/>
  <c r="CX33" i="5"/>
  <c r="CT33" i="5"/>
  <c r="CS33" i="5"/>
  <c r="CQ33" i="5"/>
  <c r="CR33" i="5" s="1"/>
  <c r="CL33" i="5"/>
  <c r="CK33" i="5"/>
  <c r="CG33" i="5"/>
  <c r="CF33" i="5"/>
  <c r="CD33" i="5"/>
  <c r="CE33" i="5" s="1"/>
  <c r="BY33" i="5"/>
  <c r="BX33" i="5"/>
  <c r="BT33" i="5"/>
  <c r="BZ33" i="5" s="1"/>
  <c r="BS33" i="5"/>
  <c r="BQ33" i="5"/>
  <c r="BR33" i="5" s="1"/>
  <c r="CA33" i="5" s="1"/>
  <c r="BL33" i="5"/>
  <c r="BK33" i="5"/>
  <c r="BG33" i="5"/>
  <c r="BM33" i="5" s="1"/>
  <c r="BF33" i="5"/>
  <c r="BD33" i="5"/>
  <c r="BE33" i="5" s="1"/>
  <c r="AY33" i="5"/>
  <c r="AS33" i="5"/>
  <c r="AT33" i="5" s="1"/>
  <c r="AZ33" i="5" s="1"/>
  <c r="AQ33" i="5"/>
  <c r="AL33" i="5"/>
  <c r="AK33" i="5"/>
  <c r="AF33" i="5"/>
  <c r="AG33" i="5" s="1"/>
  <c r="AM33" i="5" s="1"/>
  <c r="AD33" i="5"/>
  <c r="Y33" i="5"/>
  <c r="X33" i="5"/>
  <c r="S33" i="5"/>
  <c r="T33" i="5" s="1"/>
  <c r="Z33" i="5" s="1"/>
  <c r="Q33" i="5"/>
  <c r="L33" i="5"/>
  <c r="K33" i="5"/>
  <c r="F33" i="5"/>
  <c r="G33" i="5" s="1"/>
  <c r="M33" i="5" s="1"/>
  <c r="D33" i="5"/>
  <c r="DY32" i="5"/>
  <c r="DX32" i="5"/>
  <c r="DS32" i="5"/>
  <c r="DT32" i="5" s="1"/>
  <c r="DZ32" i="5" s="1"/>
  <c r="DQ32" i="5"/>
  <c r="DL32" i="5"/>
  <c r="DK32" i="5"/>
  <c r="DF32" i="5"/>
  <c r="DG32" i="5" s="1"/>
  <c r="DM32" i="5" s="1"/>
  <c r="DD32" i="5"/>
  <c r="CY32" i="5"/>
  <c r="CX32" i="5"/>
  <c r="CS32" i="5"/>
  <c r="CT32" i="5" s="1"/>
  <c r="CQ32" i="5"/>
  <c r="CL32" i="5"/>
  <c r="CK32" i="5"/>
  <c r="CF32" i="5"/>
  <c r="CG32" i="5" s="1"/>
  <c r="CD32" i="5"/>
  <c r="BY32" i="5"/>
  <c r="BX32" i="5"/>
  <c r="BS32" i="5"/>
  <c r="BT32" i="5" s="1"/>
  <c r="BZ32" i="5" s="1"/>
  <c r="BQ32" i="5"/>
  <c r="BL32" i="5"/>
  <c r="BK32" i="5"/>
  <c r="BF32" i="5"/>
  <c r="BG32" i="5" s="1"/>
  <c r="BM32" i="5" s="1"/>
  <c r="BD32" i="5"/>
  <c r="AY32" i="5"/>
  <c r="AS32" i="5"/>
  <c r="AT32" i="5" s="1"/>
  <c r="AZ32" i="5" s="1"/>
  <c r="AQ32" i="5"/>
  <c r="AR33" i="5" s="1"/>
  <c r="BA33" i="5" s="1"/>
  <c r="AL32" i="5"/>
  <c r="AK32" i="5"/>
  <c r="AF32" i="5"/>
  <c r="AG32" i="5" s="1"/>
  <c r="AD32" i="5"/>
  <c r="AE33" i="5" s="1"/>
  <c r="AN33" i="5" s="1"/>
  <c r="Y32" i="5"/>
  <c r="X32" i="5"/>
  <c r="S32" i="5"/>
  <c r="T32" i="5" s="1"/>
  <c r="Q32" i="5"/>
  <c r="R33" i="5" s="1"/>
  <c r="AA33" i="5" s="1"/>
  <c r="L32" i="5"/>
  <c r="M32" i="5" s="1"/>
  <c r="K32" i="5"/>
  <c r="F32" i="5"/>
  <c r="G32" i="5" s="1"/>
  <c r="D32" i="5"/>
  <c r="E33" i="5" s="1"/>
  <c r="N33" i="5" s="1"/>
  <c r="DY31" i="5"/>
  <c r="DZ31" i="5" s="1"/>
  <c r="DX31" i="5"/>
  <c r="DS31" i="5"/>
  <c r="DT31" i="5" s="1"/>
  <c r="DQ31" i="5"/>
  <c r="DR32" i="5" s="1"/>
  <c r="EA32" i="5" s="1"/>
  <c r="DL31" i="5"/>
  <c r="DM31" i="5" s="1"/>
  <c r="DK31" i="5"/>
  <c r="DF31" i="5"/>
  <c r="DG31" i="5" s="1"/>
  <c r="DD31" i="5"/>
  <c r="DE32" i="5" s="1"/>
  <c r="DN32" i="5" s="1"/>
  <c r="CY31" i="5"/>
  <c r="CZ31" i="5" s="1"/>
  <c r="CX31" i="5"/>
  <c r="CS31" i="5"/>
  <c r="CT31" i="5" s="1"/>
  <c r="CQ31" i="5"/>
  <c r="CR32" i="5" s="1"/>
  <c r="CL31" i="5"/>
  <c r="CM31" i="5" s="1"/>
  <c r="CK31" i="5"/>
  <c r="CF31" i="5"/>
  <c r="CG31" i="5" s="1"/>
  <c r="CD31" i="5"/>
  <c r="CE32" i="5" s="1"/>
  <c r="BY31" i="5"/>
  <c r="BZ31" i="5" s="1"/>
  <c r="BX31" i="5"/>
  <c r="BS31" i="5"/>
  <c r="BT31" i="5" s="1"/>
  <c r="BQ31" i="5"/>
  <c r="BR32" i="5" s="1"/>
  <c r="CA32" i="5" s="1"/>
  <c r="BL31" i="5"/>
  <c r="BM31" i="5" s="1"/>
  <c r="BK31" i="5"/>
  <c r="BF31" i="5"/>
  <c r="BG31" i="5" s="1"/>
  <c r="BD31" i="5"/>
  <c r="BE32" i="5" s="1"/>
  <c r="BN32" i="5" s="1"/>
  <c r="AY31" i="5"/>
  <c r="AT31" i="5"/>
  <c r="AZ31" i="5" s="1"/>
  <c r="AS31" i="5"/>
  <c r="AQ31" i="5"/>
  <c r="AR31" i="5" s="1"/>
  <c r="BA31" i="5" s="1"/>
  <c r="AL31" i="5"/>
  <c r="AK31" i="5"/>
  <c r="AM31" i="5" s="1"/>
  <c r="AG31" i="5"/>
  <c r="AF31" i="5"/>
  <c r="AD31" i="5"/>
  <c r="AE31" i="5" s="1"/>
  <c r="AN31" i="5" s="1"/>
  <c r="Y31" i="5"/>
  <c r="X31" i="5"/>
  <c r="Z31" i="5" s="1"/>
  <c r="T31" i="5"/>
  <c r="S31" i="5"/>
  <c r="Q31" i="5"/>
  <c r="R31" i="5" s="1"/>
  <c r="L31" i="5"/>
  <c r="M31" i="5" s="1"/>
  <c r="K31" i="5"/>
  <c r="G31" i="5"/>
  <c r="F31" i="5"/>
  <c r="D31" i="5"/>
  <c r="E31" i="5" s="1"/>
  <c r="N31" i="5" s="1"/>
  <c r="DY30" i="5"/>
  <c r="DZ30" i="5" s="1"/>
  <c r="DX30" i="5"/>
  <c r="DT30" i="5"/>
  <c r="DS30" i="5"/>
  <c r="DQ30" i="5"/>
  <c r="DR30" i="5" s="1"/>
  <c r="EA30" i="5" s="1"/>
  <c r="DL30" i="5"/>
  <c r="DM30" i="5" s="1"/>
  <c r="DK30" i="5"/>
  <c r="DG30" i="5"/>
  <c r="DF30" i="5"/>
  <c r="DD30" i="5"/>
  <c r="DE30" i="5" s="1"/>
  <c r="DN30" i="5" s="1"/>
  <c r="CY30" i="5"/>
  <c r="CX30" i="5"/>
  <c r="CT30" i="5"/>
  <c r="CS30" i="5"/>
  <c r="CQ30" i="5"/>
  <c r="CR30" i="5" s="1"/>
  <c r="CL30" i="5"/>
  <c r="CK30" i="5"/>
  <c r="CG30" i="5"/>
  <c r="CF30" i="5"/>
  <c r="CD30" i="5"/>
  <c r="CE30" i="5" s="1"/>
  <c r="BY30" i="5"/>
  <c r="BZ30" i="5" s="1"/>
  <c r="BX30" i="5"/>
  <c r="BT30" i="5"/>
  <c r="BS30" i="5"/>
  <c r="BQ30" i="5"/>
  <c r="BR30" i="5" s="1"/>
  <c r="CA30" i="5" s="1"/>
  <c r="BL30" i="5"/>
  <c r="BM30" i="5" s="1"/>
  <c r="BK30" i="5"/>
  <c r="BG30" i="5"/>
  <c r="BF30" i="5"/>
  <c r="BD30" i="5"/>
  <c r="BE30" i="5" s="1"/>
  <c r="BN30" i="5" s="1"/>
  <c r="AY30" i="5"/>
  <c r="AT30" i="5"/>
  <c r="AZ30" i="5" s="1"/>
  <c r="AS30" i="5"/>
  <c r="AQ30" i="5"/>
  <c r="AR30" i="5" s="1"/>
  <c r="BA30" i="5" s="1"/>
  <c r="AL30" i="5"/>
  <c r="AK30" i="5"/>
  <c r="AG30" i="5"/>
  <c r="AM30" i="5" s="1"/>
  <c r="AF30" i="5"/>
  <c r="AD30" i="5"/>
  <c r="AE30" i="5" s="1"/>
  <c r="Y30" i="5"/>
  <c r="X30" i="5"/>
  <c r="T30" i="5"/>
  <c r="Z30" i="5" s="1"/>
  <c r="S30" i="5"/>
  <c r="Q30" i="5"/>
  <c r="R30" i="5" s="1"/>
  <c r="L30" i="5"/>
  <c r="K30" i="5"/>
  <c r="G30" i="5"/>
  <c r="M30" i="5" s="1"/>
  <c r="F30" i="5"/>
  <c r="D30" i="5"/>
  <c r="E30" i="5" s="1"/>
  <c r="N30" i="5" s="1"/>
  <c r="DY29" i="5"/>
  <c r="DX29" i="5"/>
  <c r="DT29" i="5"/>
  <c r="DZ29" i="5" s="1"/>
  <c r="DS29" i="5"/>
  <c r="DQ29" i="5"/>
  <c r="DR29" i="5" s="1"/>
  <c r="EA29" i="5" s="1"/>
  <c r="DL29" i="5"/>
  <c r="DK29" i="5"/>
  <c r="DG29" i="5"/>
  <c r="DM29" i="5" s="1"/>
  <c r="DF29" i="5"/>
  <c r="DD29" i="5"/>
  <c r="DE29" i="5" s="1"/>
  <c r="CY29" i="5"/>
  <c r="CX29" i="5"/>
  <c r="CT29" i="5"/>
  <c r="CZ29" i="5" s="1"/>
  <c r="DA29" i="5" s="1"/>
  <c r="CS29" i="5"/>
  <c r="CQ29" i="5"/>
  <c r="CR29" i="5" s="1"/>
  <c r="CL29" i="5"/>
  <c r="CK29" i="5"/>
  <c r="CG29" i="5"/>
  <c r="CF29" i="5"/>
  <c r="CD29" i="5"/>
  <c r="CE29" i="5" s="1"/>
  <c r="BY29" i="5"/>
  <c r="BX29" i="5"/>
  <c r="BT29" i="5"/>
  <c r="BZ29" i="5" s="1"/>
  <c r="BS29" i="5"/>
  <c r="BQ29" i="5"/>
  <c r="BR29" i="5" s="1"/>
  <c r="CA29" i="5" s="1"/>
  <c r="BL29" i="5"/>
  <c r="BK29" i="5"/>
  <c r="BG29" i="5"/>
  <c r="BM29" i="5" s="1"/>
  <c r="BF29" i="5"/>
  <c r="BD29" i="5"/>
  <c r="BE29" i="5" s="1"/>
  <c r="AY29" i="5"/>
  <c r="AS29" i="5"/>
  <c r="AT29" i="5" s="1"/>
  <c r="AQ29" i="5"/>
  <c r="AL29" i="5"/>
  <c r="AK29" i="5"/>
  <c r="AF29" i="5"/>
  <c r="AG29" i="5" s="1"/>
  <c r="AM29" i="5" s="1"/>
  <c r="AD29" i="5"/>
  <c r="Y29" i="5"/>
  <c r="X29" i="5"/>
  <c r="S29" i="5"/>
  <c r="T29" i="5" s="1"/>
  <c r="Z29" i="5" s="1"/>
  <c r="Q29" i="5"/>
  <c r="L29" i="5"/>
  <c r="K29" i="5"/>
  <c r="F29" i="5"/>
  <c r="G29" i="5" s="1"/>
  <c r="M29" i="5" s="1"/>
  <c r="D29" i="5"/>
  <c r="DY28" i="5"/>
  <c r="DX28" i="5"/>
  <c r="DS28" i="5"/>
  <c r="DT28" i="5" s="1"/>
  <c r="DQ28" i="5"/>
  <c r="DM28" i="5"/>
  <c r="DL28" i="5"/>
  <c r="DK28" i="5"/>
  <c r="DF28" i="5"/>
  <c r="DG28" i="5" s="1"/>
  <c r="DD28" i="5"/>
  <c r="CY28" i="5"/>
  <c r="CX28" i="5"/>
  <c r="CS28" i="5"/>
  <c r="CT28" i="5" s="1"/>
  <c r="CQ28" i="5"/>
  <c r="CL28" i="5"/>
  <c r="CK28" i="5"/>
  <c r="CF28" i="5"/>
  <c r="CG28" i="5" s="1"/>
  <c r="CD28" i="5"/>
  <c r="BY28" i="5"/>
  <c r="BX28" i="5"/>
  <c r="BS28" i="5"/>
  <c r="BT28" i="5" s="1"/>
  <c r="BQ28" i="5"/>
  <c r="BL28" i="5"/>
  <c r="BM28" i="5" s="1"/>
  <c r="BK28" i="5"/>
  <c r="BF28" i="5"/>
  <c r="BG28" i="5" s="1"/>
  <c r="BD28" i="5"/>
  <c r="AZ28" i="5"/>
  <c r="AY28" i="5"/>
  <c r="AS28" i="5"/>
  <c r="AT28" i="5" s="1"/>
  <c r="AQ28" i="5"/>
  <c r="AR29" i="5" s="1"/>
  <c r="AL28" i="5"/>
  <c r="AK28" i="5"/>
  <c r="AF28" i="5"/>
  <c r="AG28" i="5" s="1"/>
  <c r="AE28" i="5"/>
  <c r="AD28" i="5"/>
  <c r="AE29" i="5" s="1"/>
  <c r="Y28" i="5"/>
  <c r="X28" i="5"/>
  <c r="S28" i="5"/>
  <c r="T28" i="5" s="1"/>
  <c r="Q28" i="5"/>
  <c r="R29" i="5" s="1"/>
  <c r="L28" i="5"/>
  <c r="K28" i="5"/>
  <c r="F28" i="5"/>
  <c r="G28" i="5" s="1"/>
  <c r="D28" i="5"/>
  <c r="E29" i="5" s="1"/>
  <c r="DY27" i="5"/>
  <c r="DZ27" i="5" s="1"/>
  <c r="DX27" i="5"/>
  <c r="DS27" i="5"/>
  <c r="DT27" i="5" s="1"/>
  <c r="DQ27" i="5"/>
  <c r="DR28" i="5" s="1"/>
  <c r="DL27" i="5"/>
  <c r="DK27" i="5"/>
  <c r="DF27" i="5"/>
  <c r="DG27" i="5" s="1"/>
  <c r="DE27" i="5"/>
  <c r="DD27" i="5"/>
  <c r="DE28" i="5" s="1"/>
  <c r="CY27" i="5"/>
  <c r="CX27" i="5"/>
  <c r="CS27" i="5"/>
  <c r="CT27" i="5" s="1"/>
  <c r="CQ27" i="5"/>
  <c r="CR28" i="5" s="1"/>
  <c r="CL27" i="5"/>
  <c r="CK27" i="5"/>
  <c r="CF27" i="5"/>
  <c r="CG27" i="5" s="1"/>
  <c r="CD27" i="5"/>
  <c r="CE28" i="5" s="1"/>
  <c r="BY27" i="5"/>
  <c r="BZ27" i="5" s="1"/>
  <c r="BX27" i="5"/>
  <c r="BS27" i="5"/>
  <c r="BT27" i="5" s="1"/>
  <c r="BQ27" i="5"/>
  <c r="BR27" i="5" s="1"/>
  <c r="CA27" i="5" s="1"/>
  <c r="BL27" i="5"/>
  <c r="BK27" i="5"/>
  <c r="BF27" i="5"/>
  <c r="BG27" i="5" s="1"/>
  <c r="BE27" i="5"/>
  <c r="BD27" i="5"/>
  <c r="BE28" i="5" s="1"/>
  <c r="BN28" i="5" s="1"/>
  <c r="AY27" i="5"/>
  <c r="AT27" i="5"/>
  <c r="AZ27" i="5" s="1"/>
  <c r="AS27" i="5"/>
  <c r="AQ27" i="5"/>
  <c r="AR27" i="5" s="1"/>
  <c r="BA27" i="5" s="1"/>
  <c r="AL27" i="5"/>
  <c r="AK27" i="5"/>
  <c r="AM27" i="5" s="1"/>
  <c r="AG27" i="5"/>
  <c r="AF27" i="5"/>
  <c r="AD27" i="5"/>
  <c r="Y27" i="5"/>
  <c r="X27" i="5"/>
  <c r="T27" i="5"/>
  <c r="S27" i="5"/>
  <c r="Q27" i="5"/>
  <c r="L27" i="5"/>
  <c r="K27" i="5"/>
  <c r="G27" i="5"/>
  <c r="F27" i="5"/>
  <c r="D27" i="5"/>
  <c r="EA26" i="5"/>
  <c r="DY26" i="5"/>
  <c r="DZ26" i="5" s="1"/>
  <c r="DX26" i="5"/>
  <c r="DT26" i="5"/>
  <c r="DS26" i="5"/>
  <c r="DR26" i="5"/>
  <c r="DQ26" i="5"/>
  <c r="DL26" i="5"/>
  <c r="DM26" i="5" s="1"/>
  <c r="DK26" i="5"/>
  <c r="DG26" i="5"/>
  <c r="DF26" i="5"/>
  <c r="DE26" i="5"/>
  <c r="DN26" i="5" s="1"/>
  <c r="DD26" i="5"/>
  <c r="CY26" i="5"/>
  <c r="CX26" i="5"/>
  <c r="CT26" i="5"/>
  <c r="CS26" i="5"/>
  <c r="CQ26" i="5"/>
  <c r="CR26" i="5" s="1"/>
  <c r="CL26" i="5"/>
  <c r="CK26" i="5"/>
  <c r="CG26" i="5"/>
  <c r="CF26" i="5"/>
  <c r="CD26" i="5"/>
  <c r="CE26" i="5" s="1"/>
  <c r="CA26" i="5"/>
  <c r="BY26" i="5"/>
  <c r="BZ26" i="5" s="1"/>
  <c r="BX26" i="5"/>
  <c r="BT26" i="5"/>
  <c r="BS26" i="5"/>
  <c r="BR26" i="5"/>
  <c r="BQ26" i="5"/>
  <c r="BL26" i="5"/>
  <c r="BM26" i="5" s="1"/>
  <c r="BK26" i="5"/>
  <c r="BG26" i="5"/>
  <c r="BF26" i="5"/>
  <c r="BE26" i="5"/>
  <c r="BN26" i="5" s="1"/>
  <c r="BD26" i="5"/>
  <c r="AY26" i="5"/>
  <c r="AT26" i="5"/>
  <c r="AZ26" i="5" s="1"/>
  <c r="AS26" i="5"/>
  <c r="AQ26" i="5"/>
  <c r="AL26" i="5"/>
  <c r="AK26" i="5"/>
  <c r="AF26" i="5"/>
  <c r="AG26" i="5" s="1"/>
  <c r="AM26" i="5" s="1"/>
  <c r="AD26" i="5"/>
  <c r="AE26" i="5" s="1"/>
  <c r="Y26" i="5"/>
  <c r="X26" i="5"/>
  <c r="S26" i="5"/>
  <c r="T26" i="5" s="1"/>
  <c r="Q26" i="5"/>
  <c r="R26" i="5" s="1"/>
  <c r="L26" i="5"/>
  <c r="K26" i="5"/>
  <c r="G26" i="5"/>
  <c r="M26" i="5" s="1"/>
  <c r="N26" i="5" s="1"/>
  <c r="F26" i="5"/>
  <c r="D26" i="5"/>
  <c r="E26" i="5" s="1"/>
  <c r="DY25" i="5"/>
  <c r="DX25" i="5"/>
  <c r="DT25" i="5"/>
  <c r="DZ25" i="5" s="1"/>
  <c r="DS25" i="5"/>
  <c r="DQ25" i="5"/>
  <c r="DL25" i="5"/>
  <c r="DK25" i="5"/>
  <c r="DF25" i="5"/>
  <c r="DG25" i="5" s="1"/>
  <c r="DM25" i="5" s="1"/>
  <c r="DD25" i="5"/>
  <c r="DE25" i="5" s="1"/>
  <c r="CY25" i="5"/>
  <c r="CX25" i="5"/>
  <c r="CS25" i="5"/>
  <c r="CT25" i="5" s="1"/>
  <c r="CZ25" i="5" s="1"/>
  <c r="DA25" i="5" s="1"/>
  <c r="CQ25" i="5"/>
  <c r="CR25" i="5" s="1"/>
  <c r="CL25" i="5"/>
  <c r="CK25" i="5"/>
  <c r="CG25" i="5"/>
  <c r="CM25" i="5" s="1"/>
  <c r="CN25" i="5" s="1"/>
  <c r="CF25" i="5"/>
  <c r="CD25" i="5"/>
  <c r="CE25" i="5" s="1"/>
  <c r="BY25" i="5"/>
  <c r="BX25" i="5"/>
  <c r="BT25" i="5"/>
  <c r="BZ25" i="5" s="1"/>
  <c r="BS25" i="5"/>
  <c r="BQ25" i="5"/>
  <c r="BR25" i="5" s="1"/>
  <c r="CA25" i="5" s="1"/>
  <c r="BL25" i="5"/>
  <c r="BK25" i="5"/>
  <c r="BG25" i="5"/>
  <c r="BM25" i="5" s="1"/>
  <c r="BF25" i="5"/>
  <c r="BD25" i="5"/>
  <c r="BE25" i="5" s="1"/>
  <c r="BN25" i="5" s="1"/>
  <c r="AY25" i="5"/>
  <c r="AS25" i="5"/>
  <c r="AT25" i="5" s="1"/>
  <c r="AZ25" i="5" s="1"/>
  <c r="AQ25" i="5"/>
  <c r="AL25" i="5"/>
  <c r="AK25" i="5"/>
  <c r="AF25" i="5"/>
  <c r="AG25" i="5" s="1"/>
  <c r="AM25" i="5" s="1"/>
  <c r="AD25" i="5"/>
  <c r="Y25" i="5"/>
  <c r="X25" i="5"/>
  <c r="S25" i="5"/>
  <c r="T25" i="5" s="1"/>
  <c r="Z25" i="5" s="1"/>
  <c r="Q25" i="5"/>
  <c r="L25" i="5"/>
  <c r="K25" i="5"/>
  <c r="F25" i="5"/>
  <c r="G25" i="5" s="1"/>
  <c r="M25" i="5" s="1"/>
  <c r="D25" i="5"/>
  <c r="DY24" i="5"/>
  <c r="DX24" i="5"/>
  <c r="DS24" i="5"/>
  <c r="DT24" i="5" s="1"/>
  <c r="DZ24" i="5" s="1"/>
  <c r="DQ24" i="5"/>
  <c r="DL24" i="5"/>
  <c r="DK24" i="5"/>
  <c r="DF24" i="5"/>
  <c r="DG24" i="5" s="1"/>
  <c r="DM24" i="5" s="1"/>
  <c r="DD24" i="5"/>
  <c r="CY24" i="5"/>
  <c r="CX24" i="5"/>
  <c r="CS24" i="5"/>
  <c r="CT24" i="5" s="1"/>
  <c r="CQ24" i="5"/>
  <c r="CL24" i="5"/>
  <c r="CK24" i="5"/>
  <c r="CF24" i="5"/>
  <c r="CG24" i="5" s="1"/>
  <c r="CD24" i="5"/>
  <c r="BY24" i="5"/>
  <c r="BX24" i="5"/>
  <c r="BS24" i="5"/>
  <c r="BT24" i="5" s="1"/>
  <c r="BZ24" i="5" s="1"/>
  <c r="BQ24" i="5"/>
  <c r="BL24" i="5"/>
  <c r="BK24" i="5"/>
  <c r="BF24" i="5"/>
  <c r="BG24" i="5" s="1"/>
  <c r="BM24" i="5" s="1"/>
  <c r="BD24" i="5"/>
  <c r="AY24" i="5"/>
  <c r="AS24" i="5"/>
  <c r="AT24" i="5" s="1"/>
  <c r="AZ24" i="5" s="1"/>
  <c r="AQ24" i="5"/>
  <c r="AR25" i="5" s="1"/>
  <c r="BA25" i="5" s="1"/>
  <c r="AL24" i="5"/>
  <c r="AK24" i="5"/>
  <c r="AM24" i="5" s="1"/>
  <c r="AF24" i="5"/>
  <c r="AG24" i="5" s="1"/>
  <c r="AD24" i="5"/>
  <c r="AE25" i="5" s="1"/>
  <c r="AN25" i="5" s="1"/>
  <c r="Y24" i="5"/>
  <c r="X24" i="5"/>
  <c r="Z24" i="5" s="1"/>
  <c r="S24" i="5"/>
  <c r="T24" i="5" s="1"/>
  <c r="Q24" i="5"/>
  <c r="R25" i="5" s="1"/>
  <c r="AA25" i="5" s="1"/>
  <c r="L24" i="5"/>
  <c r="M24" i="5" s="1"/>
  <c r="K24" i="5"/>
  <c r="F24" i="5"/>
  <c r="G24" i="5" s="1"/>
  <c r="D24" i="5"/>
  <c r="E25" i="5" s="1"/>
  <c r="N25" i="5" s="1"/>
  <c r="DY23" i="5"/>
  <c r="DZ23" i="5" s="1"/>
  <c r="DX23" i="5"/>
  <c r="DS23" i="5"/>
  <c r="DT23" i="5" s="1"/>
  <c r="DQ23" i="5"/>
  <c r="DR24" i="5" s="1"/>
  <c r="EA24" i="5" s="1"/>
  <c r="DL23" i="5"/>
  <c r="DM23" i="5" s="1"/>
  <c r="DK23" i="5"/>
  <c r="DF23" i="5"/>
  <c r="DG23" i="5" s="1"/>
  <c r="DD23" i="5"/>
  <c r="DE24" i="5" s="1"/>
  <c r="DN24" i="5" s="1"/>
  <c r="CY23" i="5"/>
  <c r="CX23" i="5"/>
  <c r="CS23" i="5"/>
  <c r="CT23" i="5" s="1"/>
  <c r="CQ23" i="5"/>
  <c r="CR24" i="5" s="1"/>
  <c r="CL23" i="5"/>
  <c r="CM23" i="5" s="1"/>
  <c r="CK23" i="5"/>
  <c r="CF23" i="5"/>
  <c r="CG23" i="5" s="1"/>
  <c r="CD23" i="5"/>
  <c r="CE24" i="5" s="1"/>
  <c r="BY23" i="5"/>
  <c r="BZ23" i="5" s="1"/>
  <c r="BX23" i="5"/>
  <c r="BS23" i="5"/>
  <c r="BT23" i="5" s="1"/>
  <c r="BQ23" i="5"/>
  <c r="BR24" i="5" s="1"/>
  <c r="CA24" i="5" s="1"/>
  <c r="BL23" i="5"/>
  <c r="BM23" i="5" s="1"/>
  <c r="BK23" i="5"/>
  <c r="BF23" i="5"/>
  <c r="BG23" i="5" s="1"/>
  <c r="BD23" i="5"/>
  <c r="BE24" i="5" s="1"/>
  <c r="BN24" i="5" s="1"/>
  <c r="AY23" i="5"/>
  <c r="AT23" i="5"/>
  <c r="AZ23" i="5" s="1"/>
  <c r="AS23" i="5"/>
  <c r="AQ23" i="5"/>
  <c r="AR23" i="5" s="1"/>
  <c r="AL23" i="5"/>
  <c r="AK23" i="5"/>
  <c r="AM23" i="5" s="1"/>
  <c r="AG23" i="5"/>
  <c r="AF23" i="5"/>
  <c r="AD23" i="5"/>
  <c r="AE23" i="5" s="1"/>
  <c r="Y23" i="5"/>
  <c r="X23" i="5"/>
  <c r="Z23" i="5" s="1"/>
  <c r="T23" i="5"/>
  <c r="S23" i="5"/>
  <c r="Q23" i="5"/>
  <c r="R23" i="5" s="1"/>
  <c r="AA23" i="5" s="1"/>
  <c r="L23" i="5"/>
  <c r="M23" i="5" s="1"/>
  <c r="K23" i="5"/>
  <c r="G23" i="5"/>
  <c r="F23" i="5"/>
  <c r="D23" i="5"/>
  <c r="E23" i="5" s="1"/>
  <c r="N23" i="5" s="1"/>
  <c r="DY22" i="5"/>
  <c r="DZ22" i="5" s="1"/>
  <c r="DX22" i="5"/>
  <c r="DT22" i="5"/>
  <c r="DS22" i="5"/>
  <c r="DQ22" i="5"/>
  <c r="DR22" i="5" s="1"/>
  <c r="EA22" i="5" s="1"/>
  <c r="DL22" i="5"/>
  <c r="DM22" i="5" s="1"/>
  <c r="DK22" i="5"/>
  <c r="DG22" i="5"/>
  <c r="DF22" i="5"/>
  <c r="DD22" i="5"/>
  <c r="DE22" i="5" s="1"/>
  <c r="DN22" i="5" s="1"/>
  <c r="CY22" i="5"/>
  <c r="CZ22" i="5" s="1"/>
  <c r="CX22" i="5"/>
  <c r="CT22" i="5"/>
  <c r="CS22" i="5"/>
  <c r="CQ22" i="5"/>
  <c r="CR22" i="5" s="1"/>
  <c r="CL22" i="5"/>
  <c r="CK22" i="5"/>
  <c r="CG22" i="5"/>
  <c r="CF22" i="5"/>
  <c r="CD22" i="5"/>
  <c r="CE22" i="5" s="1"/>
  <c r="BY22" i="5"/>
  <c r="BZ22" i="5" s="1"/>
  <c r="BX22" i="5"/>
  <c r="BT22" i="5"/>
  <c r="BS22" i="5"/>
  <c r="BQ22" i="5"/>
  <c r="BR22" i="5" s="1"/>
  <c r="CA22" i="5" s="1"/>
  <c r="BL22" i="5"/>
  <c r="BM22" i="5" s="1"/>
  <c r="BK22" i="5"/>
  <c r="BG22" i="5"/>
  <c r="BF22" i="5"/>
  <c r="BD22" i="5"/>
  <c r="BE22" i="5" s="1"/>
  <c r="BN22" i="5" s="1"/>
  <c r="AY22" i="5"/>
  <c r="AT22" i="5"/>
  <c r="AZ22" i="5" s="1"/>
  <c r="AS22" i="5"/>
  <c r="AQ22" i="5"/>
  <c r="AR22" i="5" s="1"/>
  <c r="BA22" i="5" s="1"/>
  <c r="AL22" i="5"/>
  <c r="AK22" i="5"/>
  <c r="AG22" i="5"/>
  <c r="AM22" i="5" s="1"/>
  <c r="AF22" i="5"/>
  <c r="AD22" i="5"/>
  <c r="AE22" i="5" s="1"/>
  <c r="AN22" i="5" s="1"/>
  <c r="Y22" i="5"/>
  <c r="X22" i="5"/>
  <c r="T22" i="5"/>
  <c r="Z22" i="5" s="1"/>
  <c r="S22" i="5"/>
  <c r="Q22" i="5"/>
  <c r="R22" i="5" s="1"/>
  <c r="L22" i="5"/>
  <c r="K22" i="5"/>
  <c r="G22" i="5"/>
  <c r="M22" i="5" s="1"/>
  <c r="F22" i="5"/>
  <c r="D22" i="5"/>
  <c r="E22" i="5" s="1"/>
  <c r="DY21" i="5"/>
  <c r="DX21" i="5"/>
  <c r="DT21" i="5"/>
  <c r="DZ21" i="5" s="1"/>
  <c r="DS21" i="5"/>
  <c r="DQ21" i="5"/>
  <c r="DR21" i="5" s="1"/>
  <c r="EA21" i="5" s="1"/>
  <c r="DL21" i="5"/>
  <c r="DK21" i="5"/>
  <c r="DG21" i="5"/>
  <c r="DM21" i="5" s="1"/>
  <c r="DF21" i="5"/>
  <c r="DD21" i="5"/>
  <c r="DE21" i="5" s="1"/>
  <c r="DN21" i="5" s="1"/>
  <c r="CY21" i="5"/>
  <c r="CX21" i="5"/>
  <c r="CT21" i="5"/>
  <c r="CS21" i="5"/>
  <c r="CQ21" i="5"/>
  <c r="CR21" i="5" s="1"/>
  <c r="CL21" i="5"/>
  <c r="CK21" i="5"/>
  <c r="CG21" i="5"/>
  <c r="CM21" i="5" s="1"/>
  <c r="CF21" i="5"/>
  <c r="CD21" i="5"/>
  <c r="CE21" i="5" s="1"/>
  <c r="BY21" i="5"/>
  <c r="BX21" i="5"/>
  <c r="BT21" i="5"/>
  <c r="BZ21" i="5" s="1"/>
  <c r="BS21" i="5"/>
  <c r="BQ21" i="5"/>
  <c r="BR21" i="5" s="1"/>
  <c r="CA21" i="5" s="1"/>
  <c r="BL21" i="5"/>
  <c r="BK21" i="5"/>
  <c r="BG21" i="5"/>
  <c r="BM21" i="5" s="1"/>
  <c r="BF21" i="5"/>
  <c r="BD21" i="5"/>
  <c r="BE21" i="5" s="1"/>
  <c r="BN21" i="5" s="1"/>
  <c r="AY21" i="5"/>
  <c r="AS21" i="5"/>
  <c r="AT21" i="5" s="1"/>
  <c r="AZ21" i="5" s="1"/>
  <c r="AQ21" i="5"/>
  <c r="AL21" i="5"/>
  <c r="AK21" i="5"/>
  <c r="AF21" i="5"/>
  <c r="AG21" i="5" s="1"/>
  <c r="AM21" i="5" s="1"/>
  <c r="AD21" i="5"/>
  <c r="Y21" i="5"/>
  <c r="X21" i="5"/>
  <c r="S21" i="5"/>
  <c r="T21" i="5" s="1"/>
  <c r="Q21" i="5"/>
  <c r="L21" i="5"/>
  <c r="K21" i="5"/>
  <c r="F21" i="5"/>
  <c r="G21" i="5" s="1"/>
  <c r="M21" i="5" s="1"/>
  <c r="D21" i="5"/>
  <c r="DZ20" i="5"/>
  <c r="DY20" i="5"/>
  <c r="DX20" i="5"/>
  <c r="DS20" i="5"/>
  <c r="DT20" i="5" s="1"/>
  <c r="DQ20" i="5"/>
  <c r="DL20" i="5"/>
  <c r="DK20" i="5"/>
  <c r="DF20" i="5"/>
  <c r="DG20" i="5" s="1"/>
  <c r="DM20" i="5" s="1"/>
  <c r="DD20" i="5"/>
  <c r="CY20" i="5"/>
  <c r="CX20" i="5"/>
  <c r="CS20" i="5"/>
  <c r="CT20" i="5" s="1"/>
  <c r="CQ20" i="5"/>
  <c r="CL20" i="5"/>
  <c r="CK20" i="5"/>
  <c r="CF20" i="5"/>
  <c r="CG20" i="5" s="1"/>
  <c r="CM20" i="5" s="1"/>
  <c r="CD20" i="5"/>
  <c r="BZ20" i="5"/>
  <c r="BY20" i="5"/>
  <c r="BX20" i="5"/>
  <c r="BS20" i="5"/>
  <c r="BT20" i="5" s="1"/>
  <c r="BQ20" i="5"/>
  <c r="BL20" i="5"/>
  <c r="BK20" i="5"/>
  <c r="BF20" i="5"/>
  <c r="BG20" i="5" s="1"/>
  <c r="BM20" i="5" s="1"/>
  <c r="BD20" i="5"/>
  <c r="AY20" i="5"/>
  <c r="AS20" i="5"/>
  <c r="AT20" i="5" s="1"/>
  <c r="AZ20" i="5" s="1"/>
  <c r="AQ20" i="5"/>
  <c r="AR21" i="5" s="1"/>
  <c r="BA21" i="5" s="1"/>
  <c r="AL20" i="5"/>
  <c r="AK20" i="5"/>
  <c r="AF20" i="5"/>
  <c r="AG20" i="5" s="1"/>
  <c r="AD20" i="5"/>
  <c r="AE21" i="5" s="1"/>
  <c r="Y20" i="5"/>
  <c r="X20" i="5"/>
  <c r="S20" i="5"/>
  <c r="T20" i="5" s="1"/>
  <c r="Q20" i="5"/>
  <c r="R21" i="5" s="1"/>
  <c r="L20" i="5"/>
  <c r="K20" i="5"/>
  <c r="F20" i="5"/>
  <c r="G20" i="5" s="1"/>
  <c r="E20" i="5"/>
  <c r="D20" i="5"/>
  <c r="E21" i="5" s="1"/>
  <c r="DY19" i="5"/>
  <c r="DX19" i="5"/>
  <c r="DS19" i="5"/>
  <c r="DT19" i="5" s="1"/>
  <c r="DQ19" i="5"/>
  <c r="DR20" i="5" s="1"/>
  <c r="DL19" i="5"/>
  <c r="DK19" i="5"/>
  <c r="DF19" i="5"/>
  <c r="DG19" i="5" s="1"/>
  <c r="DD19" i="5"/>
  <c r="DE20" i="5" s="1"/>
  <c r="CY19" i="5"/>
  <c r="CZ19" i="5" s="1"/>
  <c r="CX19" i="5"/>
  <c r="CS19" i="5"/>
  <c r="CT19" i="5" s="1"/>
  <c r="CQ19" i="5"/>
  <c r="CR20" i="5" s="1"/>
  <c r="CL19" i="5"/>
  <c r="CK19" i="5"/>
  <c r="CF19" i="5"/>
  <c r="CG19" i="5" s="1"/>
  <c r="CE19" i="5"/>
  <c r="CD19" i="5"/>
  <c r="CE20" i="5" s="1"/>
  <c r="BY19" i="5"/>
  <c r="BX19" i="5"/>
  <c r="BS19" i="5"/>
  <c r="BT19" i="5" s="1"/>
  <c r="BQ19" i="5"/>
  <c r="BR20" i="5" s="1"/>
  <c r="CA20" i="5" s="1"/>
  <c r="BL19" i="5"/>
  <c r="BK19" i="5"/>
  <c r="BF19" i="5"/>
  <c r="BG19" i="5" s="1"/>
  <c r="BD19" i="5"/>
  <c r="BE20" i="5" s="1"/>
  <c r="AY19" i="5"/>
  <c r="AT19" i="5"/>
  <c r="AS19" i="5"/>
  <c r="AQ19" i="5"/>
  <c r="AR19" i="5" s="1"/>
  <c r="AL19" i="5"/>
  <c r="AK19" i="5"/>
  <c r="AM19" i="5" s="1"/>
  <c r="AG19" i="5"/>
  <c r="AF19" i="5"/>
  <c r="AD19" i="5"/>
  <c r="AE19" i="5" s="1"/>
  <c r="AN19" i="5" s="1"/>
  <c r="Y19" i="5"/>
  <c r="X19" i="5"/>
  <c r="Z19" i="5" s="1"/>
  <c r="T19" i="5"/>
  <c r="S19" i="5"/>
  <c r="Q19" i="5"/>
  <c r="R19" i="5" s="1"/>
  <c r="L19" i="5"/>
  <c r="M19" i="5" s="1"/>
  <c r="K19" i="5"/>
  <c r="G19" i="5"/>
  <c r="F19" i="5"/>
  <c r="D19" i="5"/>
  <c r="E19" i="5" s="1"/>
  <c r="N19" i="5" s="1"/>
  <c r="DY18" i="5"/>
  <c r="DX18" i="5"/>
  <c r="DT18" i="5"/>
  <c r="DS18" i="5"/>
  <c r="DQ18" i="5"/>
  <c r="DR18" i="5" s="1"/>
  <c r="DL18" i="5"/>
  <c r="DM18" i="5" s="1"/>
  <c r="DK18" i="5"/>
  <c r="DG18" i="5"/>
  <c r="DF18" i="5"/>
  <c r="DD18" i="5"/>
  <c r="DE18" i="5" s="1"/>
  <c r="DN18" i="5" s="1"/>
  <c r="CY18" i="5"/>
  <c r="CX18" i="5"/>
  <c r="CT18" i="5"/>
  <c r="CS18" i="5"/>
  <c r="CQ18" i="5"/>
  <c r="CR18" i="5" s="1"/>
  <c r="CL18" i="5"/>
  <c r="CK18" i="5"/>
  <c r="CG18" i="5"/>
  <c r="CF18" i="5"/>
  <c r="CD18" i="5"/>
  <c r="CE18" i="5" s="1"/>
  <c r="BY18" i="5"/>
  <c r="BX18" i="5"/>
  <c r="BT18" i="5"/>
  <c r="BS18" i="5"/>
  <c r="BQ18" i="5"/>
  <c r="BR18" i="5" s="1"/>
  <c r="CA18" i="5" s="1"/>
  <c r="BL18" i="5"/>
  <c r="BM18" i="5" s="1"/>
  <c r="BK18" i="5"/>
  <c r="BG18" i="5"/>
  <c r="BF18" i="5"/>
  <c r="BD18" i="5"/>
  <c r="BE18" i="5" s="1"/>
  <c r="BN18" i="5" s="1"/>
  <c r="AY18" i="5"/>
  <c r="AT18" i="5"/>
  <c r="AZ18" i="5" s="1"/>
  <c r="AS18" i="5"/>
  <c r="AQ18" i="5"/>
  <c r="AR18" i="5" s="1"/>
  <c r="BA18" i="5" s="1"/>
  <c r="AL18" i="5"/>
  <c r="AK18" i="5"/>
  <c r="AG18" i="5"/>
  <c r="AM18" i="5" s="1"/>
  <c r="AF18" i="5"/>
  <c r="AD18" i="5"/>
  <c r="AE18" i="5" s="1"/>
  <c r="AN18" i="5" s="1"/>
  <c r="Y18" i="5"/>
  <c r="X18" i="5"/>
  <c r="T18" i="5"/>
  <c r="Z18" i="5" s="1"/>
  <c r="S18" i="5"/>
  <c r="Q18" i="5"/>
  <c r="R18" i="5" s="1"/>
  <c r="AA18" i="5" s="1"/>
  <c r="L18" i="5"/>
  <c r="K18" i="5"/>
  <c r="G18" i="5"/>
  <c r="M18" i="5" s="1"/>
  <c r="F18" i="5"/>
  <c r="D18" i="5"/>
  <c r="E18" i="5" s="1"/>
  <c r="N18" i="5" s="1"/>
  <c r="DY17" i="5"/>
  <c r="DX17" i="5"/>
  <c r="DT17" i="5"/>
  <c r="DZ17" i="5" s="1"/>
  <c r="DS17" i="5"/>
  <c r="DQ17" i="5"/>
  <c r="DR17" i="5" s="1"/>
  <c r="EA17" i="5" s="1"/>
  <c r="DL17" i="5"/>
  <c r="DK17" i="5"/>
  <c r="DG17" i="5"/>
  <c r="DM17" i="5" s="1"/>
  <c r="DF17" i="5"/>
  <c r="DD17" i="5"/>
  <c r="DE17" i="5" s="1"/>
  <c r="DN17" i="5" s="1"/>
  <c r="CY17" i="5"/>
  <c r="CX17" i="5"/>
  <c r="CT17" i="5"/>
  <c r="CS17" i="5"/>
  <c r="CQ17" i="5"/>
  <c r="CR17" i="5" s="1"/>
  <c r="CL17" i="5"/>
  <c r="CK17" i="5"/>
  <c r="CG17" i="5"/>
  <c r="CF17" i="5"/>
  <c r="CD17" i="5"/>
  <c r="CE17" i="5" s="1"/>
  <c r="BY17" i="5"/>
  <c r="BX17" i="5"/>
  <c r="BT17" i="5"/>
  <c r="BZ17" i="5" s="1"/>
  <c r="BS17" i="5"/>
  <c r="BQ17" i="5"/>
  <c r="BR17" i="5" s="1"/>
  <c r="CA17" i="5" s="1"/>
  <c r="BL17" i="5"/>
  <c r="BK17" i="5"/>
  <c r="BG17" i="5"/>
  <c r="BM17" i="5" s="1"/>
  <c r="BF17" i="5"/>
  <c r="BD17" i="5"/>
  <c r="BE17" i="5" s="1"/>
  <c r="BN17" i="5" s="1"/>
  <c r="AY17" i="5"/>
  <c r="AS17" i="5"/>
  <c r="AT17" i="5" s="1"/>
  <c r="AQ17" i="5"/>
  <c r="AL17" i="5"/>
  <c r="AK17" i="5"/>
  <c r="AF17" i="5"/>
  <c r="AG17" i="5" s="1"/>
  <c r="AM17" i="5" s="1"/>
  <c r="AD17" i="5"/>
  <c r="Y17" i="5"/>
  <c r="X17" i="5"/>
  <c r="S17" i="5"/>
  <c r="T17" i="5" s="1"/>
  <c r="Q17" i="5"/>
  <c r="L17" i="5"/>
  <c r="K17" i="5"/>
  <c r="F17" i="5"/>
  <c r="G17" i="5" s="1"/>
  <c r="M17" i="5" s="1"/>
  <c r="D17" i="5"/>
  <c r="DY16" i="5"/>
  <c r="DX16" i="5"/>
  <c r="DS16" i="5"/>
  <c r="DT16" i="5" s="1"/>
  <c r="DQ16" i="5"/>
  <c r="DM16" i="5"/>
  <c r="DL16" i="5"/>
  <c r="DK16" i="5"/>
  <c r="DF16" i="5"/>
  <c r="DG16" i="5" s="1"/>
  <c r="DE16" i="5"/>
  <c r="DN16" i="5" s="1"/>
  <c r="DD16" i="5"/>
  <c r="CY16" i="5"/>
  <c r="CX16" i="5"/>
  <c r="CS16" i="5"/>
  <c r="CT16" i="5" s="1"/>
  <c r="CQ16" i="5"/>
  <c r="CL16" i="5"/>
  <c r="CK16" i="5"/>
  <c r="CF16" i="5"/>
  <c r="CG16" i="5" s="1"/>
  <c r="CE16" i="5"/>
  <c r="CD16" i="5"/>
  <c r="BY16" i="5"/>
  <c r="BX16" i="5"/>
  <c r="BS16" i="5"/>
  <c r="BT16" i="5" s="1"/>
  <c r="BQ16" i="5"/>
  <c r="BM16" i="5"/>
  <c r="BL16" i="5"/>
  <c r="BK16" i="5"/>
  <c r="BF16" i="5"/>
  <c r="BG16" i="5" s="1"/>
  <c r="BE16" i="5"/>
  <c r="BN16" i="5" s="1"/>
  <c r="BD16" i="5"/>
  <c r="AY16" i="5"/>
  <c r="AS16" i="5"/>
  <c r="AT16" i="5" s="1"/>
  <c r="AZ16" i="5" s="1"/>
  <c r="AQ16" i="5"/>
  <c r="AR17" i="5" s="1"/>
  <c r="AL16" i="5"/>
  <c r="AK16" i="5"/>
  <c r="AM16" i="5" s="1"/>
  <c r="AF16" i="5"/>
  <c r="AG16" i="5" s="1"/>
  <c r="AE16" i="5"/>
  <c r="AD16" i="5"/>
  <c r="AE17" i="5" s="1"/>
  <c r="Y16" i="5"/>
  <c r="X16" i="5"/>
  <c r="S16" i="5"/>
  <c r="T16" i="5" s="1"/>
  <c r="Q16" i="5"/>
  <c r="R17" i="5" s="1"/>
  <c r="L16" i="5"/>
  <c r="K16" i="5"/>
  <c r="F16" i="5"/>
  <c r="G16" i="5" s="1"/>
  <c r="E16" i="5"/>
  <c r="D16" i="5"/>
  <c r="E17" i="5" s="1"/>
  <c r="DY15" i="5"/>
  <c r="DX15" i="5"/>
  <c r="DS15" i="5"/>
  <c r="DT15" i="5" s="1"/>
  <c r="DQ15" i="5"/>
  <c r="DR15" i="5" s="1"/>
  <c r="DL15" i="5"/>
  <c r="DK15" i="5"/>
  <c r="DF15" i="5"/>
  <c r="DG15" i="5" s="1"/>
  <c r="DD15" i="5"/>
  <c r="CY15" i="5"/>
  <c r="CX15" i="5"/>
  <c r="CS15" i="5"/>
  <c r="CT15" i="5" s="1"/>
  <c r="CQ15" i="5"/>
  <c r="CR16" i="5" s="1"/>
  <c r="CL15" i="5"/>
  <c r="CK15" i="5"/>
  <c r="CF15" i="5"/>
  <c r="CG15" i="5" s="1"/>
  <c r="CD15" i="5"/>
  <c r="BY15" i="5"/>
  <c r="BX15" i="5"/>
  <c r="BS15" i="5"/>
  <c r="BT15" i="5" s="1"/>
  <c r="BQ15" i="5"/>
  <c r="BR15" i="5" s="1"/>
  <c r="CA15" i="5" s="1"/>
  <c r="BL15" i="5"/>
  <c r="BK15" i="5"/>
  <c r="BF15" i="5"/>
  <c r="BG15" i="5" s="1"/>
  <c r="BD15" i="5"/>
  <c r="AY15" i="5"/>
  <c r="AT15" i="5"/>
  <c r="AS15" i="5"/>
  <c r="AQ15" i="5"/>
  <c r="AL15" i="5"/>
  <c r="AK15" i="5"/>
  <c r="AG15" i="5"/>
  <c r="AF15" i="5"/>
  <c r="AD15" i="5"/>
  <c r="Y15" i="5"/>
  <c r="X15" i="5"/>
  <c r="Z15" i="5" s="1"/>
  <c r="T15" i="5"/>
  <c r="S15" i="5"/>
  <c r="Q15" i="5"/>
  <c r="L15" i="5"/>
  <c r="K15" i="5"/>
  <c r="G15" i="5"/>
  <c r="F15" i="5"/>
  <c r="D15" i="5"/>
  <c r="DY14" i="5"/>
  <c r="DX14" i="5"/>
  <c r="DT14" i="5"/>
  <c r="DS14" i="5"/>
  <c r="DQ14" i="5"/>
  <c r="DL14" i="5"/>
  <c r="DK14" i="5"/>
  <c r="DG14" i="5"/>
  <c r="DF14" i="5"/>
  <c r="DD14" i="5"/>
  <c r="DE14" i="5" s="1"/>
  <c r="CY14" i="5"/>
  <c r="CZ14" i="5" s="1"/>
  <c r="DA14" i="5" s="1"/>
  <c r="CX14" i="5"/>
  <c r="CT14" i="5"/>
  <c r="CS14" i="5"/>
  <c r="CR14" i="5"/>
  <c r="CQ14" i="5"/>
  <c r="CL14" i="5"/>
  <c r="CK14" i="5"/>
  <c r="CG14" i="5"/>
  <c r="CF14" i="5"/>
  <c r="CD14" i="5"/>
  <c r="CE14" i="5" s="1"/>
  <c r="BY14" i="5"/>
  <c r="BX14" i="5"/>
  <c r="BT14" i="5"/>
  <c r="BS14" i="5"/>
  <c r="BR14" i="5"/>
  <c r="CA14" i="5" s="1"/>
  <c r="BQ14" i="5"/>
  <c r="BL14" i="5"/>
  <c r="BK14" i="5"/>
  <c r="BG14" i="5"/>
  <c r="BF14" i="5"/>
  <c r="BD14" i="5"/>
  <c r="BE14" i="5" s="1"/>
  <c r="AY14" i="5"/>
  <c r="AS14" i="5"/>
  <c r="AT14" i="5" s="1"/>
  <c r="AZ14" i="5" s="1"/>
  <c r="AQ14" i="5"/>
  <c r="AR14" i="5" s="1"/>
  <c r="AL14" i="5"/>
  <c r="AK14" i="5"/>
  <c r="AM14" i="5" s="1"/>
  <c r="AN14" i="5" s="1"/>
  <c r="AG14" i="5"/>
  <c r="AF14" i="5"/>
  <c r="AD14" i="5"/>
  <c r="AE14" i="5" s="1"/>
  <c r="Y14" i="5"/>
  <c r="X14" i="5"/>
  <c r="S14" i="5"/>
  <c r="T14" i="5" s="1"/>
  <c r="Z14" i="5" s="1"/>
  <c r="AA14" i="5" s="1"/>
  <c r="Q14" i="5"/>
  <c r="R14" i="5" s="1"/>
  <c r="L14" i="5"/>
  <c r="K14" i="5"/>
  <c r="G14" i="5"/>
  <c r="M14" i="5" s="1"/>
  <c r="F14" i="5"/>
  <c r="D14" i="5"/>
  <c r="E14" i="5" s="1"/>
  <c r="DY13" i="5"/>
  <c r="DX13" i="5"/>
  <c r="DS13" i="5"/>
  <c r="DT13" i="5" s="1"/>
  <c r="DZ13" i="5" s="1"/>
  <c r="DQ13" i="5"/>
  <c r="DR13" i="5" s="1"/>
  <c r="DL13" i="5"/>
  <c r="DK13" i="5"/>
  <c r="DG13" i="5"/>
  <c r="DM13" i="5" s="1"/>
  <c r="DN13" i="5" s="1"/>
  <c r="DF13" i="5"/>
  <c r="DD13" i="5"/>
  <c r="DE13" i="5" s="1"/>
  <c r="CY13" i="5"/>
  <c r="CX13" i="5"/>
  <c r="CS13" i="5"/>
  <c r="CT13" i="5" s="1"/>
  <c r="CZ13" i="5" s="1"/>
  <c r="DA13" i="5" s="1"/>
  <c r="CQ13" i="5"/>
  <c r="CR13" i="5" s="1"/>
  <c r="CL13" i="5"/>
  <c r="CK13" i="5"/>
  <c r="CG13" i="5"/>
  <c r="CM13" i="5" s="1"/>
  <c r="CF13" i="5"/>
  <c r="CD13" i="5"/>
  <c r="CE13" i="5" s="1"/>
  <c r="CN13" i="5" s="1"/>
  <c r="BY13" i="5"/>
  <c r="BX13" i="5"/>
  <c r="BS13" i="5"/>
  <c r="BT13" i="5" s="1"/>
  <c r="BZ13" i="5" s="1"/>
  <c r="BQ13" i="5"/>
  <c r="BR13" i="5" s="1"/>
  <c r="CA13" i="5" s="1"/>
  <c r="BL13" i="5"/>
  <c r="BK13" i="5"/>
  <c r="BG13" i="5"/>
  <c r="BM13" i="5" s="1"/>
  <c r="BN13" i="5" s="1"/>
  <c r="BF13" i="5"/>
  <c r="BD13" i="5"/>
  <c r="BE13" i="5" s="1"/>
  <c r="AZ13" i="5"/>
  <c r="AY13" i="5"/>
  <c r="AT13" i="5"/>
  <c r="AS13" i="5"/>
  <c r="AR13" i="5"/>
  <c r="BA13" i="5" s="1"/>
  <c r="AQ13" i="5"/>
  <c r="AL13" i="5"/>
  <c r="AK13" i="5"/>
  <c r="AG13" i="5"/>
  <c r="AM13" i="5" s="1"/>
  <c r="AF13" i="5"/>
  <c r="AE13" i="5"/>
  <c r="AN13" i="5" s="1"/>
  <c r="AD13" i="5"/>
  <c r="Y13" i="5"/>
  <c r="X13" i="5"/>
  <c r="T13" i="5"/>
  <c r="Z13" i="5" s="1"/>
  <c r="S13" i="5"/>
  <c r="R13" i="5"/>
  <c r="Q13" i="5"/>
  <c r="L13" i="5"/>
  <c r="M13" i="5" s="1"/>
  <c r="K13" i="5"/>
  <c r="G13" i="5"/>
  <c r="F13" i="5"/>
  <c r="E13" i="5"/>
  <c r="N13" i="5" s="1"/>
  <c r="D13" i="5"/>
  <c r="DY12" i="5"/>
  <c r="DZ12" i="5" s="1"/>
  <c r="DX12" i="5"/>
  <c r="DT12" i="5"/>
  <c r="DS12" i="5"/>
  <c r="DR12" i="5"/>
  <c r="EA12" i="5" s="1"/>
  <c r="DQ12" i="5"/>
  <c r="DL12" i="5"/>
  <c r="DM12" i="5" s="1"/>
  <c r="DK12" i="5"/>
  <c r="DG12" i="5"/>
  <c r="DF12" i="5"/>
  <c r="DE12" i="5"/>
  <c r="DN12" i="5" s="1"/>
  <c r="DD12" i="5"/>
  <c r="CY12" i="5"/>
  <c r="CX12" i="5"/>
  <c r="CT12" i="5"/>
  <c r="CS12" i="5"/>
  <c r="CR12" i="5"/>
  <c r="CQ12" i="5"/>
  <c r="CL12" i="5"/>
  <c r="CK12" i="5"/>
  <c r="CG12" i="5"/>
  <c r="CF12" i="5"/>
  <c r="CE12" i="5"/>
  <c r="CD12" i="5"/>
  <c r="BY12" i="5"/>
  <c r="BZ12" i="5" s="1"/>
  <c r="BX12" i="5"/>
  <c r="BT12" i="5"/>
  <c r="BS12" i="5"/>
  <c r="BR12" i="5"/>
  <c r="CA12" i="5" s="1"/>
  <c r="BQ12" i="5"/>
  <c r="BL12" i="5"/>
  <c r="BM12" i="5" s="1"/>
  <c r="BK12" i="5"/>
  <c r="BG12" i="5"/>
  <c r="BF12" i="5"/>
  <c r="BE12" i="5"/>
  <c r="BN12" i="5" s="1"/>
  <c r="BD12" i="5"/>
  <c r="AY12" i="5"/>
  <c r="AS12" i="5"/>
  <c r="AT12" i="5" s="1"/>
  <c r="AQ12" i="5"/>
  <c r="AM12" i="5"/>
  <c r="AL12" i="5"/>
  <c r="AK12" i="5"/>
  <c r="AF12" i="5"/>
  <c r="AG12" i="5" s="1"/>
  <c r="AE12" i="5"/>
  <c r="AD12" i="5"/>
  <c r="Y12" i="5"/>
  <c r="X12" i="5"/>
  <c r="Z12" i="5" s="1"/>
  <c r="S12" i="5"/>
  <c r="T12" i="5" s="1"/>
  <c r="Q12" i="5"/>
  <c r="L12" i="5"/>
  <c r="M12" i="5" s="1"/>
  <c r="K12" i="5"/>
  <c r="G12" i="5"/>
  <c r="F12" i="5"/>
  <c r="D12" i="5"/>
  <c r="DY11" i="5"/>
  <c r="DZ11" i="5" s="1"/>
  <c r="DX11" i="5"/>
  <c r="DT11" i="5"/>
  <c r="DS11" i="5"/>
  <c r="DQ11" i="5"/>
  <c r="DL11" i="5"/>
  <c r="DM11" i="5" s="1"/>
  <c r="DK11" i="5"/>
  <c r="DG11" i="5"/>
  <c r="DF11" i="5"/>
  <c r="DD11" i="5"/>
  <c r="CY11" i="5"/>
  <c r="CX11" i="5"/>
  <c r="CT11" i="5"/>
  <c r="CS11" i="5"/>
  <c r="CQ11" i="5"/>
  <c r="CL11" i="5"/>
  <c r="CM11" i="5" s="1"/>
  <c r="CK11" i="5"/>
  <c r="CG11" i="5"/>
  <c r="CF11" i="5"/>
  <c r="CD11" i="5"/>
  <c r="BY11" i="5"/>
  <c r="BZ11" i="5" s="1"/>
  <c r="BX11" i="5"/>
  <c r="BT11" i="5"/>
  <c r="BS11" i="5"/>
  <c r="BQ11" i="5"/>
  <c r="BL11" i="5"/>
  <c r="BM11" i="5" s="1"/>
  <c r="BK11" i="5"/>
  <c r="BG11" i="5"/>
  <c r="BF11" i="5"/>
  <c r="BD11" i="5"/>
  <c r="AY11" i="5"/>
  <c r="AS11" i="5"/>
  <c r="AT11" i="5" s="1"/>
  <c r="AZ11" i="5" s="1"/>
  <c r="AQ11" i="5"/>
  <c r="AR11" i="5" s="1"/>
  <c r="AL11" i="5"/>
  <c r="AK11" i="5"/>
  <c r="AF11" i="5"/>
  <c r="AG11" i="5" s="1"/>
  <c r="AM11" i="5" s="1"/>
  <c r="AD11" i="5"/>
  <c r="AE11" i="5" s="1"/>
  <c r="Y11" i="5"/>
  <c r="X11" i="5"/>
  <c r="S11" i="5"/>
  <c r="T11" i="5" s="1"/>
  <c r="Z11" i="5" s="1"/>
  <c r="Q11" i="5"/>
  <c r="R11" i="5" s="1"/>
  <c r="L11" i="5"/>
  <c r="K11" i="5"/>
  <c r="F11" i="5"/>
  <c r="G11" i="5" s="1"/>
  <c r="M11" i="5" s="1"/>
  <c r="D11" i="5"/>
  <c r="E11" i="5" s="1"/>
  <c r="DY10" i="5"/>
  <c r="DX10" i="5"/>
  <c r="DS10" i="5"/>
  <c r="DT10" i="5" s="1"/>
  <c r="DZ10" i="5" s="1"/>
  <c r="DQ10" i="5"/>
  <c r="DR10" i="5" s="1"/>
  <c r="DL10" i="5"/>
  <c r="DK10" i="5"/>
  <c r="DF10" i="5"/>
  <c r="DG10" i="5" s="1"/>
  <c r="DM10" i="5" s="1"/>
  <c r="DD10" i="5"/>
  <c r="DE10" i="5" s="1"/>
  <c r="CY10" i="5"/>
  <c r="CX10" i="5"/>
  <c r="CS10" i="5"/>
  <c r="CT10" i="5" s="1"/>
  <c r="CQ10" i="5"/>
  <c r="CR10" i="5" s="1"/>
  <c r="CL10" i="5"/>
  <c r="CK10" i="5"/>
  <c r="CF10" i="5"/>
  <c r="CG10" i="5" s="1"/>
  <c r="CM10" i="5" s="1"/>
  <c r="CD10" i="5"/>
  <c r="CE10" i="5" s="1"/>
  <c r="BY10" i="5"/>
  <c r="BX10" i="5"/>
  <c r="BS10" i="5"/>
  <c r="BT10" i="5" s="1"/>
  <c r="BZ10" i="5" s="1"/>
  <c r="BQ10" i="5"/>
  <c r="BR10" i="5" s="1"/>
  <c r="CA10" i="5" s="1"/>
  <c r="BL10" i="5"/>
  <c r="BK10" i="5"/>
  <c r="BF10" i="5"/>
  <c r="BG10" i="5" s="1"/>
  <c r="BM10" i="5" s="1"/>
  <c r="BD10" i="5"/>
  <c r="BE10" i="5" s="1"/>
  <c r="AY10" i="5"/>
  <c r="AT10" i="5"/>
  <c r="AS10" i="5"/>
  <c r="AQ10" i="5"/>
  <c r="AL10" i="5"/>
  <c r="AK10" i="5"/>
  <c r="AG10" i="5"/>
  <c r="AM10" i="5" s="1"/>
  <c r="AF10" i="5"/>
  <c r="AD10" i="5"/>
  <c r="Y10" i="5"/>
  <c r="X10" i="5"/>
  <c r="T10" i="5"/>
  <c r="Z10" i="5" s="1"/>
  <c r="S10" i="5"/>
  <c r="Q10" i="5"/>
  <c r="L10" i="5"/>
  <c r="M10" i="5" s="1"/>
  <c r="K10" i="5"/>
  <c r="G10" i="5"/>
  <c r="F10" i="5"/>
  <c r="D10" i="5"/>
  <c r="DY9" i="5"/>
  <c r="DZ9" i="5" s="1"/>
  <c r="DX9" i="5"/>
  <c r="DT9" i="5"/>
  <c r="DS9" i="5"/>
  <c r="DQ9" i="5"/>
  <c r="DL9" i="5"/>
  <c r="DM9" i="5" s="1"/>
  <c r="DK9" i="5"/>
  <c r="DG9" i="5"/>
  <c r="DF9" i="5"/>
  <c r="DD9" i="5"/>
  <c r="CY9" i="5"/>
  <c r="CX9" i="5"/>
  <c r="CT9" i="5"/>
  <c r="CS9" i="5"/>
  <c r="CQ9" i="5"/>
  <c r="CL9" i="5"/>
  <c r="CK9" i="5"/>
  <c r="CG9" i="5"/>
  <c r="CF9" i="5"/>
  <c r="CD9" i="5"/>
  <c r="BY9" i="5"/>
  <c r="BZ9" i="5" s="1"/>
  <c r="BX9" i="5"/>
  <c r="BT9" i="5"/>
  <c r="BS9" i="5"/>
  <c r="BQ9" i="5"/>
  <c r="BL9" i="5"/>
  <c r="BM9" i="5" s="1"/>
  <c r="BK9" i="5"/>
  <c r="BG9" i="5"/>
  <c r="BF9" i="5"/>
  <c r="BD9" i="5"/>
  <c r="AY9" i="5"/>
  <c r="AS9" i="5"/>
  <c r="AT9" i="5" s="1"/>
  <c r="AZ9" i="5" s="1"/>
  <c r="AQ9" i="5"/>
  <c r="AZ10" i="5" s="1"/>
  <c r="AL9" i="5"/>
  <c r="AK9" i="5"/>
  <c r="AF9" i="5"/>
  <c r="AG9" i="5" s="1"/>
  <c r="AD9" i="5"/>
  <c r="AE10" i="5" s="1"/>
  <c r="Y9" i="5"/>
  <c r="X9" i="5"/>
  <c r="S9" i="5"/>
  <c r="T9" i="5" s="1"/>
  <c r="Q9" i="5"/>
  <c r="R10" i="5" s="1"/>
  <c r="AA10" i="5" s="1"/>
  <c r="L9" i="5"/>
  <c r="K9" i="5"/>
  <c r="F9" i="5"/>
  <c r="G9" i="5" s="1"/>
  <c r="M9" i="5" s="1"/>
  <c r="D9" i="5"/>
  <c r="E10" i="5" s="1"/>
  <c r="DY8" i="5"/>
  <c r="DX8" i="5"/>
  <c r="DS8" i="5"/>
  <c r="DT8" i="5" s="1"/>
  <c r="DZ8" i="5" s="1"/>
  <c r="DQ8" i="5"/>
  <c r="DR8" i="5" s="1"/>
  <c r="DL8" i="5"/>
  <c r="DK8" i="5"/>
  <c r="DF8" i="5"/>
  <c r="DG8" i="5" s="1"/>
  <c r="DM8" i="5" s="1"/>
  <c r="DD8" i="5"/>
  <c r="DE8" i="5" s="1"/>
  <c r="CY8" i="5"/>
  <c r="CX8" i="5"/>
  <c r="CS8" i="5"/>
  <c r="CT8" i="5" s="1"/>
  <c r="CQ8" i="5"/>
  <c r="CR8" i="5" s="1"/>
  <c r="CL8" i="5"/>
  <c r="CK8" i="5"/>
  <c r="CF8" i="5"/>
  <c r="CG8" i="5" s="1"/>
  <c r="CD8" i="5"/>
  <c r="CE9" i="5" s="1"/>
  <c r="BY8" i="5"/>
  <c r="BX8" i="5"/>
  <c r="BS8" i="5"/>
  <c r="BT8" i="5" s="1"/>
  <c r="BZ8" i="5" s="1"/>
  <c r="BQ8" i="5"/>
  <c r="BR9" i="5" s="1"/>
  <c r="CA9" i="5" s="1"/>
  <c r="BL8" i="5"/>
  <c r="BK8" i="5"/>
  <c r="BF8" i="5"/>
  <c r="BG8" i="5" s="1"/>
  <c r="BM8" i="5" s="1"/>
  <c r="BD8" i="5"/>
  <c r="BE9" i="5" s="1"/>
  <c r="AY8" i="5"/>
  <c r="AT8" i="5"/>
  <c r="AZ8" i="5" s="1"/>
  <c r="AS8" i="5"/>
  <c r="AQ8" i="5"/>
  <c r="AL8" i="5"/>
  <c r="AK8" i="5"/>
  <c r="AM8" i="5" s="1"/>
  <c r="AG8" i="5"/>
  <c r="AF8" i="5"/>
  <c r="AD8" i="5"/>
  <c r="Y8" i="5"/>
  <c r="X8" i="5"/>
  <c r="Z8" i="5" s="1"/>
  <c r="T8" i="5"/>
  <c r="S8" i="5"/>
  <c r="Q8" i="5"/>
  <c r="L8" i="5"/>
  <c r="M8" i="5" s="1"/>
  <c r="K8" i="5"/>
  <c r="G8" i="5"/>
  <c r="F8" i="5"/>
  <c r="D8" i="5"/>
  <c r="DY7" i="5"/>
  <c r="DZ7" i="5" s="1"/>
  <c r="DX7" i="5"/>
  <c r="DT7" i="5"/>
  <c r="DS7" i="5"/>
  <c r="DQ7" i="5"/>
  <c r="DL7" i="5"/>
  <c r="DM7" i="5" s="1"/>
  <c r="DK7" i="5"/>
  <c r="DG7" i="5"/>
  <c r="DF7" i="5"/>
  <c r="DD7" i="5"/>
  <c r="CY7" i="5"/>
  <c r="CX7" i="5"/>
  <c r="CT7" i="5"/>
  <c r="CS7" i="5"/>
  <c r="CQ7" i="5"/>
  <c r="CL7" i="5"/>
  <c r="CK7" i="5"/>
  <c r="CG7" i="5"/>
  <c r="CF7" i="5"/>
  <c r="CD7" i="5"/>
  <c r="BY7" i="5"/>
  <c r="BZ7" i="5" s="1"/>
  <c r="BX7" i="5"/>
  <c r="BT7" i="5"/>
  <c r="BS7" i="5"/>
  <c r="BQ7" i="5"/>
  <c r="BL7" i="5"/>
  <c r="BK7" i="5"/>
  <c r="BG7" i="5"/>
  <c r="BF7" i="5"/>
  <c r="BD7" i="5"/>
  <c r="AY7" i="5"/>
  <c r="AS7" i="5"/>
  <c r="AT7" i="5" s="1"/>
  <c r="AZ7" i="5" s="1"/>
  <c r="AQ7" i="5"/>
  <c r="AR7" i="5" s="1"/>
  <c r="BA7" i="5" s="1"/>
  <c r="AL7" i="5"/>
  <c r="AK7" i="5"/>
  <c r="AF7" i="5"/>
  <c r="AG7" i="5" s="1"/>
  <c r="AM7" i="5" s="1"/>
  <c r="AD7" i="5"/>
  <c r="AE7" i="5" s="1"/>
  <c r="Y7" i="5"/>
  <c r="X7" i="5"/>
  <c r="S7" i="5"/>
  <c r="T7" i="5" s="1"/>
  <c r="Q7" i="5"/>
  <c r="R7" i="5" s="1"/>
  <c r="L7" i="5"/>
  <c r="K7" i="5"/>
  <c r="F7" i="5"/>
  <c r="G7" i="5" s="1"/>
  <c r="M7" i="5" s="1"/>
  <c r="D7" i="5"/>
  <c r="E7" i="5" s="1"/>
  <c r="DZ6" i="5"/>
  <c r="DY6" i="5"/>
  <c r="DX6" i="5"/>
  <c r="DS6" i="5"/>
  <c r="DT6" i="5" s="1"/>
  <c r="DQ6" i="5"/>
  <c r="DR6" i="5" s="1"/>
  <c r="EA6" i="5" s="1"/>
  <c r="DL6" i="5"/>
  <c r="DK6" i="5"/>
  <c r="DF6" i="5"/>
  <c r="DG6" i="5" s="1"/>
  <c r="DM6" i="5" s="1"/>
  <c r="DD6" i="5"/>
  <c r="DE6" i="5" s="1"/>
  <c r="CY6" i="5"/>
  <c r="CX6" i="5"/>
  <c r="CS6" i="5"/>
  <c r="CT6" i="5" s="1"/>
  <c r="CQ6" i="5"/>
  <c r="CR6" i="5" s="1"/>
  <c r="CL6" i="5"/>
  <c r="CK6" i="5"/>
  <c r="CF6" i="5"/>
  <c r="CG6" i="5" s="1"/>
  <c r="CM6" i="5" s="1"/>
  <c r="CD6" i="5"/>
  <c r="CE6" i="5" s="1"/>
  <c r="BZ6" i="5"/>
  <c r="BY6" i="5"/>
  <c r="BX6" i="5"/>
  <c r="BS6" i="5"/>
  <c r="BT6" i="5" s="1"/>
  <c r="BQ6" i="5"/>
  <c r="BR6" i="5" s="1"/>
  <c r="CA6" i="5" s="1"/>
  <c r="BL6" i="5"/>
  <c r="BK6" i="5"/>
  <c r="BF6" i="5"/>
  <c r="BG6" i="5" s="1"/>
  <c r="BM6" i="5" s="1"/>
  <c r="BD6" i="5"/>
  <c r="BE6" i="5" s="1"/>
  <c r="AZ6" i="5"/>
  <c r="AY6" i="5"/>
  <c r="AT6" i="5"/>
  <c r="AS6" i="5"/>
  <c r="AR6" i="5"/>
  <c r="BA6" i="5" s="1"/>
  <c r="AQ6" i="5"/>
  <c r="AL6" i="5"/>
  <c r="AK6" i="5"/>
  <c r="AG6" i="5"/>
  <c r="AM6" i="5" s="1"/>
  <c r="AF6" i="5"/>
  <c r="AD6" i="5"/>
  <c r="Y6" i="5"/>
  <c r="Z7" i="5" s="1"/>
  <c r="X6" i="5"/>
  <c r="T6" i="5"/>
  <c r="S6" i="5"/>
  <c r="R6" i="5"/>
  <c r="Q6" i="5"/>
  <c r="L6" i="5"/>
  <c r="K6" i="5"/>
  <c r="G6" i="5"/>
  <c r="F6" i="5"/>
  <c r="D6" i="5"/>
  <c r="DY5" i="5"/>
  <c r="DZ5" i="5" s="1"/>
  <c r="DX5" i="5"/>
  <c r="DT5" i="5"/>
  <c r="DS5" i="5"/>
  <c r="DR5" i="5"/>
  <c r="DQ5" i="5"/>
  <c r="DL5" i="5"/>
  <c r="DM5" i="5" s="1"/>
  <c r="DK5" i="5"/>
  <c r="DG5" i="5"/>
  <c r="DF5" i="5"/>
  <c r="DE5" i="5"/>
  <c r="DN5" i="5" s="1"/>
  <c r="DD5" i="5"/>
  <c r="CY5" i="5"/>
  <c r="CZ5" i="5" s="1"/>
  <c r="DA5" i="5" s="1"/>
  <c r="CX5" i="5"/>
  <c r="CT5" i="5"/>
  <c r="CS5" i="5"/>
  <c r="CR5" i="5"/>
  <c r="CZ6" i="5" s="1"/>
  <c r="DA6" i="5" s="1"/>
  <c r="CQ5" i="5"/>
  <c r="CL5" i="5"/>
  <c r="CM5" i="5" s="1"/>
  <c r="CK5" i="5"/>
  <c r="CG5" i="5"/>
  <c r="CF5" i="5"/>
  <c r="CD5" i="5"/>
  <c r="BY5" i="5"/>
  <c r="BZ5" i="5" s="1"/>
  <c r="BX5" i="5"/>
  <c r="BT5" i="5"/>
  <c r="BS5" i="5"/>
  <c r="BR5" i="5"/>
  <c r="CA5" i="5" s="1"/>
  <c r="BQ5" i="5"/>
  <c r="BL5" i="5"/>
  <c r="BM5" i="5" s="1"/>
  <c r="BK5" i="5"/>
  <c r="BG5" i="5"/>
  <c r="BF5" i="5"/>
  <c r="BE5" i="5"/>
  <c r="BD5" i="5"/>
  <c r="AY5" i="5"/>
  <c r="AS5" i="5"/>
  <c r="AT5" i="5" s="1"/>
  <c r="AQ5" i="5"/>
  <c r="AR5" i="5" s="1"/>
  <c r="AL5" i="5"/>
  <c r="AK5" i="5"/>
  <c r="AM5" i="5" s="1"/>
  <c r="AF5" i="5"/>
  <c r="AG5" i="5" s="1"/>
  <c r="AD5" i="5"/>
  <c r="Y5" i="5"/>
  <c r="X5" i="5"/>
  <c r="Z5" i="5" s="1"/>
  <c r="S5" i="5"/>
  <c r="T5" i="5" s="1"/>
  <c r="Q5" i="5"/>
  <c r="R5" i="5" s="1"/>
  <c r="L5" i="5"/>
  <c r="K5" i="5"/>
  <c r="F5" i="5"/>
  <c r="G5" i="5" s="1"/>
  <c r="M5" i="5" s="1"/>
  <c r="D5" i="5"/>
  <c r="E5" i="5" s="1"/>
  <c r="N5" i="5" s="1"/>
  <c r="DY4" i="5"/>
  <c r="DX4" i="5"/>
  <c r="DQ4" i="5"/>
  <c r="DL4" i="5"/>
  <c r="DK4" i="5"/>
  <c r="DD4" i="5"/>
  <c r="CY4" i="5"/>
  <c r="CX4" i="5"/>
  <c r="CQ4" i="5"/>
  <c r="CL4" i="5"/>
  <c r="CK4" i="5"/>
  <c r="CD4" i="5"/>
  <c r="CE5" i="5" s="1"/>
  <c r="CN5" i="5" s="1"/>
  <c r="BY4" i="5"/>
  <c r="BX4" i="5"/>
  <c r="BQ4" i="5"/>
  <c r="BL4" i="5"/>
  <c r="BK4" i="5"/>
  <c r="BD4" i="5"/>
  <c r="AY4" i="5"/>
  <c r="AX4" i="5"/>
  <c r="AQ4" i="5"/>
  <c r="AL4" i="5"/>
  <c r="AK4" i="5"/>
  <c r="AD4" i="5"/>
  <c r="Y4" i="5"/>
  <c r="X4" i="5"/>
  <c r="Q4" i="5"/>
  <c r="L4" i="5"/>
  <c r="K4" i="5"/>
  <c r="D4" i="5"/>
  <c r="BC3" i="5"/>
  <c r="AB3" i="5"/>
  <c r="D3" i="5"/>
  <c r="Q1" i="5"/>
  <c r="P1" i="5"/>
  <c r="L31" i="4"/>
  <c r="K31" i="4"/>
  <c r="M31" i="4" s="1"/>
  <c r="L23" i="4"/>
  <c r="K23" i="4"/>
  <c r="M23" i="4" s="1"/>
  <c r="L30" i="4"/>
  <c r="K30" i="4"/>
  <c r="M30" i="4" s="1"/>
  <c r="M22" i="4"/>
  <c r="L22" i="4"/>
  <c r="K22" i="4"/>
  <c r="L29" i="4"/>
  <c r="K29" i="4"/>
  <c r="M29" i="4" s="1"/>
  <c r="L21" i="4"/>
  <c r="K21" i="4"/>
  <c r="M21" i="4" s="1"/>
  <c r="L28" i="4"/>
  <c r="K28" i="4"/>
  <c r="M28" i="4" s="1"/>
  <c r="L20" i="4"/>
  <c r="K20" i="4"/>
  <c r="M20" i="4" s="1"/>
  <c r="L27" i="4"/>
  <c r="K27" i="4"/>
  <c r="M27" i="4" s="1"/>
  <c r="L19" i="4"/>
  <c r="K19" i="4"/>
  <c r="M19" i="4" s="1"/>
  <c r="L15" i="4"/>
  <c r="M15" i="4" s="1"/>
  <c r="K15" i="4"/>
  <c r="L14" i="4"/>
  <c r="M14" i="4" s="1"/>
  <c r="K14" i="4"/>
  <c r="L13" i="4"/>
  <c r="M13" i="4" s="1"/>
  <c r="K13" i="4"/>
  <c r="L12" i="4"/>
  <c r="M12" i="4" s="1"/>
  <c r="K12" i="4"/>
  <c r="L11" i="4"/>
  <c r="M11" i="4" s="1"/>
  <c r="K11" i="4"/>
  <c r="L7" i="4"/>
  <c r="K7" i="4"/>
  <c r="M7" i="4" s="1"/>
  <c r="L6" i="4"/>
  <c r="K6" i="4"/>
  <c r="M6" i="4" s="1"/>
  <c r="L5" i="4"/>
  <c r="K5" i="4"/>
  <c r="M5" i="4" s="1"/>
  <c r="L4" i="4"/>
  <c r="K4" i="4"/>
  <c r="M4" i="4" s="1"/>
  <c r="L3" i="4"/>
  <c r="K3" i="4"/>
  <c r="M3" i="4" s="1"/>
  <c r="E47" i="4"/>
  <c r="D47" i="4"/>
  <c r="F47" i="4" s="1"/>
  <c r="E46" i="4"/>
  <c r="D46" i="4"/>
  <c r="F46" i="4" s="1"/>
  <c r="E45" i="4"/>
  <c r="D45" i="4"/>
  <c r="F45" i="4" s="1"/>
  <c r="E44" i="4"/>
  <c r="D44" i="4"/>
  <c r="F44" i="4" s="1"/>
  <c r="E43" i="4"/>
  <c r="D43" i="4"/>
  <c r="F43" i="4" s="1"/>
  <c r="E39" i="4"/>
  <c r="D39" i="4"/>
  <c r="F39" i="4" s="1"/>
  <c r="F38" i="4"/>
  <c r="E38" i="4"/>
  <c r="D38" i="4"/>
  <c r="E37" i="4"/>
  <c r="D37" i="4"/>
  <c r="F37" i="4" s="1"/>
  <c r="F36" i="4"/>
  <c r="E36" i="4"/>
  <c r="D36" i="4"/>
  <c r="E35" i="4"/>
  <c r="D35" i="4"/>
  <c r="F35" i="4" s="1"/>
  <c r="E31" i="4"/>
  <c r="D31" i="4"/>
  <c r="F31" i="4" s="1"/>
  <c r="E30" i="4"/>
  <c r="D30" i="4"/>
  <c r="F30" i="4" s="1"/>
  <c r="E29" i="4"/>
  <c r="D29" i="4"/>
  <c r="F29" i="4" s="1"/>
  <c r="E28" i="4"/>
  <c r="D28" i="4"/>
  <c r="F28" i="4" s="1"/>
  <c r="E27" i="4"/>
  <c r="D27" i="4"/>
  <c r="F27" i="4" s="1"/>
  <c r="F23" i="4"/>
  <c r="E23" i="4"/>
  <c r="D23" i="4"/>
  <c r="E22" i="4"/>
  <c r="D22" i="4"/>
  <c r="F22" i="4" s="1"/>
  <c r="F21" i="4"/>
  <c r="E21" i="4"/>
  <c r="D21" i="4"/>
  <c r="E20" i="4"/>
  <c r="D20" i="4"/>
  <c r="F20" i="4" s="1"/>
  <c r="F19" i="4"/>
  <c r="E19" i="4"/>
  <c r="D19" i="4"/>
  <c r="E15" i="4"/>
  <c r="D15" i="4"/>
  <c r="F15" i="4" s="1"/>
  <c r="F14" i="4"/>
  <c r="E14" i="4"/>
  <c r="D14" i="4"/>
  <c r="E13" i="4"/>
  <c r="D13" i="4"/>
  <c r="F13" i="4" s="1"/>
  <c r="F12" i="4"/>
  <c r="E12" i="4"/>
  <c r="D12" i="4"/>
  <c r="E11" i="4"/>
  <c r="D11" i="4"/>
  <c r="F11" i="4" s="1"/>
  <c r="F7" i="4"/>
  <c r="E7" i="4"/>
  <c r="D7" i="4"/>
  <c r="E6" i="4"/>
  <c r="D6" i="4"/>
  <c r="F6" i="4" s="1"/>
  <c r="F5" i="4"/>
  <c r="E5" i="4"/>
  <c r="D5" i="4"/>
  <c r="E4" i="4"/>
  <c r="D4" i="4"/>
  <c r="F4" i="4" s="1"/>
  <c r="F3" i="4"/>
  <c r="E3" i="4"/>
  <c r="D3" i="4"/>
  <c r="D11" i="3"/>
  <c r="D10" i="3"/>
  <c r="D9" i="3"/>
  <c r="D8" i="3"/>
  <c r="D7" i="3"/>
  <c r="D6" i="3"/>
  <c r="D5" i="3"/>
  <c r="D4" i="3"/>
  <c r="D3" i="3"/>
  <c r="D2" i="3"/>
  <c r="B11" i="2"/>
  <c r="B10" i="2"/>
  <c r="B6" i="2"/>
  <c r="B5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" i="1"/>
  <c r="B5" i="1" s="1"/>
  <c r="B6" i="1" s="1"/>
  <c r="B7" i="1" s="1"/>
  <c r="BN6" i="5" l="1"/>
  <c r="DN6" i="5"/>
  <c r="AN7" i="5"/>
  <c r="BN9" i="5"/>
  <c r="DN8" i="5"/>
  <c r="EA8" i="5"/>
  <c r="N10" i="5"/>
  <c r="AN10" i="5"/>
  <c r="BN10" i="5"/>
  <c r="CN10" i="5"/>
  <c r="DN10" i="5"/>
  <c r="EA10" i="5"/>
  <c r="N11" i="5"/>
  <c r="AA11" i="5"/>
  <c r="AN11" i="5"/>
  <c r="BA11" i="5"/>
  <c r="CM12" i="5"/>
  <c r="CN12" i="5" s="1"/>
  <c r="BA14" i="5"/>
  <c r="AE5" i="5"/>
  <c r="AN5" i="5" s="1"/>
  <c r="BN5" i="5"/>
  <c r="M6" i="5"/>
  <c r="BM7" i="5"/>
  <c r="DN14" i="5"/>
  <c r="EA5" i="5"/>
  <c r="AA7" i="5"/>
  <c r="AA5" i="5"/>
  <c r="E6" i="5"/>
  <c r="N6" i="5" s="1"/>
  <c r="Z6" i="5"/>
  <c r="AA6" i="5" s="1"/>
  <c r="AE6" i="5"/>
  <c r="AN6" i="5" s="1"/>
  <c r="CM7" i="5"/>
  <c r="CM9" i="5"/>
  <c r="CN9" i="5" s="1"/>
  <c r="AZ5" i="5"/>
  <c r="BA5" i="5" s="1"/>
  <c r="CN6" i="5"/>
  <c r="N7" i="5"/>
  <c r="CZ7" i="5"/>
  <c r="Z9" i="5"/>
  <c r="AM9" i="5"/>
  <c r="CZ9" i="5"/>
  <c r="CZ11" i="5"/>
  <c r="AA13" i="5"/>
  <c r="EA13" i="5"/>
  <c r="N14" i="5"/>
  <c r="CR9" i="5"/>
  <c r="CZ10" i="5" s="1"/>
  <c r="DA10" i="5" s="1"/>
  <c r="DE9" i="5"/>
  <c r="DN9" i="5" s="1"/>
  <c r="DR9" i="5"/>
  <c r="EA9" i="5" s="1"/>
  <c r="AR10" i="5"/>
  <c r="BA10" i="5" s="1"/>
  <c r="AN12" i="5"/>
  <c r="CE15" i="5"/>
  <c r="AA17" i="5"/>
  <c r="Z17" i="5"/>
  <c r="CM17" i="5"/>
  <c r="CN17" i="5" s="1"/>
  <c r="AA21" i="5"/>
  <c r="AM20" i="5"/>
  <c r="DA22" i="5"/>
  <c r="BE8" i="5"/>
  <c r="BN8" i="5" s="1"/>
  <c r="BR8" i="5"/>
  <c r="CA8" i="5" s="1"/>
  <c r="CE8" i="5"/>
  <c r="E9" i="5"/>
  <c r="N9" i="5" s="1"/>
  <c r="R9" i="5"/>
  <c r="AA9" i="5" s="1"/>
  <c r="AE9" i="5"/>
  <c r="AN9" i="5" s="1"/>
  <c r="AR9" i="5"/>
  <c r="BA9" i="5" s="1"/>
  <c r="AZ12" i="5"/>
  <c r="CM14" i="5"/>
  <c r="CN14" i="5" s="1"/>
  <c r="DR14" i="5"/>
  <c r="DZ14" i="5"/>
  <c r="R15" i="5"/>
  <c r="AA15" i="5" s="1"/>
  <c r="AR15" i="5"/>
  <c r="BA15" i="5" s="1"/>
  <c r="BM15" i="5"/>
  <c r="CR15" i="5"/>
  <c r="CZ16" i="5" s="1"/>
  <c r="DA16" i="5" s="1"/>
  <c r="DM15" i="5"/>
  <c r="R16" i="5"/>
  <c r="AA16" i="5" s="1"/>
  <c r="AN17" i="5"/>
  <c r="BZ18" i="5"/>
  <c r="DZ18" i="5"/>
  <c r="EA18" i="5" s="1"/>
  <c r="BN20" i="5"/>
  <c r="BM19" i="5"/>
  <c r="CR19" i="5"/>
  <c r="CZ20" i="5" s="1"/>
  <c r="DA20" i="5" s="1"/>
  <c r="DN20" i="5"/>
  <c r="DM19" i="5"/>
  <c r="R20" i="5"/>
  <c r="AN21" i="5"/>
  <c r="CZ21" i="5"/>
  <c r="DA21" i="5" s="1"/>
  <c r="AN23" i="5"/>
  <c r="CZ23" i="5"/>
  <c r="AA26" i="5"/>
  <c r="AN26" i="5"/>
  <c r="BR7" i="5"/>
  <c r="CA7" i="5" s="1"/>
  <c r="E8" i="5"/>
  <c r="N8" i="5" s="1"/>
  <c r="AR8" i="5"/>
  <c r="BA8" i="5" s="1"/>
  <c r="BR11" i="5"/>
  <c r="CA11" i="5" s="1"/>
  <c r="DE11" i="5"/>
  <c r="DN11" i="5" s="1"/>
  <c r="R12" i="5"/>
  <c r="AA12" i="5" s="1"/>
  <c r="AR12" i="5"/>
  <c r="BA12" i="5" s="1"/>
  <c r="BZ14" i="5"/>
  <c r="AM15" i="5"/>
  <c r="BE15" i="5"/>
  <c r="BN15" i="5" s="1"/>
  <c r="BZ15" i="5"/>
  <c r="DE15" i="5"/>
  <c r="DN15" i="5" s="1"/>
  <c r="DZ15" i="5"/>
  <c r="EA15" i="5" s="1"/>
  <c r="AN16" i="5"/>
  <c r="BR16" i="5"/>
  <c r="CA16" i="5" s="1"/>
  <c r="BZ16" i="5"/>
  <c r="DR16" i="5"/>
  <c r="DZ16" i="5"/>
  <c r="CZ17" i="5"/>
  <c r="DA17" i="5" s="1"/>
  <c r="CN18" i="5"/>
  <c r="CM18" i="5"/>
  <c r="BE19" i="5"/>
  <c r="BN19" i="5" s="1"/>
  <c r="BZ19" i="5"/>
  <c r="DE19" i="5"/>
  <c r="DN19" i="5" s="1"/>
  <c r="EA20" i="5"/>
  <c r="DZ19" i="5"/>
  <c r="AE20" i="5"/>
  <c r="AN20" i="5" s="1"/>
  <c r="Z21" i="5"/>
  <c r="CN21" i="5"/>
  <c r="N22" i="5"/>
  <c r="BA23" i="5"/>
  <c r="CM28" i="5"/>
  <c r="CN28" i="5" s="1"/>
  <c r="CZ15" i="5"/>
  <c r="N16" i="5"/>
  <c r="BE7" i="5"/>
  <c r="BN7" i="5" s="1"/>
  <c r="CE7" i="5"/>
  <c r="CN7" i="5" s="1"/>
  <c r="CR7" i="5"/>
  <c r="CZ8" i="5" s="1"/>
  <c r="DA8" i="5" s="1"/>
  <c r="DE7" i="5"/>
  <c r="DN7" i="5" s="1"/>
  <c r="DR7" i="5"/>
  <c r="EA7" i="5" s="1"/>
  <c r="R8" i="5"/>
  <c r="AA8" i="5" s="1"/>
  <c r="AE8" i="5"/>
  <c r="AN8" i="5" s="1"/>
  <c r="BE11" i="5"/>
  <c r="BN11" i="5" s="1"/>
  <c r="CE11" i="5"/>
  <c r="CN11" i="5" s="1"/>
  <c r="CR11" i="5"/>
  <c r="CZ12" i="5" s="1"/>
  <c r="DA12" i="5" s="1"/>
  <c r="DR11" i="5"/>
  <c r="EA11" i="5" s="1"/>
  <c r="E12" i="5"/>
  <c r="N12" i="5" s="1"/>
  <c r="BM14" i="5"/>
  <c r="BN14" i="5" s="1"/>
  <c r="DM14" i="5"/>
  <c r="E15" i="5"/>
  <c r="N15" i="5" s="1"/>
  <c r="M15" i="5"/>
  <c r="AE15" i="5"/>
  <c r="AN15" i="5" s="1"/>
  <c r="AZ15" i="5"/>
  <c r="CM15" i="5"/>
  <c r="N17" i="5"/>
  <c r="M16" i="5"/>
  <c r="Z16" i="5"/>
  <c r="AR16" i="5"/>
  <c r="BA16" i="5" s="1"/>
  <c r="AZ17" i="5"/>
  <c r="BA17" i="5" s="1"/>
  <c r="CZ18" i="5"/>
  <c r="DA18" i="5" s="1"/>
  <c r="AA19" i="5"/>
  <c r="AZ19" i="5"/>
  <c r="BA19" i="5" s="1"/>
  <c r="BR19" i="5"/>
  <c r="CA19" i="5" s="1"/>
  <c r="CN20" i="5"/>
  <c r="CM19" i="5"/>
  <c r="CN19" i="5" s="1"/>
  <c r="DR19" i="5"/>
  <c r="EA19" i="5" s="1"/>
  <c r="N21" i="5"/>
  <c r="M20" i="5"/>
  <c r="N20" i="5" s="1"/>
  <c r="Z20" i="5"/>
  <c r="AR20" i="5"/>
  <c r="BA20" i="5" s="1"/>
  <c r="AA22" i="5"/>
  <c r="CN22" i="5"/>
  <c r="CM22" i="5"/>
  <c r="DN25" i="5"/>
  <c r="Z26" i="5"/>
  <c r="R27" i="5"/>
  <c r="BM27" i="5"/>
  <c r="CR27" i="5"/>
  <c r="CZ28" i="5" s="1"/>
  <c r="DA28" i="5" s="1"/>
  <c r="DN28" i="5"/>
  <c r="DM27" i="5"/>
  <c r="R28" i="5"/>
  <c r="AN29" i="5"/>
  <c r="CZ33" i="5"/>
  <c r="DA33" i="5" s="1"/>
  <c r="N39" i="5"/>
  <c r="BE23" i="5"/>
  <c r="BN23" i="5" s="1"/>
  <c r="BR23" i="5"/>
  <c r="CA23" i="5" s="1"/>
  <c r="CE23" i="5"/>
  <c r="CN23" i="5" s="1"/>
  <c r="CR23" i="5"/>
  <c r="CZ24" i="5" s="1"/>
  <c r="DA24" i="5" s="1"/>
  <c r="DE23" i="5"/>
  <c r="DN23" i="5" s="1"/>
  <c r="DR23" i="5"/>
  <c r="EA23" i="5" s="1"/>
  <c r="E24" i="5"/>
  <c r="N24" i="5" s="1"/>
  <c r="R24" i="5"/>
  <c r="AA24" i="5" s="1"/>
  <c r="AE24" i="5"/>
  <c r="AN24" i="5" s="1"/>
  <c r="AR24" i="5"/>
  <c r="BA24" i="5" s="1"/>
  <c r="BN27" i="5"/>
  <c r="DN27" i="5"/>
  <c r="AN28" i="5"/>
  <c r="BR28" i="5"/>
  <c r="CA28" i="5" s="1"/>
  <c r="BZ28" i="5"/>
  <c r="AZ29" i="5"/>
  <c r="BA29" i="5" s="1"/>
  <c r="CZ32" i="5"/>
  <c r="DA32" i="5" s="1"/>
  <c r="CZ36" i="5"/>
  <c r="DA36" i="5" s="1"/>
  <c r="CZ37" i="5"/>
  <c r="DA37" i="5" s="1"/>
  <c r="CZ39" i="5"/>
  <c r="DA39" i="5" s="1"/>
  <c r="CZ26" i="5"/>
  <c r="DA26" i="5" s="1"/>
  <c r="E27" i="5"/>
  <c r="M27" i="5"/>
  <c r="AE27" i="5"/>
  <c r="AN27" i="5" s="1"/>
  <c r="CM27" i="5"/>
  <c r="DR27" i="5"/>
  <c r="EA27" i="5" s="1"/>
  <c r="N29" i="5"/>
  <c r="M28" i="5"/>
  <c r="Z28" i="5"/>
  <c r="AR28" i="5"/>
  <c r="BA28" i="5" s="1"/>
  <c r="DZ28" i="5"/>
  <c r="EA28" i="5" s="1"/>
  <c r="AA30" i="5"/>
  <c r="CN30" i="5"/>
  <c r="CM30" i="5"/>
  <c r="AA34" i="5"/>
  <c r="CM34" i="5"/>
  <c r="CN34" i="5" s="1"/>
  <c r="BA38" i="5"/>
  <c r="DR25" i="5"/>
  <c r="EA25" i="5" s="1"/>
  <c r="AR26" i="5"/>
  <c r="BA26" i="5" s="1"/>
  <c r="CM26" i="5"/>
  <c r="CN26" i="5" s="1"/>
  <c r="Z27" i="5"/>
  <c r="CE27" i="5"/>
  <c r="CZ27" i="5"/>
  <c r="E28" i="5"/>
  <c r="N28" i="5" s="1"/>
  <c r="AA29" i="5"/>
  <c r="AM28" i="5"/>
  <c r="BN29" i="5"/>
  <c r="CM29" i="5"/>
  <c r="CN29" i="5" s="1"/>
  <c r="DN29" i="5"/>
  <c r="AN30" i="5"/>
  <c r="CZ30" i="5"/>
  <c r="DA30" i="5" s="1"/>
  <c r="AA31" i="5"/>
  <c r="Z32" i="5"/>
  <c r="AM32" i="5"/>
  <c r="BN33" i="5"/>
  <c r="CM33" i="5"/>
  <c r="CN33" i="5" s="1"/>
  <c r="DN33" i="5"/>
  <c r="AN34" i="5"/>
  <c r="CZ34" i="5"/>
  <c r="DA34" i="5" s="1"/>
  <c r="AA35" i="5"/>
  <c r="Z36" i="5"/>
  <c r="AM36" i="5"/>
  <c r="BN37" i="5"/>
  <c r="CM37" i="5"/>
  <c r="CN37" i="5" s="1"/>
  <c r="AN38" i="5"/>
  <c r="CE38" i="5"/>
  <c r="CM38" i="5"/>
  <c r="M39" i="5"/>
  <c r="AM39" i="5"/>
  <c r="AD40" i="5"/>
  <c r="AE40" i="5" s="1"/>
  <c r="AF40" i="5"/>
  <c r="AL40" i="5"/>
  <c r="BE31" i="5"/>
  <c r="BN31" i="5" s="1"/>
  <c r="BR31" i="5"/>
  <c r="CA31" i="5" s="1"/>
  <c r="CE31" i="5"/>
  <c r="CN31" i="5" s="1"/>
  <c r="CR31" i="5"/>
  <c r="DA31" i="5" s="1"/>
  <c r="DE31" i="5"/>
  <c r="DN31" i="5" s="1"/>
  <c r="DR31" i="5"/>
  <c r="EA31" i="5" s="1"/>
  <c r="E32" i="5"/>
  <c r="N32" i="5" s="1"/>
  <c r="R32" i="5"/>
  <c r="AE32" i="5"/>
  <c r="AN32" i="5" s="1"/>
  <c r="AR32" i="5"/>
  <c r="BA32" i="5" s="1"/>
  <c r="BE35" i="5"/>
  <c r="BN35" i="5" s="1"/>
  <c r="BR35" i="5"/>
  <c r="CA35" i="5" s="1"/>
  <c r="CE35" i="5"/>
  <c r="CN35" i="5" s="1"/>
  <c r="CR35" i="5"/>
  <c r="DA35" i="5" s="1"/>
  <c r="DE35" i="5"/>
  <c r="DN35" i="5" s="1"/>
  <c r="DR35" i="5"/>
  <c r="EA35" i="5" s="1"/>
  <c r="E36" i="5"/>
  <c r="N36" i="5" s="1"/>
  <c r="R36" i="5"/>
  <c r="AE36" i="5"/>
  <c r="AN36" i="5" s="1"/>
  <c r="AR36" i="5"/>
  <c r="BA36" i="5" s="1"/>
  <c r="AM40" i="5"/>
  <c r="AR39" i="5"/>
  <c r="AZ39" i="5"/>
  <c r="DE40" i="5"/>
  <c r="DE39" i="5"/>
  <c r="DN39" i="5" s="1"/>
  <c r="CZ40" i="5"/>
  <c r="DM40" i="5"/>
  <c r="AZ38" i="5"/>
  <c r="BE38" i="5"/>
  <c r="BN38" i="5" s="1"/>
  <c r="BM38" i="5"/>
  <c r="DM38" i="5"/>
  <c r="DN38" i="5" s="1"/>
  <c r="AE39" i="5"/>
  <c r="EA39" i="5"/>
  <c r="BE40" i="5"/>
  <c r="CR40" i="5"/>
  <c r="DR40" i="5"/>
  <c r="DZ40" i="5"/>
  <c r="CR37" i="5"/>
  <c r="R38" i="5"/>
  <c r="AA38" i="5" s="1"/>
  <c r="CZ38" i="5"/>
  <c r="DA38" i="5" s="1"/>
  <c r="CN39" i="5"/>
  <c r="CM39" i="5"/>
  <c r="AA40" i="5"/>
  <c r="BR40" i="5"/>
  <c r="CA40" i="5" s="1"/>
  <c r="CE40" i="5"/>
  <c r="K41" i="5"/>
  <c r="N7" i="9"/>
  <c r="I7" i="9"/>
  <c r="N11" i="9"/>
  <c r="I11" i="9"/>
  <c r="N15" i="9"/>
  <c r="I15" i="9"/>
  <c r="N19" i="9"/>
  <c r="I19" i="9"/>
  <c r="N23" i="9"/>
  <c r="I23" i="9"/>
  <c r="N27" i="9"/>
  <c r="I27" i="9"/>
  <c r="N31" i="9"/>
  <c r="I31" i="9"/>
  <c r="N35" i="9"/>
  <c r="I35" i="9"/>
  <c r="N33" i="9"/>
  <c r="M33" i="9"/>
  <c r="N37" i="9"/>
  <c r="N4" i="9"/>
  <c r="N8" i="9"/>
  <c r="N12" i="9"/>
  <c r="N16" i="9"/>
  <c r="N20" i="9"/>
  <c r="N24" i="9"/>
  <c r="N28" i="9"/>
  <c r="N32" i="9"/>
  <c r="N36" i="9"/>
  <c r="R11" i="11"/>
  <c r="J12" i="11"/>
  <c r="G12" i="11"/>
  <c r="H12" i="11" s="1"/>
  <c r="R13" i="11"/>
  <c r="J14" i="11"/>
  <c r="G14" i="11"/>
  <c r="H14" i="11" s="1"/>
  <c r="J3" i="11"/>
  <c r="G3" i="11"/>
  <c r="H3" i="11" s="1"/>
  <c r="J4" i="11"/>
  <c r="G4" i="11"/>
  <c r="H4" i="11" s="1"/>
  <c r="J5" i="11"/>
  <c r="G5" i="11"/>
  <c r="H5" i="11" s="1"/>
  <c r="J6" i="11"/>
  <c r="G6" i="11"/>
  <c r="H6" i="11" s="1"/>
  <c r="J7" i="11"/>
  <c r="G7" i="11"/>
  <c r="H7" i="11" s="1"/>
  <c r="J8" i="11"/>
  <c r="G8" i="11"/>
  <c r="H8" i="11" s="1"/>
  <c r="J9" i="11"/>
  <c r="G9" i="11"/>
  <c r="H9" i="11" s="1"/>
  <c r="G11" i="11"/>
  <c r="H11" i="11" s="1"/>
  <c r="J10" i="11"/>
  <c r="G10" i="11"/>
  <c r="H10" i="11" s="1"/>
  <c r="J25" i="11"/>
  <c r="J26" i="11"/>
  <c r="J27" i="11"/>
  <c r="J28" i="11"/>
  <c r="J29" i="11"/>
  <c r="J30" i="11"/>
  <c r="J31" i="11"/>
  <c r="J32" i="11"/>
  <c r="J33" i="11"/>
  <c r="J34" i="11"/>
  <c r="I4" i="9"/>
  <c r="I8" i="9"/>
  <c r="I12" i="9"/>
  <c r="I16" i="9"/>
  <c r="I20" i="9"/>
  <c r="I24" i="9"/>
  <c r="I28" i="9"/>
  <c r="I32" i="9"/>
  <c r="I36" i="9"/>
  <c r="M37" i="9"/>
  <c r="G35" i="11"/>
  <c r="H35" i="11" s="1"/>
  <c r="DA9" i="5" l="1"/>
  <c r="EA40" i="5"/>
  <c r="AN39" i="5"/>
  <c r="DN40" i="5"/>
  <c r="AA32" i="5"/>
  <c r="N27" i="5"/>
  <c r="AA28" i="5"/>
  <c r="DA15" i="5"/>
  <c r="CM24" i="5"/>
  <c r="CN24" i="5" s="1"/>
  <c r="EA16" i="5"/>
  <c r="DA23" i="5"/>
  <c r="AA20" i="5"/>
  <c r="CM8" i="5"/>
  <c r="DA27" i="5"/>
  <c r="AA27" i="5"/>
  <c r="CN8" i="5"/>
  <c r="DA19" i="5"/>
  <c r="CM41" i="5"/>
  <c r="CN40" i="5"/>
  <c r="DA40" i="5"/>
  <c r="BA39" i="5"/>
  <c r="AA36" i="5"/>
  <c r="AN40" i="5"/>
  <c r="CN38" i="5"/>
  <c r="CN27" i="5"/>
  <c r="CM36" i="5"/>
  <c r="CN36" i="5" s="1"/>
  <c r="CM32" i="5"/>
  <c r="CN32" i="5" s="1"/>
  <c r="EA14" i="5"/>
  <c r="CN15" i="5"/>
  <c r="CM16" i="5"/>
  <c r="CN16" i="5" s="1"/>
  <c r="DA11" i="5"/>
  <c r="DA7" i="5"/>
</calcChain>
</file>

<file path=xl/sharedStrings.xml><?xml version="1.0" encoding="utf-8"?>
<sst xmlns="http://schemas.openxmlformats.org/spreadsheetml/2006/main" count="381" uniqueCount="98">
  <si>
    <t>Tamil Nadu</t>
  </si>
  <si>
    <t>State</t>
  </si>
  <si>
    <t>Year</t>
  </si>
  <si>
    <t>Madhya Pradesh</t>
  </si>
  <si>
    <t>(i-g)</t>
  </si>
  <si>
    <t>d</t>
  </si>
  <si>
    <t>Debt Stock</t>
  </si>
  <si>
    <t>AP</t>
  </si>
  <si>
    <t>i</t>
  </si>
  <si>
    <t>g</t>
  </si>
  <si>
    <t>g-i</t>
  </si>
  <si>
    <t>BH</t>
  </si>
  <si>
    <t>GJ</t>
  </si>
  <si>
    <t>KT</t>
  </si>
  <si>
    <t>MP</t>
  </si>
  <si>
    <t>MH</t>
  </si>
  <si>
    <t>RJ</t>
  </si>
  <si>
    <t>TN</t>
  </si>
  <si>
    <t>UP</t>
  </si>
  <si>
    <t>WB</t>
  </si>
  <si>
    <t>Andhra Pradesh</t>
  </si>
  <si>
    <t>Total Liabilities</t>
  </si>
  <si>
    <t>Liabilities (AP)</t>
  </si>
  <si>
    <t>Liabilities( BH)</t>
  </si>
  <si>
    <t>Liabilities (GJ)</t>
  </si>
  <si>
    <t>Liabilities (KT)</t>
  </si>
  <si>
    <t>Liabilities (MP)</t>
  </si>
  <si>
    <t>Liabilities (MH)</t>
  </si>
  <si>
    <t>Liabilities ( RJ)</t>
  </si>
  <si>
    <t>Liabilities ( TN)</t>
  </si>
  <si>
    <t>Liabilities (UP)</t>
  </si>
  <si>
    <t>Liabilities (WB)</t>
  </si>
  <si>
    <t>Total (Top 10)</t>
  </si>
  <si>
    <t>Period</t>
  </si>
  <si>
    <t>Change in Debt</t>
  </si>
  <si>
    <t>Primary Balance</t>
  </si>
  <si>
    <t>Fisher Dynamics+sfa</t>
  </si>
  <si>
    <t>pd/Change in Debt</t>
  </si>
  <si>
    <t>Gujarat</t>
  </si>
  <si>
    <t>Karnataka</t>
  </si>
  <si>
    <t>Maharashtra</t>
  </si>
  <si>
    <t>Rajasthan</t>
  </si>
  <si>
    <t>Uttar Pradesh</t>
  </si>
  <si>
    <t>fd/Change in Debt</t>
  </si>
  <si>
    <t>1981-1991</t>
  </si>
  <si>
    <t>Liabilities</t>
  </si>
  <si>
    <t>GSDP</t>
  </si>
  <si>
    <t>Debt-to-GDP Ratio</t>
  </si>
  <si>
    <t>Delta b</t>
  </si>
  <si>
    <t>Growth Rate</t>
  </si>
  <si>
    <t>Real Growth</t>
  </si>
  <si>
    <t>Interest Payment</t>
  </si>
  <si>
    <t>Inflation</t>
  </si>
  <si>
    <t>Primary Deficit</t>
  </si>
  <si>
    <t>Interest Rate</t>
  </si>
  <si>
    <t>Fisher Dynamics</t>
  </si>
  <si>
    <t>SFA</t>
  </si>
  <si>
    <t>1992-1996</t>
  </si>
  <si>
    <t>Debt/GSDP</t>
  </si>
  <si>
    <t>1997-2004</t>
  </si>
  <si>
    <t>Growth Rates</t>
  </si>
  <si>
    <t>2005-2013</t>
  </si>
  <si>
    <t>Intereest Payments</t>
  </si>
  <si>
    <t>Liabilitirs</t>
  </si>
  <si>
    <t>Debt/GSDP Ratio</t>
  </si>
  <si>
    <t>Growth</t>
  </si>
  <si>
    <t xml:space="preserve">Interest </t>
  </si>
  <si>
    <t>2014-2017</t>
  </si>
  <si>
    <t>2013-2018</t>
  </si>
  <si>
    <t>Bihar</t>
  </si>
  <si>
    <t>Fisher Fynamics</t>
  </si>
  <si>
    <t>Rs crore</t>
  </si>
  <si>
    <t>Rs Crore</t>
  </si>
  <si>
    <t>Debt/GDP</t>
  </si>
  <si>
    <t>gdp</t>
  </si>
  <si>
    <t>20% Line</t>
  </si>
  <si>
    <t>West Bengal</t>
  </si>
  <si>
    <t>Liabilites</t>
  </si>
  <si>
    <t>sdp(total)</t>
  </si>
  <si>
    <t>ng</t>
  </si>
  <si>
    <t>Int payments</t>
  </si>
  <si>
    <t>R</t>
  </si>
  <si>
    <t>debt/gsdp</t>
  </si>
  <si>
    <t>delta b</t>
  </si>
  <si>
    <t>b</t>
  </si>
  <si>
    <t>fd</t>
  </si>
  <si>
    <t>d/delb</t>
  </si>
  <si>
    <t>fd/delb</t>
  </si>
  <si>
    <t>Gross Fiscal Deficit</t>
  </si>
  <si>
    <t>3% line</t>
  </si>
  <si>
    <t>2014-2016</t>
  </si>
  <si>
    <t>Liabulities</t>
  </si>
  <si>
    <t>60% line</t>
  </si>
  <si>
    <t>Interest Payments</t>
  </si>
  <si>
    <t>Table 3</t>
  </si>
  <si>
    <t>p/delb</t>
  </si>
  <si>
    <t>del b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</si>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</sst>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0.000000"/>
  </numFmts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sz val="12"/>
      <color rgb="FF000000"/>
      <name val="Garamond"/>
    </font>
    <font>
      <b/>
      <sz val="12"/>
      <color rgb="FF000000"/>
      <name val="Garamond"/>
    </font>
    <font>
      <b/>
      <sz val="12"/>
      <name val="Garamond"/>
    </font>
    <font>
      <sz val="12"/>
      <name val="Garamond"/>
    </font>
    <font>
      <sz val="10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rgb="FF000000"/>
      <name val="Arial"/>
    </font>
    <font>
      <sz val="9"/>
      <color rgb="FF333333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10" fontId="1" fillId="0" borderId="0" xfId="0" applyNumberFormat="1" applyFont="1" applyAlignme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/>
    <xf numFmtId="2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right"/>
    </xf>
    <xf numFmtId="4" fontId="2" fillId="0" borderId="4" xfId="0" applyNumberFormat="1" applyFont="1" applyBorder="1" applyAlignment="1"/>
    <xf numFmtId="0" fontId="4" fillId="0" borderId="5" xfId="0" applyFont="1" applyBorder="1" applyAlignment="1">
      <alignment horizontal="center"/>
    </xf>
    <xf numFmtId="0" fontId="1" fillId="0" borderId="4" xfId="0" applyFont="1" applyBorder="1" applyAlignment="1"/>
    <xf numFmtId="0" fontId="5" fillId="0" borderId="5" xfId="0" applyFont="1" applyBorder="1" applyAlignment="1"/>
    <xf numFmtId="0" fontId="1" fillId="0" borderId="4" xfId="0" applyFont="1" applyBorder="1"/>
    <xf numFmtId="0" fontId="6" fillId="0" borderId="5" xfId="0" applyFont="1" applyBorder="1" applyAlignment="1"/>
    <xf numFmtId="4" fontId="1" fillId="0" borderId="4" xfId="0" applyNumberFormat="1" applyFont="1" applyBorder="1"/>
    <xf numFmtId="0" fontId="6" fillId="0" borderId="6" xfId="0" applyFont="1" applyBorder="1" applyAlignment="1"/>
    <xf numFmtId="0" fontId="5" fillId="0" borderId="6" xfId="0" applyFont="1" applyBorder="1" applyAlignment="1"/>
    <xf numFmtId="2" fontId="5" fillId="0" borderId="6" xfId="0" applyNumberFormat="1" applyFont="1" applyBorder="1" applyAlignment="1"/>
    <xf numFmtId="2" fontId="6" fillId="0" borderId="6" xfId="0" applyNumberFormat="1" applyFont="1" applyBorder="1" applyAlignment="1"/>
    <xf numFmtId="1" fontId="1" fillId="0" borderId="4" xfId="0" applyNumberFormat="1" applyFont="1" applyBorder="1" applyAlignment="1"/>
    <xf numFmtId="0" fontId="6" fillId="0" borderId="5" xfId="0" applyFont="1" applyBorder="1" applyAlignment="1"/>
    <xf numFmtId="1" fontId="1" fillId="0" borderId="4" xfId="0" applyNumberFormat="1" applyFont="1" applyBorder="1"/>
    <xf numFmtId="0" fontId="4" fillId="0" borderId="4" xfId="0" applyFont="1" applyBorder="1" applyAlignment="1">
      <alignment horizontal="right"/>
    </xf>
    <xf numFmtId="0" fontId="1" fillId="0" borderId="4" xfId="0" applyFont="1" applyBorder="1" applyAlignment="1"/>
    <xf numFmtId="0" fontId="5" fillId="0" borderId="7" xfId="0" applyFont="1" applyBorder="1" applyAlignment="1"/>
    <xf numFmtId="4" fontId="1" fillId="0" borderId="0" xfId="0" applyNumberFormat="1" applyFo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/>
    <xf numFmtId="0" fontId="6" fillId="0" borderId="4" xfId="0" applyFont="1" applyBorder="1"/>
    <xf numFmtId="0" fontId="5" fillId="0" borderId="8" xfId="0" applyFont="1" applyBorder="1" applyAlignment="1"/>
    <xf numFmtId="0" fontId="5" fillId="0" borderId="4" xfId="0" applyFont="1" applyBorder="1" applyAlignment="1"/>
    <xf numFmtId="0" fontId="7" fillId="0" borderId="5" xfId="0" applyFont="1" applyBorder="1" applyAlignment="1"/>
    <xf numFmtId="0" fontId="6" fillId="0" borderId="0" xfId="0" applyFont="1" applyAlignment="1"/>
    <xf numFmtId="0" fontId="4" fillId="0" borderId="5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7" xfId="0" applyFont="1" applyBorder="1" applyAlignment="1"/>
    <xf numFmtId="0" fontId="4" fillId="0" borderId="5" xfId="0" applyFont="1" applyBorder="1" applyAlignment="1"/>
    <xf numFmtId="2" fontId="4" fillId="0" borderId="5" xfId="0" applyNumberFormat="1" applyFont="1" applyBorder="1" applyAlignment="1"/>
    <xf numFmtId="2" fontId="4" fillId="0" borderId="5" xfId="0" applyNumberFormat="1" applyFont="1" applyBorder="1" applyAlignment="1"/>
    <xf numFmtId="0" fontId="6" fillId="0" borderId="4" xfId="0" applyFont="1" applyBorder="1" applyAlignment="1"/>
    <xf numFmtId="0" fontId="4" fillId="0" borderId="6" xfId="0" applyFont="1" applyBorder="1" applyAlignment="1"/>
    <xf numFmtId="0" fontId="4" fillId="0" borderId="10" xfId="0" applyFont="1" applyBorder="1" applyAlignment="1"/>
    <xf numFmtId="0" fontId="7" fillId="0" borderId="5" xfId="0" applyFont="1" applyBorder="1"/>
    <xf numFmtId="0" fontId="7" fillId="0" borderId="0" xfId="0" applyFont="1"/>
    <xf numFmtId="0" fontId="1" fillId="2" borderId="0" xfId="0" applyFont="1" applyFill="1" applyAlignment="1"/>
    <xf numFmtId="1" fontId="1" fillId="0" borderId="0" xfId="0" applyNumberFormat="1" applyFont="1" applyAlignment="1"/>
    <xf numFmtId="2" fontId="4" fillId="0" borderId="5" xfId="0" applyNumberFormat="1" applyFont="1" applyBorder="1" applyAlignment="1">
      <alignment horizontal="right"/>
    </xf>
    <xf numFmtId="2" fontId="7" fillId="0" borderId="5" xfId="0" applyNumberFormat="1" applyFont="1" applyBorder="1"/>
    <xf numFmtId="2" fontId="7" fillId="0" borderId="5" xfId="0" applyNumberFormat="1" applyFont="1" applyBorder="1" applyAlignment="1">
      <alignment horizontal="right"/>
    </xf>
    <xf numFmtId="2" fontId="4" fillId="0" borderId="5" xfId="0" applyNumberFormat="1" applyFont="1" applyBorder="1" applyAlignment="1"/>
    <xf numFmtId="2" fontId="4" fillId="0" borderId="5" xfId="0" applyNumberFormat="1" applyFont="1" applyBorder="1" applyAlignment="1"/>
    <xf numFmtId="2" fontId="1" fillId="0" borderId="0" xfId="0" applyNumberFormat="1" applyFont="1"/>
    <xf numFmtId="0" fontId="7" fillId="0" borderId="5" xfId="0" applyFont="1" applyBorder="1" applyAlignment="1">
      <alignment horizontal="right"/>
    </xf>
    <xf numFmtId="164" fontId="1" fillId="0" borderId="0" xfId="0" applyNumberFormat="1" applyFont="1"/>
    <xf numFmtId="164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" fontId="8" fillId="0" borderId="11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164" fontId="8" fillId="0" borderId="10" xfId="0" applyNumberFormat="1" applyFont="1" applyBorder="1" applyAlignment="1"/>
    <xf numFmtId="0" fontId="7" fillId="0" borderId="10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5" xfId="0" applyNumberFormat="1" applyFont="1" applyBorder="1"/>
    <xf numFmtId="4" fontId="1" fillId="0" borderId="4" xfId="0" applyNumberFormat="1" applyFont="1" applyBorder="1" applyAlignment="1"/>
    <xf numFmtId="166" fontId="4" fillId="0" borderId="5" xfId="0" applyNumberFormat="1" applyFont="1" applyBorder="1" applyAlignment="1"/>
    <xf numFmtId="0" fontId="4" fillId="0" borderId="5" xfId="0" applyFont="1" applyBorder="1" applyAlignment="1"/>
    <xf numFmtId="0" fontId="9" fillId="0" borderId="0" xfId="0" applyFont="1" applyAlignment="1">
      <alignment horizontal="right"/>
    </xf>
    <xf numFmtId="166" fontId="7" fillId="0" borderId="5" xfId="0" applyNumberFormat="1" applyFont="1" applyBorder="1" applyAlignment="1">
      <alignment horizontal="right"/>
    </xf>
    <xf numFmtId="166" fontId="7" fillId="0" borderId="0" xfId="0" applyNumberFormat="1" applyFont="1"/>
    <xf numFmtId="166" fontId="4" fillId="0" borderId="5" xfId="0" applyNumberFormat="1" applyFont="1" applyBorder="1" applyAlignment="1">
      <alignment horizontal="right"/>
    </xf>
    <xf numFmtId="167" fontId="1" fillId="0" borderId="0" xfId="0" applyNumberFormat="1" applyFont="1"/>
    <xf numFmtId="164" fontId="4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5" xfId="0" applyNumberFormat="1" applyFont="1" applyBorder="1" applyAlignment="1">
      <alignment horizontal="right"/>
    </xf>
    <xf numFmtId="166" fontId="4" fillId="0" borderId="5" xfId="0" applyNumberFormat="1" applyFont="1" applyBorder="1" applyAlignment="1"/>
    <xf numFmtId="164" fontId="4" fillId="0" borderId="5" xfId="0" applyNumberFormat="1" applyFont="1" applyBorder="1" applyAlignment="1"/>
    <xf numFmtId="166" fontId="4" fillId="0" borderId="5" xfId="0" applyNumberFormat="1" applyFont="1" applyBorder="1" applyAlignment="1">
      <alignment horizontal="right"/>
    </xf>
    <xf numFmtId="2" fontId="6" fillId="0" borderId="5" xfId="0" applyNumberFormat="1" applyFont="1" applyBorder="1"/>
    <xf numFmtId="0" fontId="1" fillId="0" borderId="0" xfId="0" applyFont="1"/>
    <xf numFmtId="3" fontId="7" fillId="0" borderId="5" xfId="0" applyNumberFormat="1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2" borderId="13" xfId="0" applyFont="1" applyFill="1" applyBorder="1" applyAlignment="1">
      <alignment horizontal="right"/>
    </xf>
    <xf numFmtId="2" fontId="12" fillId="2" borderId="0" xfId="0" applyNumberFormat="1" applyFont="1" applyFill="1" applyAlignment="1">
      <alignment vertical="top"/>
    </xf>
    <xf numFmtId="0" fontId="8" fillId="0" borderId="0" xfId="0" applyFont="1" applyAlignment="1">
      <alignment horizontal="right"/>
    </xf>
    <xf numFmtId="2" fontId="1" fillId="0" borderId="5" xfId="0" applyNumberFormat="1" applyFont="1" applyBorder="1"/>
    <xf numFmtId="3" fontId="7" fillId="0" borderId="10" xfId="0" applyNumberFormat="1" applyFont="1" applyBorder="1" applyAlignment="1">
      <alignment horizontal="right"/>
    </xf>
    <xf numFmtId="10" fontId="1" fillId="0" borderId="4" xfId="0" applyNumberFormat="1" applyFont="1" applyBorder="1" applyAlignment="1"/>
    <xf numFmtId="10" fontId="2" fillId="0" borderId="4" xfId="0" applyNumberFormat="1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1" fontId="1" fillId="0" borderId="0" xfId="0" applyNumberFormat="1" applyFont="1"/>
    <xf numFmtId="9" fontId="1" fillId="0" borderId="4" xfId="0" applyNumberFormat="1" applyFont="1" applyBorder="1"/>
    <xf numFmtId="2" fontId="7" fillId="0" borderId="0" xfId="0" applyNumberFormat="1" applyFont="1"/>
    <xf numFmtId="10" fontId="1" fillId="0" borderId="4" xfId="0" applyNumberFormat="1" applyFont="1" applyBorder="1"/>
    <xf numFmtId="3" fontId="4" fillId="0" borderId="5" xfId="0" applyNumberFormat="1" applyFont="1" applyBorder="1" applyAlignment="1">
      <alignment horizontal="right"/>
    </xf>
    <xf numFmtId="1" fontId="8" fillId="0" borderId="11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0" fontId="11" fillId="2" borderId="13" xfId="0" applyFont="1" applyFill="1" applyBorder="1" applyAlignment="1">
      <alignment horizontal="right"/>
    </xf>
    <xf numFmtId="3" fontId="7" fillId="0" borderId="14" xfId="0" applyNumberFormat="1" applyFont="1" applyBorder="1" applyAlignment="1">
      <alignment horizontal="right"/>
    </xf>
    <xf numFmtId="0" fontId="11" fillId="2" borderId="10" xfId="0" applyFont="1" applyFill="1" applyBorder="1" applyAlignment="1">
      <alignment horizontal="right"/>
    </xf>
    <xf numFmtId="2" fontId="7" fillId="0" borderId="5" xfId="0" applyNumberFormat="1" applyFont="1" applyBorder="1" applyAlignment="1"/>
    <xf numFmtId="2" fontId="4" fillId="0" borderId="5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0" borderId="5" xfId="0" applyFont="1" applyBorder="1" applyAlignment="1"/>
    <xf numFmtId="0" fontId="7" fillId="0" borderId="8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4" fontId="2" fillId="0" borderId="0" xfId="0" applyNumberFormat="1" applyFont="1" applyBorder="1" applyAlignment="1"/>
    <xf numFmtId="0" fontId="1" fillId="0" borderId="0" xfId="0" applyFont="1" applyBorder="1" applyAlignment="1"/>
    <xf numFmtId="4" fontId="1" fillId="0" borderId="0" xfId="0" applyNumberFormat="1" applyFont="1" applyBorder="1" applyAlignment="1"/>
    <xf numFmtId="0" fontId="1" fillId="0" borderId="0" xfId="0" applyFont="1" applyBorder="1"/>
    <xf numFmtId="4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 applyAlignment="1"/>
    <xf numFmtId="0" fontId="6" fillId="0" borderId="0" xfId="0" applyFont="1" applyBorder="1" applyAlignment="1"/>
    <xf numFmtId="0" fontId="1" fillId="0" borderId="15" xfId="0" applyFont="1" applyBorder="1" applyAlignment="1"/>
    <xf numFmtId="0" fontId="0" fillId="0" borderId="15" xfId="0" applyFont="1" applyBorder="1" applyAlignment="1"/>
    <xf numFmtId="10" fontId="1" fillId="0" borderId="15" xfId="0" applyNumberFormat="1" applyFont="1" applyBorder="1"/>
    <xf numFmtId="0" fontId="1" fillId="0" borderId="15" xfId="0" applyFont="1" applyFill="1" applyBorder="1" applyAlignment="1"/>
    <xf numFmtId="0" fontId="3" fillId="0" borderId="15" xfId="0" applyFont="1" applyFill="1" applyBorder="1" applyAlignment="1">
      <alignment horizontal="right"/>
    </xf>
    <xf numFmtId="0" fontId="0" fillId="0" borderId="15" xfId="0" applyFont="1" applyFill="1" applyBorder="1" applyAlignment="1"/>
    <xf numFmtId="0" fontId="4" fillId="0" borderId="15" xfId="0" applyFont="1" applyFill="1" applyBorder="1" applyAlignment="1">
      <alignment horizontal="right"/>
    </xf>
    <xf numFmtId="10" fontId="1" fillId="0" borderId="15" xfId="0" applyNumberFormat="1" applyFont="1" applyFill="1" applyBorder="1"/>
    <xf numFmtId="0" fontId="7" fillId="0" borderId="15" xfId="0" applyFont="1" applyFill="1" applyBorder="1" applyAlignment="1"/>
    <xf numFmtId="0" fontId="10" fillId="0" borderId="15" xfId="0" applyFont="1" applyFill="1" applyBorder="1" applyAlignment="1">
      <alignment horizontal="center"/>
    </xf>
    <xf numFmtId="4" fontId="11" fillId="0" borderId="15" xfId="0" applyNumberFormat="1" applyFont="1" applyFill="1" applyBorder="1" applyAlignment="1">
      <alignment horizontal="right"/>
    </xf>
    <xf numFmtId="4" fontId="1" fillId="0" borderId="15" xfId="0" applyNumberFormat="1" applyFont="1" applyFill="1" applyBorder="1"/>
    <xf numFmtId="10" fontId="11" fillId="2" borderId="15" xfId="0" applyNumberFormat="1" applyFont="1" applyFill="1" applyBorder="1" applyAlignment="1">
      <alignment horizontal="left"/>
    </xf>
    <xf numFmtId="0" fontId="13" fillId="2" borderId="15" xfId="0" applyFont="1" applyFill="1" applyBorder="1" applyAlignment="1">
      <alignment horizontal="left"/>
    </xf>
    <xf numFmtId="1" fontId="1" fillId="0" borderId="15" xfId="0" applyNumberFormat="1" applyFont="1" applyBorder="1"/>
    <xf numFmtId="10" fontId="1" fillId="0" borderId="15" xfId="0" applyNumberFormat="1" applyFont="1" applyBorder="1" applyAlignment="1"/>
    <xf numFmtId="4" fontId="1" fillId="0" borderId="15" xfId="0" applyNumberFormat="1" applyFont="1" applyBorder="1" applyAlignment="1"/>
    <xf numFmtId="0" fontId="2" fillId="0" borderId="15" xfId="0" applyFont="1" applyFill="1" applyBorder="1"/>
    <xf numFmtId="4" fontId="1" fillId="0" borderId="15" xfId="0" applyNumberFormat="1" applyFont="1" applyFill="1" applyBorder="1" applyAlignment="1"/>
    <xf numFmtId="0" fontId="10" fillId="0" borderId="12" xfId="0" applyFont="1" applyFill="1" applyBorder="1" applyAlignment="1">
      <alignment horizontal="center"/>
    </xf>
    <xf numFmtId="0" fontId="1" fillId="0" borderId="16" xfId="0" applyFont="1" applyBorder="1" applyAlignment="1"/>
    <xf numFmtId="0" fontId="0" fillId="0" borderId="15" xfId="0" applyFont="1" applyBorder="1" applyAlignment="1">
      <alignment horizontal="center"/>
    </xf>
    <xf numFmtId="0" fontId="2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1"/>
  <sheetViews>
    <sheetView tabSelected="1" workbookViewId="0">
      <selection activeCell="F42" sqref="F42"/>
    </sheetView>
  </sheetViews>
  <sheetFormatPr defaultColWidth="14.42578125" defaultRowHeight="15.75" customHeight="1" x14ac:dyDescent="0.2"/>
  <sheetData>
    <row r="1" spans="1:3" ht="15.75" customHeight="1" x14ac:dyDescent="0.2">
      <c r="A1" s="154" t="s">
        <v>0</v>
      </c>
      <c r="B1" s="138" t="s">
        <v>2</v>
      </c>
      <c r="C1" s="160" t="s">
        <v>3</v>
      </c>
    </row>
    <row r="2" spans="1:3" ht="15.75" customHeight="1" x14ac:dyDescent="0.2">
      <c r="A2" s="154"/>
      <c r="B2" s="139"/>
      <c r="C2" s="140"/>
    </row>
    <row r="3" spans="1:3" ht="15.75" customHeight="1" x14ac:dyDescent="0.2">
      <c r="A3" s="140">
        <v>0.16072320293234901</v>
      </c>
      <c r="B3" s="138">
        <v>1981</v>
      </c>
      <c r="C3" s="140">
        <v>0.21450632600991376</v>
      </c>
    </row>
    <row r="4" spans="1:3" ht="15.75" customHeight="1" x14ac:dyDescent="0.2">
      <c r="A4" s="140">
        <v>0.17615819524632223</v>
      </c>
      <c r="B4" s="139">
        <f t="shared" ref="B4:B39" si="0">B3+1</f>
        <v>1982</v>
      </c>
      <c r="C4" s="140">
        <v>0.22112721941684313</v>
      </c>
    </row>
    <row r="5" spans="1:3" ht="15.75" customHeight="1" x14ac:dyDescent="0.2">
      <c r="A5" s="140">
        <v>0.17559888234960749</v>
      </c>
      <c r="B5" s="139">
        <f t="shared" si="0"/>
        <v>1983</v>
      </c>
      <c r="C5" s="140">
        <v>0.21977083158981223</v>
      </c>
    </row>
    <row r="6" spans="1:3" ht="15.75" customHeight="1" x14ac:dyDescent="0.2">
      <c r="A6" s="140">
        <v>0.16877074855135391</v>
      </c>
      <c r="B6" s="139">
        <f t="shared" si="0"/>
        <v>1984</v>
      </c>
      <c r="C6" s="140">
        <v>0.23755950570774623</v>
      </c>
    </row>
    <row r="7" spans="1:3" ht="15.75" customHeight="1" x14ac:dyDescent="0.2">
      <c r="A7" s="140">
        <v>0.16231722537235507</v>
      </c>
      <c r="B7" s="139">
        <f t="shared" si="0"/>
        <v>1985</v>
      </c>
      <c r="C7" s="140">
        <v>0.23855174566370893</v>
      </c>
    </row>
    <row r="8" spans="1:3" ht="15.75" customHeight="1" x14ac:dyDescent="0.2">
      <c r="A8" s="140">
        <v>0.16525244680972556</v>
      </c>
      <c r="B8" s="139">
        <f t="shared" si="0"/>
        <v>1986</v>
      </c>
      <c r="C8" s="140">
        <v>0.25832350867957343</v>
      </c>
    </row>
    <row r="9" spans="1:3" ht="15.75" customHeight="1" x14ac:dyDescent="0.2">
      <c r="A9" s="140">
        <v>0.16648544158511538</v>
      </c>
      <c r="B9" s="139">
        <f t="shared" si="0"/>
        <v>1987</v>
      </c>
      <c r="C9" s="140">
        <v>0.23362517455301107</v>
      </c>
    </row>
    <row r="10" spans="1:3" ht="15.75" customHeight="1" x14ac:dyDescent="0.2">
      <c r="A10" s="140">
        <v>0.16789603636037601</v>
      </c>
      <c r="B10" s="139">
        <f t="shared" si="0"/>
        <v>1988</v>
      </c>
      <c r="C10" s="140">
        <v>0.2344962439056365</v>
      </c>
    </row>
    <row r="11" spans="1:3" ht="15.75" customHeight="1" x14ac:dyDescent="0.2">
      <c r="A11" s="140">
        <v>0.17052582543049755</v>
      </c>
      <c r="B11" s="139">
        <f t="shared" si="0"/>
        <v>1989</v>
      </c>
      <c r="C11" s="140">
        <v>0.23411697601219661</v>
      </c>
    </row>
    <row r="12" spans="1:3" ht="15.75" customHeight="1" x14ac:dyDescent="0.2">
      <c r="A12" s="140">
        <v>0.22473322701342527</v>
      </c>
      <c r="B12" s="139">
        <f t="shared" si="0"/>
        <v>1990</v>
      </c>
      <c r="C12" s="140">
        <v>0.25521807247182493</v>
      </c>
    </row>
    <row r="13" spans="1:3" ht="15.75" customHeight="1" x14ac:dyDescent="0.2">
      <c r="A13" s="140">
        <v>0.22569631412294483</v>
      </c>
      <c r="B13" s="139">
        <f t="shared" si="0"/>
        <v>1991</v>
      </c>
      <c r="C13" s="140">
        <v>0.26995962412346691</v>
      </c>
    </row>
    <row r="14" spans="1:3" ht="15.75" customHeight="1" x14ac:dyDescent="0.2">
      <c r="A14" s="140">
        <v>0.23729436987370572</v>
      </c>
      <c r="B14" s="139">
        <f t="shared" si="0"/>
        <v>1992</v>
      </c>
      <c r="C14" s="140">
        <v>0.31277232951693873</v>
      </c>
    </row>
    <row r="15" spans="1:3" ht="15.75" customHeight="1" x14ac:dyDescent="0.2">
      <c r="A15" s="140">
        <v>0.2018453137864033</v>
      </c>
      <c r="B15" s="139">
        <f t="shared" si="0"/>
        <v>1993</v>
      </c>
      <c r="C15" s="140">
        <v>0.28421705207503201</v>
      </c>
    </row>
    <row r="16" spans="1:3" ht="15.75" customHeight="1" x14ac:dyDescent="0.2">
      <c r="A16" s="140">
        <v>0.197201546796447</v>
      </c>
      <c r="B16" s="139">
        <f t="shared" si="0"/>
        <v>1994</v>
      </c>
      <c r="C16" s="140">
        <v>0.28732666219005509</v>
      </c>
    </row>
    <row r="17" spans="1:3" ht="15.75" customHeight="1" x14ac:dyDescent="0.2">
      <c r="A17" s="140">
        <v>0.19351619723154453</v>
      </c>
      <c r="B17" s="139">
        <f t="shared" si="0"/>
        <v>1995</v>
      </c>
      <c r="C17" s="140">
        <v>0.29035970657595439</v>
      </c>
    </row>
    <row r="18" spans="1:3" ht="15.75" customHeight="1" x14ac:dyDescent="0.2">
      <c r="A18" s="140">
        <v>0.19338315178565926</v>
      </c>
      <c r="B18" s="139">
        <f t="shared" si="0"/>
        <v>1996</v>
      </c>
      <c r="C18" s="140">
        <v>0.28970479829475992</v>
      </c>
    </row>
    <row r="19" spans="1:3" ht="15.75" customHeight="1" x14ac:dyDescent="0.2">
      <c r="A19" s="140">
        <v>0.18843009110351544</v>
      </c>
      <c r="B19" s="139">
        <f t="shared" si="0"/>
        <v>1997</v>
      </c>
      <c r="C19" s="140">
        <v>0.29927602673321613</v>
      </c>
    </row>
    <row r="20" spans="1:3" ht="15.75" customHeight="1" x14ac:dyDescent="0.2">
      <c r="A20" s="140">
        <v>0.19616919768836905</v>
      </c>
      <c r="B20" s="139">
        <f t="shared" si="0"/>
        <v>1998</v>
      </c>
      <c r="C20" s="140">
        <v>0.31722452451717775</v>
      </c>
    </row>
    <row r="21" spans="1:3" ht="15.75" customHeight="1" x14ac:dyDescent="0.2">
      <c r="A21" s="140">
        <v>0.22035218640745674</v>
      </c>
      <c r="B21" s="139">
        <f t="shared" si="0"/>
        <v>1999</v>
      </c>
      <c r="C21" s="140">
        <v>0.32362810908487361</v>
      </c>
    </row>
    <row r="22" spans="1:3" ht="15.75" customHeight="1" x14ac:dyDescent="0.2">
      <c r="A22" s="140">
        <v>0.23529940710217143</v>
      </c>
      <c r="B22" s="139">
        <f t="shared" si="0"/>
        <v>2000</v>
      </c>
      <c r="C22" s="140">
        <v>0.27936949636599967</v>
      </c>
    </row>
    <row r="23" spans="1:3" ht="15.75" customHeight="1" x14ac:dyDescent="0.2">
      <c r="A23" s="140">
        <v>0.26245257494264118</v>
      </c>
      <c r="B23" s="139">
        <f t="shared" si="0"/>
        <v>2001</v>
      </c>
      <c r="C23" s="140">
        <v>0.30022493525848643</v>
      </c>
    </row>
    <row r="24" spans="1:3" ht="15.75" customHeight="1" x14ac:dyDescent="0.2">
      <c r="A24" s="140">
        <v>0.28118573363830796</v>
      </c>
      <c r="B24" s="139">
        <f t="shared" si="0"/>
        <v>2002</v>
      </c>
      <c r="C24" s="140">
        <v>0.34413611952839462</v>
      </c>
    </row>
    <row r="25" spans="1:3" ht="12.75" x14ac:dyDescent="0.2">
      <c r="A25" s="140">
        <v>0.29514037086791933</v>
      </c>
      <c r="B25" s="139">
        <f t="shared" si="0"/>
        <v>2003</v>
      </c>
      <c r="C25" s="140">
        <v>0.36919002429437031</v>
      </c>
    </row>
    <row r="26" spans="1:3" ht="12.75" x14ac:dyDescent="0.2">
      <c r="A26" s="140">
        <v>0.25555788631783588</v>
      </c>
      <c r="B26" s="139">
        <f t="shared" si="0"/>
        <v>2004</v>
      </c>
      <c r="C26" s="140">
        <v>0.39482181790360116</v>
      </c>
    </row>
    <row r="27" spans="1:3" ht="12.75" x14ac:dyDescent="0.2">
      <c r="A27" s="140">
        <v>0.2476327256994777</v>
      </c>
      <c r="B27" s="139">
        <f t="shared" si="0"/>
        <v>2005</v>
      </c>
      <c r="C27" s="140">
        <v>0.39948987732867791</v>
      </c>
    </row>
    <row r="28" spans="1:3" ht="12.75" x14ac:dyDescent="0.2">
      <c r="A28" s="140">
        <v>0.22079007752433269</v>
      </c>
      <c r="B28" s="139">
        <f t="shared" si="0"/>
        <v>2006</v>
      </c>
      <c r="C28" s="140">
        <v>0.36472654224422296</v>
      </c>
    </row>
    <row r="29" spans="1:3" ht="12.75" x14ac:dyDescent="0.2">
      <c r="A29" s="140">
        <v>0.21061309627105332</v>
      </c>
      <c r="B29" s="139">
        <f t="shared" si="0"/>
        <v>2007</v>
      </c>
      <c r="C29" s="140">
        <v>0.34003720227082845</v>
      </c>
    </row>
    <row r="30" spans="1:3" ht="12.75" x14ac:dyDescent="0.2">
      <c r="A30" s="140">
        <v>0.21466798210626731</v>
      </c>
      <c r="B30" s="139">
        <f t="shared" si="0"/>
        <v>2008</v>
      </c>
      <c r="C30" s="140">
        <v>0.30572365039472577</v>
      </c>
    </row>
    <row r="31" spans="1:3" ht="12.75" x14ac:dyDescent="0.2">
      <c r="A31" s="140">
        <v>0.21201358037553439</v>
      </c>
      <c r="B31" s="139">
        <f t="shared" si="0"/>
        <v>2009</v>
      </c>
      <c r="C31" s="140">
        <v>0.29847514007941056</v>
      </c>
    </row>
    <row r="32" spans="1:3" ht="12.75" x14ac:dyDescent="0.2">
      <c r="A32" s="140">
        <v>0.19570991956761699</v>
      </c>
      <c r="B32" s="139">
        <f t="shared" si="0"/>
        <v>2010</v>
      </c>
      <c r="C32" s="140">
        <v>0.28679280412024905</v>
      </c>
    </row>
    <row r="33" spans="1:3" ht="12.75" x14ac:dyDescent="0.2">
      <c r="A33" s="140">
        <v>0.17382897581452508</v>
      </c>
      <c r="B33" s="139">
        <f t="shared" si="0"/>
        <v>2011</v>
      </c>
      <c r="C33" s="140">
        <v>0.25662185312223834</v>
      </c>
    </row>
    <row r="34" spans="1:3" ht="12.75" x14ac:dyDescent="0.2">
      <c r="A34" s="140">
        <v>0.17876166166574259</v>
      </c>
      <c r="B34" s="139">
        <f t="shared" si="0"/>
        <v>2012</v>
      </c>
      <c r="C34" s="140">
        <v>0.23487575500466235</v>
      </c>
    </row>
    <row r="35" spans="1:3" ht="12.75" x14ac:dyDescent="0.2">
      <c r="A35" s="140">
        <v>0.18540459930815806</v>
      </c>
      <c r="B35" s="139">
        <f t="shared" si="0"/>
        <v>2013</v>
      </c>
      <c r="C35" s="140">
        <v>0.21925740819722353</v>
      </c>
    </row>
    <row r="36" spans="1:3" ht="12.75" x14ac:dyDescent="0.2">
      <c r="A36" s="140">
        <v>0.17303422386869752</v>
      </c>
      <c r="B36" s="139">
        <f t="shared" si="0"/>
        <v>2014</v>
      </c>
      <c r="C36" s="140">
        <v>0.22659127709219071</v>
      </c>
    </row>
    <row r="37" spans="1:3" ht="12.75" x14ac:dyDescent="0.2">
      <c r="A37" s="140">
        <v>0.19423713911847498</v>
      </c>
      <c r="B37" s="139">
        <f t="shared" si="0"/>
        <v>2015</v>
      </c>
      <c r="C37" s="140">
        <v>0.2353017042837402</v>
      </c>
    </row>
    <row r="38" spans="1:3" ht="12.75" x14ac:dyDescent="0.2">
      <c r="A38" s="140">
        <v>0.22323666704995704</v>
      </c>
      <c r="B38" s="139">
        <f t="shared" si="0"/>
        <v>2016</v>
      </c>
      <c r="C38" s="140">
        <v>0.24110773299716981</v>
      </c>
    </row>
    <row r="39" spans="1:3" ht="12.75" x14ac:dyDescent="0.2">
      <c r="A39" s="140">
        <v>0.22888512700330019</v>
      </c>
      <c r="B39" s="139">
        <f t="shared" si="0"/>
        <v>2017</v>
      </c>
      <c r="C39" s="140">
        <v>0.23799999999999999</v>
      </c>
    </row>
    <row r="40" spans="1:3" ht="12.75" x14ac:dyDescent="0.2"/>
    <row r="41" spans="1:3" ht="12.75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2"/>
  <sheetViews>
    <sheetView workbookViewId="0">
      <pane xSplit="1" topLeftCell="B1" activePane="topRight" state="frozen"/>
      <selection pane="topRight" activeCell="H31" sqref="H31"/>
    </sheetView>
  </sheetViews>
  <sheetFormatPr defaultColWidth="14.42578125" defaultRowHeight="15.75" customHeight="1" x14ac:dyDescent="0.2"/>
  <sheetData>
    <row r="1" spans="1:20" ht="15.75" customHeight="1" x14ac:dyDescent="0.2">
      <c r="A1" s="138" t="s">
        <v>2</v>
      </c>
      <c r="B1" s="138" t="s">
        <v>73</v>
      </c>
      <c r="C1" s="138" t="s">
        <v>91</v>
      </c>
      <c r="D1" s="138" t="s">
        <v>53</v>
      </c>
      <c r="E1" s="138" t="s">
        <v>83</v>
      </c>
      <c r="F1" s="138" t="s">
        <v>74</v>
      </c>
      <c r="G1" s="138" t="s">
        <v>9</v>
      </c>
      <c r="H1" s="138" t="s">
        <v>65</v>
      </c>
      <c r="I1" s="138" t="s">
        <v>52</v>
      </c>
      <c r="J1" s="138" t="s">
        <v>53</v>
      </c>
      <c r="K1" s="138" t="s">
        <v>92</v>
      </c>
      <c r="L1" s="138" t="s">
        <v>93</v>
      </c>
      <c r="M1" s="138" t="s">
        <v>54</v>
      </c>
    </row>
    <row r="2" spans="1:20" ht="15.75" customHeight="1" x14ac:dyDescent="0.2">
      <c r="A2" s="138">
        <v>1980</v>
      </c>
      <c r="B2" s="150">
        <v>0.47939999999999999</v>
      </c>
      <c r="C2" s="151">
        <v>71733</v>
      </c>
      <c r="D2" s="138">
        <v>7818</v>
      </c>
      <c r="E2" s="139"/>
      <c r="F2" s="152">
        <f t="shared" ref="F2:F40" si="0">C2/B2</f>
        <v>149630.78848560702</v>
      </c>
      <c r="G2" s="140"/>
      <c r="H2" s="140"/>
      <c r="I2" s="153">
        <v>0.11346073499999999</v>
      </c>
      <c r="J2" s="140">
        <f t="shared" ref="J2:J39" si="1">D2/F2</f>
        <v>5.224860524444816E-2</v>
      </c>
      <c r="K2" s="140">
        <f t="shared" ref="K2:K40" si="2">0.6</f>
        <v>0.6</v>
      </c>
      <c r="L2" s="138">
        <v>2962</v>
      </c>
      <c r="M2" s="140">
        <f t="shared" ref="M2:M40" si="3">L2/C2</f>
        <v>4.1292013438724157E-2</v>
      </c>
    </row>
    <row r="3" spans="1:20" ht="15.75" customHeight="1" x14ac:dyDescent="0.2">
      <c r="A3" s="139">
        <f t="shared" ref="A3:A40" si="4">A2+1</f>
        <v>1981</v>
      </c>
      <c r="B3" s="150">
        <v>0.48920000000000002</v>
      </c>
      <c r="C3" s="151">
        <v>86002</v>
      </c>
      <c r="D3" s="138">
        <v>6849</v>
      </c>
      <c r="E3" s="140">
        <f t="shared" ref="E3:E34" si="5">B3-B2</f>
        <v>9.8000000000000309E-3</v>
      </c>
      <c r="F3" s="152">
        <f t="shared" si="0"/>
        <v>175801.30825838103</v>
      </c>
      <c r="G3" s="140">
        <f t="shared" ref="G3:G40" si="6">(F3-F2)/F2</f>
        <v>0.17490063400482153</v>
      </c>
      <c r="H3" s="140">
        <f t="shared" ref="H3:H40" si="7">G3-I3</f>
        <v>4.3775165004821537E-2</v>
      </c>
      <c r="I3" s="153">
        <v>0.13112546899999999</v>
      </c>
      <c r="J3" s="140">
        <f t="shared" si="1"/>
        <v>3.8958754447570985E-2</v>
      </c>
      <c r="K3" s="140">
        <f t="shared" si="2"/>
        <v>0.6</v>
      </c>
      <c r="L3" s="138">
        <v>3759</v>
      </c>
      <c r="M3" s="140">
        <f t="shared" si="3"/>
        <v>4.370828585381735E-2</v>
      </c>
    </row>
    <row r="4" spans="1:20" ht="15.75" customHeight="1" x14ac:dyDescent="0.2">
      <c r="A4" s="139">
        <f t="shared" si="4"/>
        <v>1982</v>
      </c>
      <c r="B4" s="150">
        <v>0.53290000000000004</v>
      </c>
      <c r="C4" s="151">
        <v>104793</v>
      </c>
      <c r="D4" s="138">
        <v>6842</v>
      </c>
      <c r="E4" s="140">
        <f t="shared" si="5"/>
        <v>4.3700000000000017E-2</v>
      </c>
      <c r="F4" s="152">
        <f t="shared" si="0"/>
        <v>196646.6504034528</v>
      </c>
      <c r="G4" s="140">
        <f t="shared" si="6"/>
        <v>0.11857330500882667</v>
      </c>
      <c r="H4" s="140">
        <f t="shared" si="7"/>
        <v>3.9665877008826664E-2</v>
      </c>
      <c r="I4" s="153">
        <v>7.8907428000000002E-2</v>
      </c>
      <c r="J4" s="140">
        <f t="shared" si="1"/>
        <v>3.4793371694674266E-2</v>
      </c>
      <c r="K4" s="140">
        <f t="shared" si="2"/>
        <v>0.6</v>
      </c>
      <c r="L4" s="138">
        <v>4634</v>
      </c>
      <c r="M4" s="140">
        <f t="shared" si="3"/>
        <v>4.4220510911988399E-2</v>
      </c>
    </row>
    <row r="5" spans="1:20" ht="15.75" customHeight="1" x14ac:dyDescent="0.2">
      <c r="A5" s="139">
        <f t="shared" si="4"/>
        <v>1983</v>
      </c>
      <c r="B5" s="150">
        <v>0.52549999999999997</v>
      </c>
      <c r="C5" s="151">
        <v>120340</v>
      </c>
      <c r="D5" s="138">
        <v>10441</v>
      </c>
      <c r="E5" s="140">
        <f t="shared" si="5"/>
        <v>-7.4000000000000732E-3</v>
      </c>
      <c r="F5" s="152">
        <f t="shared" si="0"/>
        <v>229000.95147478592</v>
      </c>
      <c r="G5" s="140">
        <f t="shared" si="6"/>
        <v>0.1645301407623927</v>
      </c>
      <c r="H5" s="140">
        <f t="shared" si="7"/>
        <v>4.58493277623927E-2</v>
      </c>
      <c r="I5" s="153">
        <v>0.118680813</v>
      </c>
      <c r="J5" s="140">
        <f t="shared" si="1"/>
        <v>4.559369702509556E-2</v>
      </c>
      <c r="K5" s="140">
        <f t="shared" si="2"/>
        <v>0.6</v>
      </c>
      <c r="L5" s="138">
        <v>5530</v>
      </c>
      <c r="M5" s="140">
        <f t="shared" si="3"/>
        <v>4.595313279042712E-2</v>
      </c>
    </row>
    <row r="6" spans="1:20" ht="15.75" customHeight="1" x14ac:dyDescent="0.2">
      <c r="A6" s="139">
        <f t="shared" si="4"/>
        <v>1984</v>
      </c>
      <c r="B6" s="150">
        <v>0.5595</v>
      </c>
      <c r="C6" s="151">
        <v>143571</v>
      </c>
      <c r="D6" s="138">
        <v>15150</v>
      </c>
      <c r="E6" s="140">
        <f t="shared" si="5"/>
        <v>3.400000000000003E-2</v>
      </c>
      <c r="F6" s="152">
        <f t="shared" si="0"/>
        <v>256605.89812332441</v>
      </c>
      <c r="G6" s="140">
        <f t="shared" si="6"/>
        <v>0.12054511769824644</v>
      </c>
      <c r="H6" s="140">
        <f t="shared" si="7"/>
        <v>3.7356046698246437E-2</v>
      </c>
      <c r="I6" s="153">
        <v>8.3189071000000003E-2</v>
      </c>
      <c r="J6" s="140">
        <f t="shared" si="1"/>
        <v>5.9039952358066736E-2</v>
      </c>
      <c r="K6" s="140">
        <f t="shared" si="2"/>
        <v>0.6</v>
      </c>
      <c r="L6" s="138">
        <v>6863</v>
      </c>
      <c r="M6" s="140">
        <f t="shared" si="3"/>
        <v>4.7802132742684807E-2</v>
      </c>
    </row>
    <row r="7" spans="1:20" ht="15.75" customHeight="1" x14ac:dyDescent="0.2">
      <c r="A7" s="139">
        <f t="shared" si="4"/>
        <v>1985</v>
      </c>
      <c r="B7" s="150">
        <v>0.60509999999999997</v>
      </c>
      <c r="C7" s="151">
        <v>175186</v>
      </c>
      <c r="D7" s="138">
        <v>13551</v>
      </c>
      <c r="E7" s="140">
        <f t="shared" si="5"/>
        <v>4.5599999999999974E-2</v>
      </c>
      <c r="F7" s="152">
        <f t="shared" si="0"/>
        <v>289515.78251528676</v>
      </c>
      <c r="G7" s="140">
        <f t="shared" si="6"/>
        <v>0.12825069350567267</v>
      </c>
      <c r="H7" s="140">
        <f t="shared" si="7"/>
        <v>7.268645150567267E-2</v>
      </c>
      <c r="I7" s="153">
        <v>5.5564242E-2</v>
      </c>
      <c r="J7" s="140">
        <f t="shared" si="1"/>
        <v>4.6805738472252341E-2</v>
      </c>
      <c r="K7" s="140">
        <f t="shared" si="2"/>
        <v>0.6</v>
      </c>
      <c r="L7" s="138">
        <v>8623</v>
      </c>
      <c r="M7" s="140">
        <f t="shared" si="3"/>
        <v>4.9221969792106676E-2</v>
      </c>
    </row>
    <row r="8" spans="1:20" ht="15.75" customHeight="1" x14ac:dyDescent="0.2">
      <c r="A8" s="139">
        <f t="shared" si="4"/>
        <v>1986</v>
      </c>
      <c r="B8" s="150">
        <v>0.64849999999999997</v>
      </c>
      <c r="C8" s="151">
        <v>210066</v>
      </c>
      <c r="D8" s="138">
        <v>20148</v>
      </c>
      <c r="E8" s="140">
        <f t="shared" si="5"/>
        <v>4.3399999999999994E-2</v>
      </c>
      <c r="F8" s="152">
        <f t="shared" si="0"/>
        <v>323925.98303777952</v>
      </c>
      <c r="G8" s="140">
        <f t="shared" si="6"/>
        <v>0.11885431676138712</v>
      </c>
      <c r="H8" s="140">
        <f t="shared" si="7"/>
        <v>3.155710976138712E-2</v>
      </c>
      <c r="I8" s="153">
        <v>8.7297207000000002E-2</v>
      </c>
      <c r="J8" s="140">
        <f t="shared" si="1"/>
        <v>6.2199394476021817E-2</v>
      </c>
      <c r="K8" s="140">
        <f t="shared" si="2"/>
        <v>0.6</v>
      </c>
      <c r="L8" s="138">
        <v>10641</v>
      </c>
      <c r="M8" s="140">
        <f t="shared" si="3"/>
        <v>5.0655508268829794E-2</v>
      </c>
      <c r="O8" s="125" t="s">
        <v>94</v>
      </c>
      <c r="P8" s="120"/>
      <c r="Q8" s="120"/>
      <c r="R8" s="120"/>
      <c r="S8" s="120"/>
      <c r="T8" s="121"/>
    </row>
    <row r="9" spans="1:20" ht="15.75" customHeight="1" x14ac:dyDescent="0.2">
      <c r="A9" s="139">
        <f t="shared" si="4"/>
        <v>1987</v>
      </c>
      <c r="B9" s="150">
        <v>0.68149999999999999</v>
      </c>
      <c r="C9" s="151">
        <v>250949</v>
      </c>
      <c r="D9" s="138">
        <v>19427</v>
      </c>
      <c r="E9" s="140">
        <f t="shared" si="5"/>
        <v>3.3000000000000029E-2</v>
      </c>
      <c r="F9" s="152">
        <f t="shared" si="0"/>
        <v>368230.37417461484</v>
      </c>
      <c r="G9" s="140">
        <f t="shared" si="6"/>
        <v>0.13677319343557601</v>
      </c>
      <c r="H9" s="140">
        <f t="shared" si="7"/>
        <v>4.8761935435576012E-2</v>
      </c>
      <c r="I9" s="153">
        <v>8.8011257999999995E-2</v>
      </c>
      <c r="J9" s="140">
        <f t="shared" si="1"/>
        <v>5.2757733643090825E-2</v>
      </c>
      <c r="K9" s="140">
        <f t="shared" si="2"/>
        <v>0.6</v>
      </c>
      <c r="L9" s="138">
        <v>13005</v>
      </c>
      <c r="M9" s="140">
        <f t="shared" si="3"/>
        <v>5.1823278833547849E-2</v>
      </c>
      <c r="O9" s="25" t="s">
        <v>84</v>
      </c>
      <c r="P9" s="25" t="s">
        <v>5</v>
      </c>
      <c r="Q9" s="25" t="s">
        <v>85</v>
      </c>
      <c r="R9" s="25" t="s">
        <v>86</v>
      </c>
      <c r="S9" s="25" t="s">
        <v>95</v>
      </c>
      <c r="T9" s="25" t="s">
        <v>96</v>
      </c>
    </row>
    <row r="10" spans="1:20" ht="15.75" customHeight="1" x14ac:dyDescent="0.2">
      <c r="A10" s="139">
        <f t="shared" si="4"/>
        <v>1988</v>
      </c>
      <c r="B10" s="150">
        <v>0.67700000000000005</v>
      </c>
      <c r="C10" s="151">
        <v>295783</v>
      </c>
      <c r="D10" s="138">
        <v>19431</v>
      </c>
      <c r="E10" s="140">
        <f t="shared" si="5"/>
        <v>-4.4999999999999485E-3</v>
      </c>
      <c r="F10" s="152">
        <f t="shared" si="0"/>
        <v>436902.51107828651</v>
      </c>
      <c r="G10" s="140">
        <f t="shared" si="6"/>
        <v>0.18649232035135521</v>
      </c>
      <c r="H10" s="140">
        <f t="shared" si="7"/>
        <v>9.2657601351355215E-2</v>
      </c>
      <c r="I10" s="153">
        <v>9.3834718999999997E-2</v>
      </c>
      <c r="J10" s="140">
        <f t="shared" si="1"/>
        <v>4.4474452554744533E-2</v>
      </c>
      <c r="K10" s="140">
        <f t="shared" si="2"/>
        <v>0.6</v>
      </c>
      <c r="L10" s="138">
        <v>16456</v>
      </c>
      <c r="M10" s="140">
        <f t="shared" si="3"/>
        <v>5.563538134375539E-2</v>
      </c>
      <c r="O10" s="14">
        <f>(C13-C3)</f>
        <v>405155</v>
      </c>
      <c r="P10" s="14">
        <f>SUM(D3:D13)</f>
        <v>177885</v>
      </c>
      <c r="Q10" s="14">
        <f>O10-P10</f>
        <v>227270</v>
      </c>
      <c r="R10" s="104">
        <f>P10/O10</f>
        <v>0.43905418913749061</v>
      </c>
      <c r="S10" s="104">
        <f>Q10/O10</f>
        <v>0.56094581086250939</v>
      </c>
      <c r="T10" s="106">
        <f>SUM(E3:E13)</f>
        <v>0.2495</v>
      </c>
    </row>
    <row r="11" spans="1:20" ht="15.75" customHeight="1" x14ac:dyDescent="0.2">
      <c r="A11" s="139">
        <f t="shared" si="4"/>
        <v>1989</v>
      </c>
      <c r="B11" s="150">
        <v>0.7006</v>
      </c>
      <c r="C11" s="151">
        <v>351666</v>
      </c>
      <c r="D11" s="138">
        <v>22603</v>
      </c>
      <c r="E11" s="140">
        <f t="shared" si="5"/>
        <v>2.3599999999999954E-2</v>
      </c>
      <c r="F11" s="152">
        <f t="shared" si="0"/>
        <v>501949.75735084212</v>
      </c>
      <c r="G11" s="140">
        <f t="shared" si="6"/>
        <v>0.14888274757683895</v>
      </c>
      <c r="H11" s="140">
        <f t="shared" si="7"/>
        <v>7.8139947576838953E-2</v>
      </c>
      <c r="I11" s="153">
        <v>7.0742799999999995E-2</v>
      </c>
      <c r="J11" s="140">
        <f t="shared" si="1"/>
        <v>4.5030403280385364E-2</v>
      </c>
      <c r="K11" s="140">
        <f t="shared" si="2"/>
        <v>0.6</v>
      </c>
      <c r="L11" s="138">
        <v>20532</v>
      </c>
      <c r="M11" s="140">
        <f t="shared" si="3"/>
        <v>5.8384944805582567E-2</v>
      </c>
      <c r="O11" s="14">
        <f>C18-C14</f>
        <v>355786</v>
      </c>
      <c r="P11" s="14">
        <f>SUM(D14:D18)</f>
        <v>98941</v>
      </c>
      <c r="Q11" s="14">
        <f>O11-P11</f>
        <v>256845</v>
      </c>
      <c r="R11" s="104">
        <f>P11/O11</f>
        <v>0.27809132456026936</v>
      </c>
      <c r="S11" s="104">
        <f>Q11/O11</f>
        <v>0.72190867543973058</v>
      </c>
      <c r="T11" s="106">
        <f>SUM(E14:E18)</f>
        <v>-8.5199999999999942E-2</v>
      </c>
    </row>
    <row r="12" spans="1:20" ht="15.75" customHeight="1" x14ac:dyDescent="0.2">
      <c r="A12" s="139">
        <f t="shared" si="4"/>
        <v>1990</v>
      </c>
      <c r="B12" s="150">
        <v>0.6885</v>
      </c>
      <c r="C12" s="151">
        <v>403613</v>
      </c>
      <c r="D12" s="138">
        <v>28585</v>
      </c>
      <c r="E12" s="140">
        <f t="shared" si="5"/>
        <v>-1.21E-2</v>
      </c>
      <c r="F12" s="152">
        <f t="shared" si="0"/>
        <v>586220.76978939725</v>
      </c>
      <c r="G12" s="140">
        <f t="shared" si="6"/>
        <v>0.16788734570430958</v>
      </c>
      <c r="H12" s="140">
        <f t="shared" si="7"/>
        <v>7.8175020704309581E-2</v>
      </c>
      <c r="I12" s="153">
        <v>8.9712324999999996E-2</v>
      </c>
      <c r="J12" s="140">
        <f t="shared" si="1"/>
        <v>4.8761493063900319E-2</v>
      </c>
      <c r="K12" s="140">
        <f t="shared" si="2"/>
        <v>0.6</v>
      </c>
      <c r="L12" s="138">
        <v>24995</v>
      </c>
      <c r="M12" s="140">
        <f t="shared" si="3"/>
        <v>6.1928134128484462E-2</v>
      </c>
      <c r="O12" s="14">
        <f>C26-C19</f>
        <v>1620582</v>
      </c>
      <c r="P12" s="14">
        <f>SUM(D19:D26)</f>
        <v>505135</v>
      </c>
      <c r="Q12" s="14">
        <f>O12-P12</f>
        <v>1115447</v>
      </c>
      <c r="R12" s="104">
        <f>P12/O12</f>
        <v>0.31169974737470857</v>
      </c>
      <c r="S12" s="104">
        <f>Q12/O12</f>
        <v>0.68830025262529138</v>
      </c>
      <c r="T12" s="106">
        <f>SUM(E19:E26)</f>
        <v>0.17759999999999998</v>
      </c>
    </row>
    <row r="13" spans="1:20" ht="15.75" customHeight="1" x14ac:dyDescent="0.2">
      <c r="A13" s="139">
        <f t="shared" si="4"/>
        <v>1991</v>
      </c>
      <c r="B13" s="150">
        <v>0.72889999999999999</v>
      </c>
      <c r="C13" s="151">
        <v>491157</v>
      </c>
      <c r="D13" s="138">
        <v>14858</v>
      </c>
      <c r="E13" s="140">
        <f t="shared" si="5"/>
        <v>4.0399999999999991E-2</v>
      </c>
      <c r="F13" s="152">
        <f t="shared" si="0"/>
        <v>673833.17327479762</v>
      </c>
      <c r="G13" s="140">
        <f t="shared" si="6"/>
        <v>0.14945291603515781</v>
      </c>
      <c r="H13" s="140">
        <f t="shared" si="7"/>
        <v>1.0750454035157814E-2</v>
      </c>
      <c r="I13" s="153">
        <v>0.138702462</v>
      </c>
      <c r="J13" s="140">
        <f t="shared" si="1"/>
        <v>2.2049968136461456E-2</v>
      </c>
      <c r="K13" s="140">
        <f t="shared" si="2"/>
        <v>0.6</v>
      </c>
      <c r="L13" s="138">
        <v>30992</v>
      </c>
      <c r="M13" s="140">
        <f t="shared" si="3"/>
        <v>6.3099986358740687E-2</v>
      </c>
      <c r="O13" s="14">
        <f>C32-C27</f>
        <v>2185743</v>
      </c>
      <c r="P13" s="14">
        <f>SUM(D27:D32)</f>
        <v>623455</v>
      </c>
      <c r="Q13" s="14">
        <f>O13-P13</f>
        <v>1562288</v>
      </c>
      <c r="R13" s="104">
        <f>P13/O13</f>
        <v>0.28523710244068035</v>
      </c>
      <c r="S13" s="104">
        <f>Q13/O13</f>
        <v>0.71476289755931965</v>
      </c>
      <c r="T13" s="106">
        <f>SUM(E27:E32)</f>
        <v>-0.1653</v>
      </c>
    </row>
    <row r="14" spans="1:20" ht="15.75" customHeight="1" x14ac:dyDescent="0.2">
      <c r="A14" s="139">
        <f t="shared" si="4"/>
        <v>1992</v>
      </c>
      <c r="B14" s="150">
        <v>0.72009999999999996</v>
      </c>
      <c r="C14" s="151">
        <v>557745</v>
      </c>
      <c r="D14" s="138">
        <v>15936</v>
      </c>
      <c r="E14" s="140">
        <f t="shared" si="5"/>
        <v>-8.80000000000003E-3</v>
      </c>
      <c r="F14" s="152">
        <f t="shared" si="0"/>
        <v>774538.25857519789</v>
      </c>
      <c r="G14" s="140">
        <f t="shared" si="6"/>
        <v>0.14945106488447027</v>
      </c>
      <c r="H14" s="140">
        <f t="shared" si="7"/>
        <v>3.1572894884470265E-2</v>
      </c>
      <c r="I14" s="153">
        <v>0.11787817</v>
      </c>
      <c r="J14" s="140">
        <f t="shared" si="1"/>
        <v>2.0574839039345937E-2</v>
      </c>
      <c r="K14" s="140">
        <f t="shared" si="2"/>
        <v>0.6</v>
      </c>
      <c r="L14" s="138">
        <v>36468</v>
      </c>
      <c r="M14" s="140">
        <f t="shared" si="3"/>
        <v>6.5384718823118096E-2</v>
      </c>
      <c r="O14" s="14">
        <f>C39-C33</f>
        <v>5675157</v>
      </c>
      <c r="P14" s="14">
        <f>SUM(D33:D39)</f>
        <v>1910919</v>
      </c>
      <c r="Q14" s="14">
        <f>O14-P14</f>
        <v>3764238</v>
      </c>
      <c r="R14" s="104">
        <f>P14/O14</f>
        <v>0.33671649964926081</v>
      </c>
      <c r="S14" s="104">
        <f>Q14/O14</f>
        <v>0.66328350035073924</v>
      </c>
      <c r="T14" s="106">
        <f>SUM(E33:E39)</f>
        <v>2.8899999999999926E-2</v>
      </c>
    </row>
    <row r="15" spans="1:20" ht="15.75" customHeight="1" x14ac:dyDescent="0.2">
      <c r="A15" s="139">
        <f t="shared" si="4"/>
        <v>1993</v>
      </c>
      <c r="B15" s="150">
        <v>0.72389999999999999</v>
      </c>
      <c r="C15" s="151">
        <v>645259</v>
      </c>
      <c r="D15" s="138">
        <v>27938</v>
      </c>
      <c r="E15" s="140">
        <f t="shared" si="5"/>
        <v>3.8000000000000256E-3</v>
      </c>
      <c r="F15" s="152">
        <f t="shared" si="0"/>
        <v>891364.82939632551</v>
      </c>
      <c r="G15" s="140">
        <f t="shared" si="6"/>
        <v>0.15083382844901164</v>
      </c>
      <c r="H15" s="140">
        <f t="shared" si="7"/>
        <v>8.7564923449011636E-2</v>
      </c>
      <c r="I15" s="153">
        <v>6.3268905E-2</v>
      </c>
      <c r="J15" s="140">
        <f t="shared" si="1"/>
        <v>3.1342946320779719E-2</v>
      </c>
      <c r="K15" s="140">
        <f t="shared" si="2"/>
        <v>0.6</v>
      </c>
      <c r="L15" s="138">
        <v>43014</v>
      </c>
      <c r="M15" s="140">
        <f t="shared" si="3"/>
        <v>6.6661604100059044E-2</v>
      </c>
    </row>
    <row r="16" spans="1:20" ht="15.75" customHeight="1" x14ac:dyDescent="0.2">
      <c r="A16" s="139">
        <f t="shared" si="4"/>
        <v>1994</v>
      </c>
      <c r="B16" s="150">
        <v>0.70040000000000002</v>
      </c>
      <c r="C16" s="151">
        <v>732381</v>
      </c>
      <c r="D16" s="138">
        <v>19313</v>
      </c>
      <c r="E16" s="140">
        <f t="shared" si="5"/>
        <v>-2.3499999999999965E-2</v>
      </c>
      <c r="F16" s="152">
        <f t="shared" si="0"/>
        <v>1045661.0508280982</v>
      </c>
      <c r="G16" s="140">
        <f t="shared" si="6"/>
        <v>0.17310108761669382</v>
      </c>
      <c r="H16" s="140">
        <f t="shared" si="7"/>
        <v>7.0621731616693828E-2</v>
      </c>
      <c r="I16" s="153">
        <v>0.10247935599999999</v>
      </c>
      <c r="J16" s="140">
        <f t="shared" si="1"/>
        <v>1.8469656094300645E-2</v>
      </c>
      <c r="K16" s="140">
        <f t="shared" si="2"/>
        <v>0.6</v>
      </c>
      <c r="L16" s="138">
        <v>52326</v>
      </c>
      <c r="M16" s="140">
        <f t="shared" si="3"/>
        <v>7.1446419281767273E-2</v>
      </c>
    </row>
    <row r="17" spans="1:13" ht="15.75" customHeight="1" x14ac:dyDescent="0.2">
      <c r="A17" s="139">
        <f t="shared" si="4"/>
        <v>1995</v>
      </c>
      <c r="B17" s="150">
        <v>0.67279999999999995</v>
      </c>
      <c r="C17" s="151">
        <v>825357</v>
      </c>
      <c r="D17" s="138">
        <v>18598</v>
      </c>
      <c r="E17" s="140">
        <f t="shared" si="5"/>
        <v>-2.7600000000000069E-2</v>
      </c>
      <c r="F17" s="152">
        <f t="shared" si="0"/>
        <v>1226749.405469679</v>
      </c>
      <c r="G17" s="140">
        <f t="shared" si="6"/>
        <v>0.17318074006693676</v>
      </c>
      <c r="H17" s="140">
        <f t="shared" si="7"/>
        <v>7.0931878066936765E-2</v>
      </c>
      <c r="I17" s="153">
        <v>0.102248862</v>
      </c>
      <c r="J17" s="140">
        <f t="shared" si="1"/>
        <v>1.5160390473455727E-2</v>
      </c>
      <c r="K17" s="140">
        <f t="shared" si="2"/>
        <v>0.6</v>
      </c>
      <c r="L17" s="138">
        <v>59073</v>
      </c>
      <c r="M17" s="140">
        <f t="shared" si="3"/>
        <v>7.1572664919543907E-2</v>
      </c>
    </row>
    <row r="18" spans="1:13" ht="15.75" customHeight="1" x14ac:dyDescent="0.2">
      <c r="A18" s="139">
        <f t="shared" si="4"/>
        <v>1996</v>
      </c>
      <c r="B18" s="150">
        <v>0.64370000000000005</v>
      </c>
      <c r="C18" s="151">
        <v>913531</v>
      </c>
      <c r="D18" s="138">
        <v>17156</v>
      </c>
      <c r="E18" s="140">
        <f t="shared" si="5"/>
        <v>-2.9099999999999904E-2</v>
      </c>
      <c r="F18" s="152">
        <f t="shared" si="0"/>
        <v>1419187.5097094919</v>
      </c>
      <c r="G18" s="140">
        <f t="shared" si="6"/>
        <v>0.15686830854108713</v>
      </c>
      <c r="H18" s="140">
        <f t="shared" si="7"/>
        <v>6.7096785541087126E-2</v>
      </c>
      <c r="I18" s="153">
        <v>8.9771523000000006E-2</v>
      </c>
      <c r="J18" s="140">
        <f t="shared" si="1"/>
        <v>1.2088606954772199E-2</v>
      </c>
      <c r="K18" s="140">
        <f t="shared" si="2"/>
        <v>0.6</v>
      </c>
      <c r="L18" s="138">
        <v>70088</v>
      </c>
      <c r="M18" s="140">
        <f t="shared" si="3"/>
        <v>7.6722081680862503E-2</v>
      </c>
    </row>
    <row r="19" spans="1:13" ht="15.75" customHeight="1" x14ac:dyDescent="0.2">
      <c r="A19" s="139">
        <f t="shared" si="4"/>
        <v>1997</v>
      </c>
      <c r="B19" s="150">
        <v>0.66290000000000004</v>
      </c>
      <c r="C19" s="151">
        <v>1042316</v>
      </c>
      <c r="D19" s="138">
        <v>32466</v>
      </c>
      <c r="E19" s="140">
        <f t="shared" si="5"/>
        <v>1.9199999999999995E-2</v>
      </c>
      <c r="F19" s="152">
        <f t="shared" si="0"/>
        <v>1572357.8216925629</v>
      </c>
      <c r="G19" s="140">
        <f t="shared" si="6"/>
        <v>0.10792817082671834</v>
      </c>
      <c r="H19" s="140">
        <f t="shared" si="7"/>
        <v>3.6285649826718336E-2</v>
      </c>
      <c r="I19" s="153">
        <v>7.1642521000000001E-2</v>
      </c>
      <c r="J19" s="140">
        <f t="shared" si="1"/>
        <v>2.0647971824283615E-2</v>
      </c>
      <c r="K19" s="140">
        <f t="shared" si="2"/>
        <v>0.6</v>
      </c>
      <c r="L19" s="138">
        <v>78277</v>
      </c>
      <c r="M19" s="140">
        <f t="shared" si="3"/>
        <v>7.5099106221145989E-2</v>
      </c>
    </row>
    <row r="20" spans="1:13" ht="15.75" customHeight="1" x14ac:dyDescent="0.2">
      <c r="A20" s="139">
        <f t="shared" si="4"/>
        <v>1998</v>
      </c>
      <c r="B20" s="150">
        <v>0.67110000000000003</v>
      </c>
      <c r="C20" s="151">
        <v>1210191</v>
      </c>
      <c r="D20" s="138">
        <v>63956</v>
      </c>
      <c r="E20" s="140">
        <f t="shared" si="5"/>
        <v>8.1999999999999851E-3</v>
      </c>
      <c r="F20" s="152">
        <f t="shared" si="0"/>
        <v>1803294.5909700491</v>
      </c>
      <c r="G20" s="140">
        <f t="shared" si="6"/>
        <v>0.14687291028253011</v>
      </c>
      <c r="H20" s="140">
        <f t="shared" si="7"/>
        <v>1.4564520282530108E-2</v>
      </c>
      <c r="I20" s="153">
        <v>0.13230839</v>
      </c>
      <c r="J20" s="140">
        <f t="shared" si="1"/>
        <v>3.5466196327687119E-2</v>
      </c>
      <c r="K20" s="140">
        <f t="shared" si="2"/>
        <v>0.6</v>
      </c>
      <c r="L20" s="138">
        <v>93097</v>
      </c>
      <c r="M20" s="140">
        <f t="shared" si="3"/>
        <v>7.6927526316093911E-2</v>
      </c>
    </row>
    <row r="21" spans="1:13" ht="15.75" customHeight="1" x14ac:dyDescent="0.2">
      <c r="A21" s="139">
        <f t="shared" si="4"/>
        <v>1999</v>
      </c>
      <c r="B21" s="150">
        <v>0.70469999999999999</v>
      </c>
      <c r="C21" s="151">
        <v>1425734</v>
      </c>
      <c r="D21" s="138">
        <v>74375</v>
      </c>
      <c r="E21" s="140">
        <f t="shared" si="5"/>
        <v>3.3599999999999963E-2</v>
      </c>
      <c r="F21" s="152">
        <f t="shared" si="0"/>
        <v>2023178.6575847878</v>
      </c>
      <c r="G21" s="140">
        <f t="shared" si="6"/>
        <v>0.12193463437188932</v>
      </c>
      <c r="H21" s="140">
        <f t="shared" si="7"/>
        <v>7.5236430371889318E-2</v>
      </c>
      <c r="I21" s="153">
        <v>4.6698204E-2</v>
      </c>
      <c r="J21" s="140">
        <f t="shared" si="1"/>
        <v>3.6761459360581991E-2</v>
      </c>
      <c r="K21" s="140">
        <f t="shared" si="2"/>
        <v>0.6</v>
      </c>
      <c r="L21" s="138">
        <v>110451</v>
      </c>
      <c r="M21" s="140">
        <f t="shared" si="3"/>
        <v>7.7469570060053283E-2</v>
      </c>
    </row>
    <row r="22" spans="1:13" ht="15.75" customHeight="1" x14ac:dyDescent="0.2">
      <c r="A22" s="139">
        <f t="shared" si="4"/>
        <v>2000</v>
      </c>
      <c r="B22" s="150">
        <v>0.73670000000000002</v>
      </c>
      <c r="C22" s="151">
        <v>1604103</v>
      </c>
      <c r="D22" s="138">
        <v>75035</v>
      </c>
      <c r="E22" s="140">
        <f t="shared" si="5"/>
        <v>3.2000000000000028E-2</v>
      </c>
      <c r="F22" s="152">
        <f t="shared" si="0"/>
        <v>2177416.8589656577</v>
      </c>
      <c r="G22" s="140">
        <f t="shared" si="6"/>
        <v>7.6235581471087152E-2</v>
      </c>
      <c r="H22" s="140">
        <f t="shared" si="7"/>
        <v>3.6141222471087149E-2</v>
      </c>
      <c r="I22" s="153">
        <v>4.0094359000000003E-2</v>
      </c>
      <c r="J22" s="140">
        <f t="shared" si="1"/>
        <v>3.4460558019029953E-2</v>
      </c>
      <c r="K22" s="140">
        <f t="shared" si="2"/>
        <v>0.6</v>
      </c>
      <c r="L22" s="138">
        <v>124817</v>
      </c>
      <c r="M22" s="140">
        <f t="shared" si="3"/>
        <v>7.7811088190720926E-2</v>
      </c>
    </row>
    <row r="23" spans="1:13" ht="15.75" customHeight="1" x14ac:dyDescent="0.2">
      <c r="A23" s="139">
        <f t="shared" si="4"/>
        <v>2001</v>
      </c>
      <c r="B23" s="150">
        <v>0.78790000000000004</v>
      </c>
      <c r="C23" s="151">
        <v>1856183</v>
      </c>
      <c r="D23" s="138">
        <v>84039</v>
      </c>
      <c r="E23" s="140">
        <f t="shared" si="5"/>
        <v>5.1200000000000023E-2</v>
      </c>
      <c r="F23" s="152">
        <f t="shared" si="0"/>
        <v>2355861.1498921183</v>
      </c>
      <c r="G23" s="140">
        <f t="shared" si="6"/>
        <v>8.1952286807969038E-2</v>
      </c>
      <c r="H23" s="140">
        <f t="shared" si="7"/>
        <v>4.4159355807969036E-2</v>
      </c>
      <c r="I23" s="153">
        <v>3.7792931000000002E-2</v>
      </c>
      <c r="J23" s="140">
        <f t="shared" si="1"/>
        <v>3.5672306071114754E-2</v>
      </c>
      <c r="K23" s="140">
        <f t="shared" si="2"/>
        <v>0.6</v>
      </c>
      <c r="L23" s="138">
        <v>142386</v>
      </c>
      <c r="M23" s="140">
        <f t="shared" si="3"/>
        <v>7.67090313832203E-2</v>
      </c>
    </row>
    <row r="24" spans="1:13" ht="15.75" customHeight="1" x14ac:dyDescent="0.2">
      <c r="A24" s="139">
        <f t="shared" si="4"/>
        <v>2002</v>
      </c>
      <c r="B24" s="150">
        <v>0.8286</v>
      </c>
      <c r="C24" s="151">
        <v>2101668</v>
      </c>
      <c r="D24" s="138">
        <v>75927</v>
      </c>
      <c r="E24" s="140">
        <f t="shared" si="5"/>
        <v>4.0699999999999958E-2</v>
      </c>
      <c r="F24" s="152">
        <f t="shared" si="0"/>
        <v>2536408.3997103549</v>
      </c>
      <c r="G24" s="140">
        <f t="shared" si="6"/>
        <v>7.6637474932045271E-2</v>
      </c>
      <c r="H24" s="140">
        <f t="shared" si="7"/>
        <v>3.3665954932045272E-2</v>
      </c>
      <c r="I24" s="153">
        <v>4.2971519999999999E-2</v>
      </c>
      <c r="J24" s="140">
        <f t="shared" si="1"/>
        <v>2.9934848034989352E-2</v>
      </c>
      <c r="K24" s="140">
        <f t="shared" si="2"/>
        <v>0.6</v>
      </c>
      <c r="L24" s="138">
        <v>159060</v>
      </c>
      <c r="M24" s="140">
        <f t="shared" si="3"/>
        <v>7.5682743420939932E-2</v>
      </c>
    </row>
    <row r="25" spans="1:13" ht="15" x14ac:dyDescent="0.2">
      <c r="A25" s="139">
        <f t="shared" si="4"/>
        <v>2003</v>
      </c>
      <c r="B25" s="150">
        <v>0.83230000000000004</v>
      </c>
      <c r="C25" s="151">
        <v>2364945</v>
      </c>
      <c r="D25" s="138">
        <v>56928</v>
      </c>
      <c r="E25" s="140">
        <f t="shared" si="5"/>
        <v>3.7000000000000366E-3</v>
      </c>
      <c r="F25" s="152">
        <f t="shared" si="0"/>
        <v>2841457.4071849091</v>
      </c>
      <c r="G25" s="140">
        <f t="shared" si="6"/>
        <v>0.12026809543344412</v>
      </c>
      <c r="H25" s="140">
        <f t="shared" si="7"/>
        <v>8.2209505433444116E-2</v>
      </c>
      <c r="I25" s="153">
        <v>3.8058590000000003E-2</v>
      </c>
      <c r="J25" s="140">
        <f t="shared" si="1"/>
        <v>2.0034789138859466E-2</v>
      </c>
      <c r="K25" s="140">
        <f t="shared" si="2"/>
        <v>0.6</v>
      </c>
      <c r="L25" s="138">
        <v>177573</v>
      </c>
      <c r="M25" s="140">
        <f t="shared" si="3"/>
        <v>7.5085467103886139E-2</v>
      </c>
    </row>
    <row r="26" spans="1:13" ht="15" x14ac:dyDescent="0.2">
      <c r="A26" s="139">
        <f t="shared" si="4"/>
        <v>2004</v>
      </c>
      <c r="B26" s="150">
        <v>0.82130000000000003</v>
      </c>
      <c r="C26" s="151">
        <v>2662898</v>
      </c>
      <c r="D26" s="138">
        <v>42409</v>
      </c>
      <c r="E26" s="140">
        <f t="shared" si="5"/>
        <v>-1.100000000000001E-2</v>
      </c>
      <c r="F26" s="152">
        <f t="shared" si="0"/>
        <v>3242296.3594301715</v>
      </c>
      <c r="G26" s="140">
        <f t="shared" si="6"/>
        <v>0.14106808401621684</v>
      </c>
      <c r="H26" s="140">
        <f t="shared" si="7"/>
        <v>0.10339556701621684</v>
      </c>
      <c r="I26" s="153">
        <v>3.7672517000000003E-2</v>
      </c>
      <c r="J26" s="140">
        <f t="shared" si="1"/>
        <v>1.3079927094466254E-2</v>
      </c>
      <c r="K26" s="140">
        <f t="shared" si="2"/>
        <v>0.6</v>
      </c>
      <c r="L26" s="138">
        <v>192312</v>
      </c>
      <c r="M26" s="140">
        <f t="shared" si="3"/>
        <v>7.2219063591620863E-2</v>
      </c>
    </row>
    <row r="27" spans="1:13" ht="15" x14ac:dyDescent="0.2">
      <c r="A27" s="139">
        <f t="shared" si="4"/>
        <v>2005</v>
      </c>
      <c r="B27" s="150">
        <v>0.79069999999999996</v>
      </c>
      <c r="C27" s="151">
        <v>2920400</v>
      </c>
      <c r="D27" s="138">
        <v>35583</v>
      </c>
      <c r="E27" s="140">
        <f t="shared" si="5"/>
        <v>-3.0600000000000072E-2</v>
      </c>
      <c r="F27" s="152">
        <f t="shared" si="0"/>
        <v>3693436.1957758949</v>
      </c>
      <c r="G27" s="140">
        <f t="shared" si="6"/>
        <v>0.13914207288102759</v>
      </c>
      <c r="H27" s="140">
        <f t="shared" si="7"/>
        <v>9.6678636881027596E-2</v>
      </c>
      <c r="I27" s="153">
        <v>4.2463436E-2</v>
      </c>
      <c r="J27" s="140">
        <f t="shared" si="1"/>
        <v>9.6341179632926984E-3</v>
      </c>
      <c r="K27" s="140">
        <f t="shared" si="2"/>
        <v>0.6</v>
      </c>
      <c r="L27" s="138">
        <v>203977</v>
      </c>
      <c r="M27" s="140">
        <f t="shared" si="3"/>
        <v>6.9845569100123267E-2</v>
      </c>
    </row>
    <row r="28" spans="1:13" ht="15" x14ac:dyDescent="0.2">
      <c r="A28" s="139">
        <f t="shared" si="4"/>
        <v>2006</v>
      </c>
      <c r="B28" s="150">
        <v>0.74660000000000004</v>
      </c>
      <c r="C28" s="151">
        <v>3206535</v>
      </c>
      <c r="D28" s="138">
        <v>-11703</v>
      </c>
      <c r="E28" s="140">
        <f t="shared" si="5"/>
        <v>-4.4099999999999917E-2</v>
      </c>
      <c r="F28" s="152">
        <f t="shared" si="0"/>
        <v>4294849.9866059469</v>
      </c>
      <c r="G28" s="140">
        <f t="shared" si="6"/>
        <v>0.16283313395744489</v>
      </c>
      <c r="H28" s="140">
        <f t="shared" si="7"/>
        <v>0.10486789995744489</v>
      </c>
      <c r="I28" s="153">
        <v>5.7965233999999997E-2</v>
      </c>
      <c r="J28" s="140">
        <f t="shared" si="1"/>
        <v>-2.7248914482455363E-3</v>
      </c>
      <c r="K28" s="140">
        <f t="shared" si="2"/>
        <v>0.6</v>
      </c>
      <c r="L28" s="138">
        <v>230831</v>
      </c>
      <c r="M28" s="140">
        <f t="shared" si="3"/>
        <v>7.1987675169614559E-2</v>
      </c>
    </row>
    <row r="29" spans="1:13" ht="15" x14ac:dyDescent="0.2">
      <c r="A29" s="139">
        <f t="shared" si="4"/>
        <v>2007</v>
      </c>
      <c r="B29" s="150">
        <v>0.71440000000000003</v>
      </c>
      <c r="C29" s="151">
        <v>3562826</v>
      </c>
      <c r="D29" s="138">
        <v>-59675</v>
      </c>
      <c r="E29" s="140">
        <f t="shared" si="5"/>
        <v>-3.2200000000000006E-2</v>
      </c>
      <c r="F29" s="152">
        <f t="shared" si="0"/>
        <v>4987158.4546472561</v>
      </c>
      <c r="G29" s="140">
        <f t="shared" si="6"/>
        <v>0.1611950289766497</v>
      </c>
      <c r="H29" s="140">
        <f t="shared" si="7"/>
        <v>9.7466214976649701E-2</v>
      </c>
      <c r="I29" s="153">
        <v>6.3728813999999995E-2</v>
      </c>
      <c r="J29" s="140">
        <f t="shared" si="1"/>
        <v>-1.1965731697253811E-2</v>
      </c>
      <c r="K29" s="140">
        <f t="shared" si="2"/>
        <v>0.6</v>
      </c>
      <c r="L29" s="138">
        <v>258785</v>
      </c>
      <c r="M29" s="140">
        <f t="shared" si="3"/>
        <v>7.2634756791378527E-2</v>
      </c>
    </row>
    <row r="30" spans="1:13" ht="15" x14ac:dyDescent="0.2">
      <c r="A30" s="139">
        <f t="shared" si="4"/>
        <v>2008</v>
      </c>
      <c r="B30" s="150">
        <v>0.72209999999999996</v>
      </c>
      <c r="C30" s="151">
        <v>4065478</v>
      </c>
      <c r="D30" s="138">
        <v>183681</v>
      </c>
      <c r="E30" s="140">
        <f t="shared" si="5"/>
        <v>7.6999999999999291E-3</v>
      </c>
      <c r="F30" s="152">
        <f t="shared" si="0"/>
        <v>5630076.1667359099</v>
      </c>
      <c r="G30" s="140">
        <f t="shared" si="6"/>
        <v>0.12891463504424139</v>
      </c>
      <c r="H30" s="140">
        <f t="shared" si="7"/>
        <v>4.5421965044241383E-2</v>
      </c>
      <c r="I30" s="153">
        <v>8.3492670000000005E-2</v>
      </c>
      <c r="J30" s="140">
        <f t="shared" si="1"/>
        <v>3.2624958270589581E-2</v>
      </c>
      <c r="K30" s="140">
        <f t="shared" si="2"/>
        <v>0.6</v>
      </c>
      <c r="L30" s="138">
        <v>283454</v>
      </c>
      <c r="M30" s="140">
        <f t="shared" si="3"/>
        <v>6.9722182729804461E-2</v>
      </c>
    </row>
    <row r="31" spans="1:13" ht="15" x14ac:dyDescent="0.2">
      <c r="A31" s="139">
        <f t="shared" si="4"/>
        <v>2009</v>
      </c>
      <c r="B31" s="150">
        <v>0.70599999999999996</v>
      </c>
      <c r="C31" s="151">
        <v>4573591</v>
      </c>
      <c r="D31" s="138">
        <v>290098</v>
      </c>
      <c r="E31" s="140">
        <f t="shared" si="5"/>
        <v>-1.6100000000000003E-2</v>
      </c>
      <c r="F31" s="152">
        <f t="shared" si="0"/>
        <v>6478174.2209631735</v>
      </c>
      <c r="G31" s="140">
        <f t="shared" si="6"/>
        <v>0.15063704808081782</v>
      </c>
      <c r="H31" s="140">
        <f t="shared" si="7"/>
        <v>4.1813519080817818E-2</v>
      </c>
      <c r="I31" s="153">
        <v>0.108823529</v>
      </c>
      <c r="J31" s="140">
        <f t="shared" si="1"/>
        <v>4.4780827144359867E-2</v>
      </c>
      <c r="K31" s="140">
        <f t="shared" si="2"/>
        <v>0.6</v>
      </c>
      <c r="L31" s="138">
        <v>314570</v>
      </c>
      <c r="M31" s="140">
        <f t="shared" si="3"/>
        <v>6.8779652574967903E-2</v>
      </c>
    </row>
    <row r="32" spans="1:13" ht="15" x14ac:dyDescent="0.2">
      <c r="A32" s="139">
        <f t="shared" si="4"/>
        <v>2010</v>
      </c>
      <c r="B32" s="150">
        <v>0.65600000000000003</v>
      </c>
      <c r="C32" s="151">
        <v>5106143</v>
      </c>
      <c r="D32" s="138">
        <v>185471</v>
      </c>
      <c r="E32" s="140">
        <f t="shared" si="5"/>
        <v>-4.9999999999999933E-2</v>
      </c>
      <c r="F32" s="152">
        <f t="shared" si="0"/>
        <v>7783754.5731707318</v>
      </c>
      <c r="G32" s="140">
        <f t="shared" si="6"/>
        <v>0.2015352331807842</v>
      </c>
      <c r="H32" s="140">
        <f t="shared" si="7"/>
        <v>8.1641334180784203E-2</v>
      </c>
      <c r="I32" s="153">
        <v>0.119893899</v>
      </c>
      <c r="J32" s="140">
        <f t="shared" si="1"/>
        <v>2.3827960948214728E-2</v>
      </c>
      <c r="K32" s="140">
        <f t="shared" si="2"/>
        <v>0.6</v>
      </c>
      <c r="L32" s="138">
        <v>348561</v>
      </c>
      <c r="M32" s="140">
        <f t="shared" si="3"/>
        <v>6.82630705798878E-2</v>
      </c>
    </row>
    <row r="33" spans="1:16" ht="15" x14ac:dyDescent="0.2">
      <c r="A33" s="139">
        <f t="shared" si="4"/>
        <v>2011</v>
      </c>
      <c r="B33" s="150">
        <v>0.67359999999999998</v>
      </c>
      <c r="C33" s="151">
        <v>5884548</v>
      </c>
      <c r="D33" s="138">
        <v>284963</v>
      </c>
      <c r="E33" s="140">
        <f t="shared" si="5"/>
        <v>1.7599999999999949E-2</v>
      </c>
      <c r="F33" s="152">
        <f t="shared" si="0"/>
        <v>8735967.9334916864</v>
      </c>
      <c r="G33" s="140">
        <f t="shared" si="6"/>
        <v>0.12233342551717533</v>
      </c>
      <c r="H33" s="140">
        <f t="shared" si="7"/>
        <v>3.3749815517175333E-2</v>
      </c>
      <c r="I33" s="153">
        <v>8.8583609999999993E-2</v>
      </c>
      <c r="J33" s="140">
        <f t="shared" si="1"/>
        <v>3.2619510759365034E-2</v>
      </c>
      <c r="K33" s="140">
        <f t="shared" si="2"/>
        <v>0.6</v>
      </c>
      <c r="L33" s="138">
        <v>400003</v>
      </c>
      <c r="M33" s="140">
        <f t="shared" si="3"/>
        <v>6.7975144395117523E-2</v>
      </c>
    </row>
    <row r="34" spans="1:16" ht="15" x14ac:dyDescent="0.2">
      <c r="A34" s="139">
        <f t="shared" si="4"/>
        <v>2012</v>
      </c>
      <c r="B34" s="150">
        <v>0.66649999999999998</v>
      </c>
      <c r="C34" s="151">
        <v>6627820</v>
      </c>
      <c r="D34" s="138">
        <v>230090</v>
      </c>
      <c r="E34" s="140">
        <f t="shared" si="5"/>
        <v>-7.0999999999999952E-3</v>
      </c>
      <c r="F34" s="152">
        <f t="shared" si="0"/>
        <v>9944216.0540135037</v>
      </c>
      <c r="G34" s="140">
        <f t="shared" si="6"/>
        <v>0.13830729802586303</v>
      </c>
      <c r="H34" s="140">
        <f t="shared" si="7"/>
        <v>4.5182842025863035E-2</v>
      </c>
      <c r="I34" s="153">
        <v>9.3124455999999994E-2</v>
      </c>
      <c r="J34" s="140">
        <f t="shared" si="1"/>
        <v>2.3138073303137382E-2</v>
      </c>
      <c r="K34" s="140">
        <f t="shared" si="2"/>
        <v>0.6</v>
      </c>
      <c r="L34" s="138">
        <v>454305</v>
      </c>
      <c r="M34" s="140">
        <f t="shared" si="3"/>
        <v>6.8545162662836348E-2</v>
      </c>
    </row>
    <row r="35" spans="1:16" ht="15" x14ac:dyDescent="0.2">
      <c r="A35" s="139">
        <f t="shared" si="4"/>
        <v>2013</v>
      </c>
      <c r="B35" s="150">
        <v>0.67059999999999997</v>
      </c>
      <c r="C35" s="151">
        <v>7533161</v>
      </c>
      <c r="D35" s="138">
        <v>215480</v>
      </c>
      <c r="E35" s="139"/>
      <c r="F35" s="152">
        <f t="shared" si="0"/>
        <v>11233464.062034</v>
      </c>
      <c r="G35" s="140">
        <f t="shared" si="6"/>
        <v>0.12964802866487934</v>
      </c>
      <c r="H35" s="140">
        <f t="shared" si="7"/>
        <v>2.0571595664879344E-2</v>
      </c>
      <c r="I35" s="153">
        <v>0.109076433</v>
      </c>
      <c r="J35" s="140">
        <f t="shared" si="1"/>
        <v>1.918197261415228E-2</v>
      </c>
      <c r="K35" s="140">
        <f t="shared" si="2"/>
        <v>0.6</v>
      </c>
      <c r="L35" s="138">
        <v>534231</v>
      </c>
      <c r="M35" s="140">
        <f t="shared" si="3"/>
        <v>7.0917241779380524E-2</v>
      </c>
    </row>
    <row r="36" spans="1:16" ht="15" x14ac:dyDescent="0.2">
      <c r="A36" s="139">
        <f t="shared" si="4"/>
        <v>2014</v>
      </c>
      <c r="B36" s="150">
        <v>0.66579999999999995</v>
      </c>
      <c r="C36" s="151">
        <v>8300583</v>
      </c>
      <c r="D36" s="138">
        <v>252020</v>
      </c>
      <c r="E36" s="140">
        <f>B36-B35</f>
        <v>-4.8000000000000265E-3</v>
      </c>
      <c r="F36" s="152">
        <f t="shared" si="0"/>
        <v>12467081.706218084</v>
      </c>
      <c r="G36" s="140">
        <f t="shared" si="6"/>
        <v>0.10981631644270541</v>
      </c>
      <c r="H36" s="140">
        <f t="shared" si="7"/>
        <v>4.6284371442705405E-2</v>
      </c>
      <c r="I36" s="153">
        <v>6.3531945000000006E-2</v>
      </c>
      <c r="J36" s="140">
        <f t="shared" si="1"/>
        <v>2.0214835030262331E-2</v>
      </c>
      <c r="K36" s="140">
        <f t="shared" si="2"/>
        <v>0.6</v>
      </c>
      <c r="L36" s="138">
        <v>584543</v>
      </c>
      <c r="M36" s="140">
        <f t="shared" si="3"/>
        <v>7.0421920966274296E-2</v>
      </c>
    </row>
    <row r="37" spans="1:16" ht="15" x14ac:dyDescent="0.2">
      <c r="A37" s="139">
        <f t="shared" si="4"/>
        <v>2015</v>
      </c>
      <c r="B37" s="150">
        <v>0.68569999999999998</v>
      </c>
      <c r="C37" s="151">
        <v>9438248</v>
      </c>
      <c r="D37" s="138">
        <v>304320</v>
      </c>
      <c r="E37" s="140">
        <f>B37-B36</f>
        <v>1.9900000000000029E-2</v>
      </c>
      <c r="F37" s="152">
        <f t="shared" si="0"/>
        <v>13764398.424967187</v>
      </c>
      <c r="G37" s="140">
        <f t="shared" si="6"/>
        <v>0.10405937406362327</v>
      </c>
      <c r="H37" s="140">
        <f t="shared" si="7"/>
        <v>4.5335108063623272E-2</v>
      </c>
      <c r="I37" s="153">
        <v>5.8724265999999997E-2</v>
      </c>
      <c r="J37" s="140">
        <f t="shared" si="1"/>
        <v>2.2109211794392351E-2</v>
      </c>
      <c r="K37" s="140">
        <f t="shared" si="2"/>
        <v>0.6</v>
      </c>
      <c r="L37" s="138">
        <v>648090</v>
      </c>
      <c r="M37" s="140">
        <f t="shared" si="3"/>
        <v>6.8666345703143214E-2</v>
      </c>
    </row>
    <row r="38" spans="1:16" ht="15" x14ac:dyDescent="0.2">
      <c r="A38" s="139">
        <f t="shared" si="4"/>
        <v>2016</v>
      </c>
      <c r="B38" s="150">
        <v>0.68149999999999999</v>
      </c>
      <c r="C38" s="151">
        <v>10395195</v>
      </c>
      <c r="D38" s="138">
        <v>340256</v>
      </c>
      <c r="E38" s="140">
        <f>B38-B37</f>
        <v>-4.1999999999999815E-3</v>
      </c>
      <c r="F38" s="152">
        <f t="shared" si="0"/>
        <v>15253404.255319148</v>
      </c>
      <c r="G38" s="140">
        <f t="shared" si="6"/>
        <v>0.108178053582862</v>
      </c>
      <c r="H38" s="140">
        <f t="shared" si="7"/>
        <v>5.8767788582862003E-2</v>
      </c>
      <c r="I38" s="153">
        <v>4.9410265000000002E-2</v>
      </c>
      <c r="J38" s="140">
        <f t="shared" si="1"/>
        <v>2.2306889288753122E-2</v>
      </c>
      <c r="K38" s="140">
        <f t="shared" si="2"/>
        <v>0.6</v>
      </c>
      <c r="L38" s="138">
        <v>724448</v>
      </c>
      <c r="M38" s="140">
        <f t="shared" si="3"/>
        <v>6.9690659963569712E-2</v>
      </c>
    </row>
    <row r="39" spans="1:16" ht="15" x14ac:dyDescent="0.2">
      <c r="A39" s="139">
        <f t="shared" si="4"/>
        <v>2017</v>
      </c>
      <c r="B39" s="150">
        <v>0.68899999999999995</v>
      </c>
      <c r="C39" s="151">
        <v>11559705</v>
      </c>
      <c r="D39" s="138">
        <v>283790</v>
      </c>
      <c r="E39" s="140">
        <f>B39-B38</f>
        <v>7.4999999999999512E-3</v>
      </c>
      <c r="F39" s="152">
        <f t="shared" si="0"/>
        <v>16777510.885341074</v>
      </c>
      <c r="G39" s="140">
        <f t="shared" si="6"/>
        <v>9.9919113432691026E-2</v>
      </c>
      <c r="H39" s="140">
        <f t="shared" si="7"/>
        <v>7.5010243432691026E-2</v>
      </c>
      <c r="I39" s="153">
        <v>2.490887E-2</v>
      </c>
      <c r="J39" s="140">
        <f t="shared" si="1"/>
        <v>1.6914904835374257E-2</v>
      </c>
      <c r="K39" s="140">
        <f t="shared" si="2"/>
        <v>0.6</v>
      </c>
      <c r="L39" s="138">
        <v>816635</v>
      </c>
      <c r="M39" s="140">
        <f t="shared" si="3"/>
        <v>7.0644968881126285E-2</v>
      </c>
    </row>
    <row r="40" spans="1:16" ht="15" x14ac:dyDescent="0.2">
      <c r="A40" s="139">
        <f t="shared" si="4"/>
        <v>2018</v>
      </c>
      <c r="B40" s="153">
        <v>0.68300000000000005</v>
      </c>
      <c r="C40" s="151">
        <v>12788066</v>
      </c>
      <c r="D40" s="138">
        <v>214647</v>
      </c>
      <c r="E40" s="139"/>
      <c r="F40" s="152">
        <f t="shared" si="0"/>
        <v>18723376.281112738</v>
      </c>
      <c r="G40" s="140">
        <f t="shared" si="6"/>
        <v>0.11598057715890468</v>
      </c>
      <c r="H40" s="140">
        <f t="shared" si="7"/>
        <v>6.7373582158904682E-2</v>
      </c>
      <c r="I40" s="153">
        <v>4.8606995E-2</v>
      </c>
      <c r="J40" s="139"/>
      <c r="K40" s="140">
        <f t="shared" si="2"/>
        <v>0.6</v>
      </c>
      <c r="L40" s="138">
        <v>885150</v>
      </c>
      <c r="M40" s="140">
        <f t="shared" si="3"/>
        <v>6.9216877673293209E-2</v>
      </c>
    </row>
    <row r="41" spans="1:16" ht="15" x14ac:dyDescent="0.2">
      <c r="P41" s="102"/>
    </row>
    <row r="42" spans="1:16" ht="15" x14ac:dyDescent="0.2">
      <c r="P42" s="102"/>
    </row>
    <row r="43" spans="1:16" ht="12.75" x14ac:dyDescent="0.2">
      <c r="H43" s="1"/>
      <c r="I43" s="1"/>
      <c r="J43" s="3"/>
      <c r="K43" s="1"/>
    </row>
    <row r="44" spans="1:16" ht="12.75" x14ac:dyDescent="0.2">
      <c r="H44" s="2"/>
      <c r="I44" s="3"/>
      <c r="J44" s="2"/>
      <c r="K44" s="2"/>
    </row>
    <row r="45" spans="1:16" ht="12.75" x14ac:dyDescent="0.2">
      <c r="H45" s="2"/>
      <c r="I45" s="3"/>
      <c r="J45" s="2"/>
      <c r="K45" s="2"/>
    </row>
    <row r="46" spans="1:16" ht="12.75" x14ac:dyDescent="0.2">
      <c r="H46" s="2"/>
      <c r="I46" s="3"/>
      <c r="J46" s="2"/>
      <c r="K46" s="2"/>
    </row>
    <row r="47" spans="1:16" ht="12.75" x14ac:dyDescent="0.2">
      <c r="H47" s="2"/>
      <c r="I47" s="3"/>
      <c r="J47" s="2"/>
      <c r="K47" s="2"/>
    </row>
    <row r="48" spans="1:16" ht="12.75" x14ac:dyDescent="0.2">
      <c r="H48" s="2"/>
      <c r="I48" s="3"/>
      <c r="J48" s="2"/>
      <c r="K48" s="2"/>
    </row>
    <row r="49" spans="8:11" ht="12.75" x14ac:dyDescent="0.2">
      <c r="H49" s="2"/>
      <c r="I49" s="3"/>
      <c r="J49" s="2"/>
      <c r="K49" s="2"/>
    </row>
    <row r="50" spans="8:11" ht="12.75" x14ac:dyDescent="0.2">
      <c r="H50" s="2"/>
      <c r="I50" s="3"/>
      <c r="J50" s="2"/>
      <c r="K50" s="2"/>
    </row>
    <row r="51" spans="8:11" ht="12.75" x14ac:dyDescent="0.2">
      <c r="H51" s="2"/>
      <c r="I51" s="3"/>
      <c r="J51" s="2"/>
      <c r="K51" s="2"/>
    </row>
    <row r="52" spans="8:11" ht="12.75" x14ac:dyDescent="0.2">
      <c r="H52" s="2"/>
      <c r="I52" s="3"/>
      <c r="J52" s="2"/>
      <c r="K52" s="2"/>
    </row>
    <row r="53" spans="8:11" ht="12.75" x14ac:dyDescent="0.2">
      <c r="H53" s="2"/>
      <c r="I53" s="3"/>
      <c r="J53" s="2"/>
      <c r="K53" s="2"/>
    </row>
    <row r="54" spans="8:11" ht="12.75" x14ac:dyDescent="0.2">
      <c r="H54" s="2"/>
      <c r="I54" s="3"/>
      <c r="J54" s="2"/>
      <c r="K54" s="2"/>
    </row>
    <row r="55" spans="8:11" ht="12.75" x14ac:dyDescent="0.2">
      <c r="H55" s="2"/>
      <c r="I55" s="3"/>
      <c r="J55" s="2"/>
      <c r="K55" s="2"/>
    </row>
    <row r="56" spans="8:11" ht="12.75" x14ac:dyDescent="0.2">
      <c r="H56" s="2"/>
      <c r="I56" s="3"/>
      <c r="J56" s="2"/>
      <c r="K56" s="2"/>
    </row>
    <row r="57" spans="8:11" ht="12.75" x14ac:dyDescent="0.2">
      <c r="H57" s="2"/>
      <c r="I57" s="3"/>
      <c r="J57" s="2"/>
      <c r="K57" s="2"/>
    </row>
    <row r="58" spans="8:11" ht="12.75" x14ac:dyDescent="0.2">
      <c r="H58" s="2"/>
      <c r="I58" s="3"/>
      <c r="J58" s="2"/>
      <c r="K58" s="2"/>
    </row>
    <row r="59" spans="8:11" ht="12.75" x14ac:dyDescent="0.2">
      <c r="H59" s="2"/>
      <c r="I59" s="3"/>
      <c r="J59" s="2"/>
      <c r="K59" s="2"/>
    </row>
    <row r="60" spans="8:11" ht="12.75" x14ac:dyDescent="0.2">
      <c r="H60" s="2"/>
      <c r="I60" s="3"/>
      <c r="J60" s="2"/>
      <c r="K60" s="2"/>
    </row>
    <row r="61" spans="8:11" ht="12.75" x14ac:dyDescent="0.2">
      <c r="H61" s="2"/>
      <c r="I61" s="3"/>
      <c r="J61" s="2"/>
      <c r="K61" s="2"/>
    </row>
    <row r="62" spans="8:11" ht="12.75" x14ac:dyDescent="0.2">
      <c r="H62" s="2"/>
      <c r="I62" s="3"/>
      <c r="J62" s="2"/>
      <c r="K62" s="2"/>
    </row>
    <row r="63" spans="8:11" ht="12.75" x14ac:dyDescent="0.2">
      <c r="H63" s="2"/>
      <c r="I63" s="3"/>
      <c r="J63" s="2"/>
      <c r="K63" s="2"/>
    </row>
    <row r="64" spans="8:11" ht="12.75" x14ac:dyDescent="0.2">
      <c r="H64" s="2"/>
      <c r="I64" s="3"/>
      <c r="J64" s="2"/>
      <c r="K64" s="2"/>
    </row>
    <row r="65" spans="8:11" ht="12.75" x14ac:dyDescent="0.2">
      <c r="H65" s="2"/>
      <c r="I65" s="3"/>
      <c r="J65" s="2"/>
      <c r="K65" s="2"/>
    </row>
    <row r="66" spans="8:11" ht="12.75" x14ac:dyDescent="0.2">
      <c r="H66" s="2"/>
      <c r="I66" s="3"/>
      <c r="J66" s="2"/>
      <c r="K66" s="2"/>
    </row>
    <row r="67" spans="8:11" ht="12.75" x14ac:dyDescent="0.2">
      <c r="H67" s="2"/>
      <c r="I67" s="3"/>
      <c r="J67" s="2"/>
      <c r="K67" s="2"/>
    </row>
    <row r="68" spans="8:11" ht="12.75" x14ac:dyDescent="0.2">
      <c r="H68" s="2"/>
      <c r="I68" s="3"/>
      <c r="J68" s="2"/>
      <c r="K68" s="2"/>
    </row>
    <row r="69" spans="8:11" ht="12.75" x14ac:dyDescent="0.2">
      <c r="H69" s="2"/>
      <c r="I69" s="3"/>
      <c r="J69" s="2"/>
      <c r="K69" s="2"/>
    </row>
    <row r="70" spans="8:11" ht="12.75" x14ac:dyDescent="0.2">
      <c r="H70" s="2"/>
      <c r="I70" s="3"/>
      <c r="J70" s="2"/>
      <c r="K70" s="2"/>
    </row>
    <row r="71" spans="8:11" ht="12.75" x14ac:dyDescent="0.2">
      <c r="H71" s="2"/>
      <c r="I71" s="3"/>
      <c r="J71" s="2"/>
      <c r="K71" s="2"/>
    </row>
    <row r="72" spans="8:11" ht="12.75" x14ac:dyDescent="0.2">
      <c r="H72" s="2"/>
      <c r="I72" s="3"/>
      <c r="J72" s="2"/>
      <c r="K72" s="2"/>
    </row>
    <row r="73" spans="8:11" ht="12.75" x14ac:dyDescent="0.2">
      <c r="H73" s="2"/>
      <c r="I73" s="3"/>
      <c r="J73" s="2"/>
      <c r="K73" s="2"/>
    </row>
    <row r="74" spans="8:11" ht="12.75" x14ac:dyDescent="0.2">
      <c r="H74" s="2"/>
      <c r="I74" s="3"/>
      <c r="J74" s="2"/>
      <c r="K74" s="2"/>
    </row>
    <row r="75" spans="8:11" ht="12.75" x14ac:dyDescent="0.2">
      <c r="H75" s="2"/>
      <c r="I75" s="3"/>
      <c r="J75" s="2"/>
      <c r="K75" s="2"/>
    </row>
    <row r="76" spans="8:11" ht="12.75" x14ac:dyDescent="0.2">
      <c r="H76" s="2"/>
      <c r="I76" s="3"/>
      <c r="J76" s="2"/>
      <c r="K76" s="2"/>
    </row>
    <row r="77" spans="8:11" ht="12.75" x14ac:dyDescent="0.2">
      <c r="H77" s="2"/>
      <c r="I77" s="3"/>
      <c r="J77" s="2"/>
      <c r="K77" s="2"/>
    </row>
    <row r="78" spans="8:11" ht="12.75" x14ac:dyDescent="0.2">
      <c r="H78" s="2"/>
      <c r="I78" s="3"/>
      <c r="J78" s="2"/>
      <c r="K78" s="2"/>
    </row>
    <row r="79" spans="8:11" ht="12.75" x14ac:dyDescent="0.2">
      <c r="H79" s="2"/>
      <c r="I79" s="3"/>
      <c r="J79" s="2"/>
      <c r="K79" s="2"/>
    </row>
    <row r="80" spans="8:11" ht="12.75" x14ac:dyDescent="0.2">
      <c r="H80" s="2"/>
      <c r="I80" s="3"/>
      <c r="J80" s="2"/>
      <c r="K80" s="2"/>
    </row>
    <row r="81" spans="8:11" ht="12.75" x14ac:dyDescent="0.2">
      <c r="H81" s="2"/>
      <c r="I81" s="3"/>
      <c r="J81" s="2"/>
      <c r="K81" s="2"/>
    </row>
    <row r="82" spans="8:11" ht="12.75" x14ac:dyDescent="0.2">
      <c r="H82" s="2"/>
      <c r="I82" s="3"/>
      <c r="J82" s="2"/>
      <c r="K82" s="2"/>
    </row>
  </sheetData>
  <mergeCells count="1">
    <mergeCell ref="O8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workbookViewId="0">
      <selection activeCell="C5" sqref="C5"/>
    </sheetView>
  </sheetViews>
  <sheetFormatPr defaultColWidth="14.42578125" defaultRowHeight="15.75" customHeight="1" x14ac:dyDescent="0.2"/>
  <sheetData>
    <row r="1" spans="1:4" ht="15.75" customHeight="1" x14ac:dyDescent="0.2">
      <c r="A1" s="1" t="s">
        <v>1</v>
      </c>
      <c r="B1" s="1" t="s">
        <v>4</v>
      </c>
      <c r="C1" s="1" t="s">
        <v>5</v>
      </c>
      <c r="D1" s="1" t="s">
        <v>6</v>
      </c>
    </row>
    <row r="2" spans="1:4" ht="15.75" customHeight="1" x14ac:dyDescent="0.2">
      <c r="A2" s="1" t="s">
        <v>7</v>
      </c>
      <c r="B2" s="3">
        <v>-7.0000000000000007E-2</v>
      </c>
      <c r="C2" s="3">
        <v>0.02</v>
      </c>
      <c r="D2" s="3">
        <v>0.37</v>
      </c>
    </row>
    <row r="3" spans="1:4" ht="15.75" customHeight="1" x14ac:dyDescent="0.2">
      <c r="A3" s="1" t="s">
        <v>11</v>
      </c>
      <c r="B3" s="3">
        <v>-0.1</v>
      </c>
      <c r="C3" s="3">
        <v>0.01</v>
      </c>
      <c r="D3" s="3">
        <v>0.32</v>
      </c>
    </row>
    <row r="4" spans="1:4" ht="15.75" customHeight="1" x14ac:dyDescent="0.2">
      <c r="A4" s="1" t="s">
        <v>12</v>
      </c>
      <c r="B4" s="3">
        <v>-0.08</v>
      </c>
      <c r="C4" s="3">
        <v>6.0000000000000001E-3</v>
      </c>
      <c r="D4" s="3">
        <v>0.24</v>
      </c>
    </row>
    <row r="5" spans="1:4" ht="15.75" customHeight="1" x14ac:dyDescent="0.2">
      <c r="A5" s="1" t="s">
        <v>13</v>
      </c>
      <c r="B5" s="2">
        <f>0.06-0.175</f>
        <v>-0.11499999999999999</v>
      </c>
      <c r="C5" s="3">
        <v>1.2E-2</v>
      </c>
      <c r="D5" s="3">
        <v>0.19</v>
      </c>
    </row>
    <row r="6" spans="1:4" ht="15.75" customHeight="1" x14ac:dyDescent="0.2">
      <c r="A6" s="1" t="s">
        <v>14</v>
      </c>
      <c r="B6" s="2">
        <f>0.065-0.162</f>
        <v>-9.7000000000000003E-2</v>
      </c>
      <c r="C6" s="3">
        <v>8.9999999999999993E-3</v>
      </c>
      <c r="D6" s="3">
        <v>0.25</v>
      </c>
    </row>
    <row r="7" spans="1:4" ht="15.75" customHeight="1" x14ac:dyDescent="0.2">
      <c r="A7" s="1" t="s">
        <v>15</v>
      </c>
      <c r="B7" s="3">
        <v>-7.0000000000000007E-2</v>
      </c>
      <c r="C7" s="3">
        <v>3.0000000000000001E-3</v>
      </c>
      <c r="D7" s="3">
        <v>0.17</v>
      </c>
    </row>
    <row r="8" spans="1:4" ht="15.75" customHeight="1" x14ac:dyDescent="0.2">
      <c r="A8" s="1" t="s">
        <v>16</v>
      </c>
      <c r="B8" s="3">
        <v>-0.09</v>
      </c>
      <c r="C8" s="3">
        <v>1.4E-2</v>
      </c>
      <c r="D8" s="3">
        <v>0.28999999999999998</v>
      </c>
    </row>
    <row r="9" spans="1:4" ht="15.75" customHeight="1" x14ac:dyDescent="0.2">
      <c r="A9" s="1" t="s">
        <v>17</v>
      </c>
      <c r="B9" s="3">
        <v>-0.08</v>
      </c>
      <c r="C9" s="3">
        <v>1.2E-2</v>
      </c>
      <c r="D9" s="3">
        <v>0.2</v>
      </c>
    </row>
    <row r="10" spans="1:4" ht="15.75" customHeight="1" x14ac:dyDescent="0.2">
      <c r="A10" s="1" t="s">
        <v>18</v>
      </c>
      <c r="B10" s="2">
        <f>0.061-0.14</f>
        <v>-7.9000000000000015E-2</v>
      </c>
      <c r="C10" s="3">
        <v>1.2E-2</v>
      </c>
      <c r="D10" s="3">
        <v>0.35</v>
      </c>
    </row>
    <row r="11" spans="1:4" ht="15.75" customHeight="1" x14ac:dyDescent="0.2">
      <c r="A11" s="1" t="s">
        <v>19</v>
      </c>
      <c r="B11" s="2">
        <f>0.076-0.13</f>
        <v>-5.4000000000000006E-2</v>
      </c>
      <c r="C11" s="3">
        <v>6.4999999999999997E-3</v>
      </c>
      <c r="D11" s="3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5.75" customHeight="1" x14ac:dyDescent="0.2"/>
  <sheetData>
    <row r="1" spans="1:6" ht="15.75" customHeight="1" x14ac:dyDescent="0.2">
      <c r="A1" s="1" t="s">
        <v>1</v>
      </c>
      <c r="B1" s="1" t="s">
        <v>8</v>
      </c>
      <c r="C1" s="1" t="s">
        <v>9</v>
      </c>
      <c r="D1" s="1" t="s">
        <v>10</v>
      </c>
      <c r="E1" s="1" t="s">
        <v>5</v>
      </c>
      <c r="F1" s="1" t="s">
        <v>6</v>
      </c>
    </row>
    <row r="2" spans="1:6" ht="15.75" customHeight="1" x14ac:dyDescent="0.2">
      <c r="A2" s="1" t="s">
        <v>7</v>
      </c>
      <c r="B2" s="3">
        <v>6.9879999999999998E-2</v>
      </c>
      <c r="C2" s="3">
        <v>0.1399</v>
      </c>
      <c r="D2" s="2">
        <f t="shared" ref="D2:D11" si="0">C2-B2</f>
        <v>7.0019999999999999E-2</v>
      </c>
      <c r="E2" s="3">
        <v>9.0720000000000004E-4</v>
      </c>
      <c r="F2" s="1">
        <v>0.28000000000000003</v>
      </c>
    </row>
    <row r="3" spans="1:6" ht="15.75" customHeight="1" x14ac:dyDescent="0.2">
      <c r="A3" s="1" t="s">
        <v>11</v>
      </c>
      <c r="B3" s="3">
        <v>5.9330000000000001E-2</v>
      </c>
      <c r="C3" s="3">
        <v>0.15989999999999999</v>
      </c>
      <c r="D3" s="2">
        <f t="shared" si="0"/>
        <v>0.10056999999999999</v>
      </c>
      <c r="E3" s="3">
        <v>3.8210000000000002E-3</v>
      </c>
      <c r="F3" s="1">
        <v>0.34</v>
      </c>
    </row>
    <row r="4" spans="1:6" ht="15.75" customHeight="1" x14ac:dyDescent="0.2">
      <c r="A4" s="1" t="s">
        <v>12</v>
      </c>
      <c r="B4" s="3">
        <v>7.0050000000000001E-2</v>
      </c>
      <c r="C4" s="3">
        <v>0.15</v>
      </c>
      <c r="D4" s="2">
        <f t="shared" si="0"/>
        <v>7.9949999999999993E-2</v>
      </c>
      <c r="E4" s="3">
        <v>-1.325E-2</v>
      </c>
      <c r="F4" s="1">
        <v>0.20399999999999999</v>
      </c>
    </row>
    <row r="5" spans="1:6" ht="15.75" customHeight="1" x14ac:dyDescent="0.2">
      <c r="A5" s="1" t="s">
        <v>13</v>
      </c>
      <c r="B5" s="3">
        <v>5.9970000000000002E-2</v>
      </c>
      <c r="C5" s="3">
        <v>0.16969999999999999</v>
      </c>
      <c r="D5" s="2">
        <f t="shared" si="0"/>
        <v>0.10972999999999999</v>
      </c>
      <c r="E5" s="3">
        <v>-2.068E-2</v>
      </c>
      <c r="F5" s="1">
        <v>0.187</v>
      </c>
    </row>
    <row r="6" spans="1:6" ht="15.75" customHeight="1" x14ac:dyDescent="0.2">
      <c r="A6" s="1" t="s">
        <v>14</v>
      </c>
      <c r="B6" s="3">
        <v>7.0260000000000003E-2</v>
      </c>
      <c r="C6" s="3">
        <v>0.1605</v>
      </c>
      <c r="D6" s="2">
        <f t="shared" si="0"/>
        <v>9.0240000000000001E-2</v>
      </c>
      <c r="E6" s="3">
        <v>-9.0305000000000003E-3</v>
      </c>
      <c r="F6" s="1">
        <v>0.24</v>
      </c>
    </row>
    <row r="7" spans="1:6" ht="15.75" customHeight="1" x14ac:dyDescent="0.2">
      <c r="A7" s="1" t="s">
        <v>15</v>
      </c>
      <c r="B7" s="3">
        <v>6.9980000000000001E-2</v>
      </c>
      <c r="C7" s="3">
        <v>0.1396</v>
      </c>
      <c r="D7" s="2">
        <f t="shared" si="0"/>
        <v>6.9620000000000001E-2</v>
      </c>
      <c r="E7" s="3">
        <v>-1.7149999999999999E-2</v>
      </c>
      <c r="F7" s="1">
        <v>0.17</v>
      </c>
    </row>
    <row r="8" spans="1:6" ht="15.75" customHeight="1" x14ac:dyDescent="0.2">
      <c r="A8" s="1" t="s">
        <v>16</v>
      </c>
      <c r="B8" s="3">
        <v>7.1279999999999996E-2</v>
      </c>
      <c r="C8" s="3">
        <v>0.1603</v>
      </c>
      <c r="D8" s="2">
        <f t="shared" si="0"/>
        <v>8.9020000000000002E-2</v>
      </c>
      <c r="E8" s="3">
        <v>6.5669999999999999E-3</v>
      </c>
      <c r="F8" s="1">
        <v>0.34</v>
      </c>
    </row>
    <row r="9" spans="1:6" ht="15.75" customHeight="1" x14ac:dyDescent="0.2">
      <c r="A9" s="1" t="s">
        <v>17</v>
      </c>
      <c r="B9" s="3">
        <v>7.0470000000000005E-2</v>
      </c>
      <c r="C9" s="3">
        <v>0.15</v>
      </c>
      <c r="D9" s="2">
        <f t="shared" si="0"/>
        <v>7.952999999999999E-2</v>
      </c>
      <c r="E9" s="3">
        <v>-9.0060000000000001E-3</v>
      </c>
      <c r="F9" s="1">
        <v>0.23</v>
      </c>
    </row>
    <row r="10" spans="1:6" ht="15.75" customHeight="1" x14ac:dyDescent="0.2">
      <c r="A10" s="1" t="s">
        <v>18</v>
      </c>
      <c r="B10" s="3">
        <v>6.0290000000000003E-2</v>
      </c>
      <c r="C10" s="3">
        <v>0.1479</v>
      </c>
      <c r="D10" s="2">
        <f t="shared" si="0"/>
        <v>8.7609999999999993E-2</v>
      </c>
      <c r="E10" s="3">
        <v>1.4789999999999999E-2</v>
      </c>
      <c r="F10" s="1">
        <v>0.38</v>
      </c>
    </row>
    <row r="11" spans="1:6" ht="15.75" customHeight="1" x14ac:dyDescent="0.2">
      <c r="A11" s="1" t="s">
        <v>19</v>
      </c>
      <c r="B11" s="3">
        <v>6.0040000000000003E-2</v>
      </c>
      <c r="C11" s="3">
        <v>0.1288</v>
      </c>
      <c r="D11" s="2">
        <f t="shared" si="0"/>
        <v>6.8759999999999988E-2</v>
      </c>
      <c r="E11" s="3">
        <v>1.422E-2</v>
      </c>
      <c r="F11" s="1">
        <v>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30" workbookViewId="0">
      <selection activeCell="F48" sqref="F48"/>
    </sheetView>
  </sheetViews>
  <sheetFormatPr defaultColWidth="14.42578125" defaultRowHeight="15.75" customHeight="1" x14ac:dyDescent="0.2"/>
  <cols>
    <col min="5" max="5" width="17.7109375" customWidth="1"/>
    <col min="6" max="6" width="17.85546875" customWidth="1"/>
    <col min="11" max="11" width="22.28515625" customWidth="1"/>
    <col min="12" max="12" width="20" customWidth="1"/>
    <col min="13" max="13" width="22" customWidth="1"/>
  </cols>
  <sheetData>
    <row r="1" spans="1:13" ht="15.75" customHeight="1" x14ac:dyDescent="0.2">
      <c r="A1" s="119" t="s">
        <v>20</v>
      </c>
      <c r="B1" s="120"/>
      <c r="C1" s="120"/>
      <c r="D1" s="120"/>
      <c r="E1" s="120"/>
      <c r="F1" s="121"/>
      <c r="H1" s="119" t="s">
        <v>0</v>
      </c>
      <c r="I1" s="120"/>
      <c r="J1" s="120"/>
      <c r="K1" s="120"/>
      <c r="L1" s="120"/>
      <c r="M1" s="121"/>
    </row>
    <row r="2" spans="1:13" ht="15.75" customHeight="1" x14ac:dyDescent="0.2">
      <c r="A2" s="6" t="s">
        <v>33</v>
      </c>
      <c r="B2" s="6" t="s">
        <v>34</v>
      </c>
      <c r="C2" s="6" t="s">
        <v>35</v>
      </c>
      <c r="D2" s="6" t="s">
        <v>36</v>
      </c>
      <c r="E2" s="10" t="s">
        <v>37</v>
      </c>
      <c r="F2" s="10" t="s">
        <v>43</v>
      </c>
      <c r="H2" s="12" t="s">
        <v>33</v>
      </c>
      <c r="I2" s="12" t="s">
        <v>34</v>
      </c>
      <c r="J2" s="12" t="s">
        <v>35</v>
      </c>
      <c r="K2" s="12" t="s">
        <v>36</v>
      </c>
      <c r="L2" s="72" t="s">
        <v>37</v>
      </c>
      <c r="M2" s="72" t="s">
        <v>43</v>
      </c>
    </row>
    <row r="3" spans="1:13" ht="15.75" customHeight="1" x14ac:dyDescent="0.2">
      <c r="A3" s="6" t="s">
        <v>44</v>
      </c>
      <c r="B3" s="12">
        <v>7481</v>
      </c>
      <c r="C3" s="12">
        <v>3633</v>
      </c>
      <c r="D3" s="14">
        <f>B3-C3</f>
        <v>3848</v>
      </c>
      <c r="E3" s="16">
        <f>C3/B3</f>
        <v>0.4856302633337789</v>
      </c>
      <c r="F3" s="16">
        <f>D3/B3</f>
        <v>0.5143697366662211</v>
      </c>
      <c r="H3" s="25" t="s">
        <v>44</v>
      </c>
      <c r="I3" s="12">
        <v>6780</v>
      </c>
      <c r="J3" s="12">
        <v>4025</v>
      </c>
      <c r="K3" s="14">
        <f>I3-J3</f>
        <v>2755</v>
      </c>
      <c r="L3" s="16">
        <f>J3/I3</f>
        <v>0.59365781710914456</v>
      </c>
      <c r="M3" s="16">
        <f>K3/I3</f>
        <v>0.40634218289085544</v>
      </c>
    </row>
    <row r="4" spans="1:13" ht="15.75" customHeight="1" x14ac:dyDescent="0.2">
      <c r="A4" s="6" t="s">
        <v>57</v>
      </c>
      <c r="B4" s="12">
        <v>9138</v>
      </c>
      <c r="C4" s="12">
        <v>4500</v>
      </c>
      <c r="D4" s="14">
        <f>B4-C4</f>
        <v>4638</v>
      </c>
      <c r="E4" s="16">
        <f>C4/B4</f>
        <v>0.49244911359159554</v>
      </c>
      <c r="F4" s="16">
        <f>D4/B4</f>
        <v>0.50755088640840451</v>
      </c>
      <c r="H4" s="12" t="s">
        <v>57</v>
      </c>
      <c r="I4" s="12">
        <v>7051</v>
      </c>
      <c r="J4" s="12">
        <v>2800</v>
      </c>
      <c r="K4" s="14">
        <f>I4-J4</f>
        <v>4251</v>
      </c>
      <c r="L4" s="16">
        <f>J4/I4</f>
        <v>0.3971067933626436</v>
      </c>
      <c r="M4" s="16">
        <f>K4/I4</f>
        <v>0.60289320663735635</v>
      </c>
    </row>
    <row r="5" spans="1:13" ht="15.75" customHeight="1" x14ac:dyDescent="0.2">
      <c r="A5" s="6" t="s">
        <v>59</v>
      </c>
      <c r="B5" s="12">
        <v>52106</v>
      </c>
      <c r="C5" s="12">
        <v>14060</v>
      </c>
      <c r="D5" s="14">
        <f>B5-C5</f>
        <v>38046</v>
      </c>
      <c r="E5" s="16">
        <f>C5/B5</f>
        <v>0.26983456799600813</v>
      </c>
      <c r="F5" s="16">
        <f>D5/B5</f>
        <v>0.73016543200399187</v>
      </c>
      <c r="H5" s="12" t="s">
        <v>59</v>
      </c>
      <c r="I5" s="12">
        <v>36456</v>
      </c>
      <c r="J5" s="12">
        <v>13180</v>
      </c>
      <c r="K5" s="14">
        <f>I5-J5</f>
        <v>23276</v>
      </c>
      <c r="L5" s="16">
        <f>J5/I5</f>
        <v>0.36153170945797675</v>
      </c>
      <c r="M5" s="16">
        <f>K5/I5</f>
        <v>0.63846829054202325</v>
      </c>
    </row>
    <row r="6" spans="1:13" ht="15.75" customHeight="1" x14ac:dyDescent="0.2">
      <c r="A6" s="6" t="s">
        <v>61</v>
      </c>
      <c r="B6" s="12">
        <v>112918</v>
      </c>
      <c r="C6" s="21">
        <v>28250.83</v>
      </c>
      <c r="D6" s="23">
        <f>B6-C6</f>
        <v>84667.17</v>
      </c>
      <c r="E6" s="16">
        <f>C6/B6</f>
        <v>0.25018889813847217</v>
      </c>
      <c r="F6" s="16">
        <f>D6/B6</f>
        <v>0.74981110186152777</v>
      </c>
      <c r="H6" s="12" t="s">
        <v>61</v>
      </c>
      <c r="I6" s="12">
        <v>115722</v>
      </c>
      <c r="J6" s="21">
        <v>33058.71</v>
      </c>
      <c r="K6" s="23">
        <f>I6-J6</f>
        <v>82663.290000000008</v>
      </c>
      <c r="L6" s="16">
        <f>J6/I6</f>
        <v>0.2856735106548452</v>
      </c>
      <c r="M6" s="16">
        <f>K6/I6</f>
        <v>0.71432648934515486</v>
      </c>
    </row>
    <row r="7" spans="1:13" ht="15.75" customHeight="1" x14ac:dyDescent="0.2">
      <c r="A7" s="6" t="s">
        <v>67</v>
      </c>
      <c r="B7" s="25">
        <v>105210</v>
      </c>
      <c r="C7" s="21">
        <v>71458.649999999994</v>
      </c>
      <c r="D7" s="23">
        <f>B7-C7</f>
        <v>33751.350000000006</v>
      </c>
      <c r="E7" s="16">
        <f>C7/B7</f>
        <v>0.67920017108639863</v>
      </c>
      <c r="F7" s="16">
        <f>D7/B7</f>
        <v>0.32079982891360143</v>
      </c>
      <c r="H7" s="25" t="s">
        <v>67</v>
      </c>
      <c r="I7" s="25">
        <v>141026</v>
      </c>
      <c r="J7" s="21">
        <v>77321.7</v>
      </c>
      <c r="K7" s="23">
        <f>I7-J7</f>
        <v>63704.3</v>
      </c>
      <c r="L7" s="16">
        <f>J7/I7</f>
        <v>0.54827974983336403</v>
      </c>
      <c r="M7" s="16">
        <f>K7/I7</f>
        <v>0.45172025016663597</v>
      </c>
    </row>
    <row r="8" spans="1:13" ht="15.75" customHeight="1" x14ac:dyDescent="0.2">
      <c r="E8" s="27"/>
      <c r="F8" s="27"/>
      <c r="L8" s="27"/>
      <c r="M8" s="27"/>
    </row>
    <row r="9" spans="1:13" ht="15.75" customHeight="1" x14ac:dyDescent="0.2">
      <c r="A9" s="119" t="s">
        <v>69</v>
      </c>
      <c r="B9" s="120"/>
      <c r="C9" s="120"/>
      <c r="D9" s="120"/>
      <c r="E9" s="120"/>
      <c r="F9" s="121"/>
      <c r="H9" s="119" t="s">
        <v>42</v>
      </c>
      <c r="I9" s="120"/>
      <c r="J9" s="120"/>
      <c r="K9" s="120"/>
      <c r="L9" s="120"/>
      <c r="M9" s="121"/>
    </row>
    <row r="10" spans="1:13" ht="15.75" customHeight="1" x14ac:dyDescent="0.2">
      <c r="A10" s="6" t="s">
        <v>33</v>
      </c>
      <c r="B10" s="6" t="s">
        <v>34</v>
      </c>
      <c r="C10" s="6" t="s">
        <v>35</v>
      </c>
      <c r="D10" s="6" t="s">
        <v>36</v>
      </c>
      <c r="E10" s="10" t="s">
        <v>37</v>
      </c>
      <c r="F10" s="10" t="s">
        <v>43</v>
      </c>
      <c r="H10" s="12" t="s">
        <v>33</v>
      </c>
      <c r="I10" s="12" t="s">
        <v>34</v>
      </c>
      <c r="J10" s="12" t="s">
        <v>35</v>
      </c>
      <c r="K10" s="12" t="s">
        <v>36</v>
      </c>
      <c r="L10" s="72" t="s">
        <v>37</v>
      </c>
      <c r="M10" s="72" t="s">
        <v>43</v>
      </c>
    </row>
    <row r="11" spans="1:13" ht="12.75" x14ac:dyDescent="0.2">
      <c r="A11" s="6" t="s">
        <v>44</v>
      </c>
      <c r="B11" s="12">
        <v>9500</v>
      </c>
      <c r="C11" s="12">
        <v>3800</v>
      </c>
      <c r="D11" s="14">
        <f>B11-C11</f>
        <v>5700</v>
      </c>
      <c r="E11" s="16">
        <f>C11/B11</f>
        <v>0.4</v>
      </c>
      <c r="F11" s="16">
        <f>D11/B11</f>
        <v>0.6</v>
      </c>
      <c r="H11" s="12" t="s">
        <v>44</v>
      </c>
      <c r="I11" s="12">
        <v>19084</v>
      </c>
      <c r="J11" s="12">
        <v>9896</v>
      </c>
      <c r="K11" s="14">
        <f>I11-J11</f>
        <v>9188</v>
      </c>
      <c r="L11" s="16">
        <f>J11/I11</f>
        <v>0.51854957032068749</v>
      </c>
      <c r="M11" s="16">
        <f>1-L11</f>
        <v>0.48145042967931251</v>
      </c>
    </row>
    <row r="12" spans="1:13" ht="15.75" customHeight="1" x14ac:dyDescent="0.2">
      <c r="A12" s="6" t="s">
        <v>57</v>
      </c>
      <c r="B12" s="12">
        <v>7201</v>
      </c>
      <c r="C12" s="12">
        <v>-770</v>
      </c>
      <c r="D12" s="14">
        <f>B12-C12</f>
        <v>7971</v>
      </c>
      <c r="E12" s="16">
        <f>C12/B12</f>
        <v>-0.10692959311206778</v>
      </c>
      <c r="F12" s="16">
        <f>D12/B12</f>
        <v>1.1069295931120677</v>
      </c>
      <c r="H12" s="12" t="s">
        <v>57</v>
      </c>
      <c r="I12" s="12">
        <v>19264</v>
      </c>
      <c r="J12" s="12">
        <v>7370</v>
      </c>
      <c r="K12" s="14">
        <f>I12-J12</f>
        <v>11894</v>
      </c>
      <c r="L12" s="16">
        <f>J12/I12</f>
        <v>0.38257890365448505</v>
      </c>
      <c r="M12" s="16">
        <f>1-L12</f>
        <v>0.6174210963455149</v>
      </c>
    </row>
    <row r="13" spans="1:13" ht="15.75" customHeight="1" x14ac:dyDescent="0.2">
      <c r="A13" s="6" t="s">
        <v>59</v>
      </c>
      <c r="B13" s="12">
        <v>19599</v>
      </c>
      <c r="C13" s="12">
        <v>7220</v>
      </c>
      <c r="D13" s="14">
        <f>B13-C13</f>
        <v>12379</v>
      </c>
      <c r="E13" s="16">
        <f>C13/B13</f>
        <v>0.36838614215010967</v>
      </c>
      <c r="F13" s="16">
        <f>D13/B13</f>
        <v>0.63161385784989033</v>
      </c>
      <c r="H13" s="12" t="s">
        <v>59</v>
      </c>
      <c r="I13" s="12">
        <v>83845</v>
      </c>
      <c r="J13" s="25">
        <v>28060</v>
      </c>
      <c r="K13" s="14">
        <f>I13-J13</f>
        <v>55785</v>
      </c>
      <c r="L13" s="16">
        <f>J13/I13</f>
        <v>0.33466515594251295</v>
      </c>
      <c r="M13" s="16">
        <f>1-L13</f>
        <v>0.66533484405748711</v>
      </c>
    </row>
    <row r="14" spans="1:13" ht="15.75" customHeight="1" x14ac:dyDescent="0.2">
      <c r="A14" s="6" t="s">
        <v>61</v>
      </c>
      <c r="B14" s="12">
        <v>41330</v>
      </c>
      <c r="C14" s="25">
        <v>473.65</v>
      </c>
      <c r="D14" s="16">
        <f>B14-C14</f>
        <v>40856.35</v>
      </c>
      <c r="E14" s="16">
        <f>C14/B14</f>
        <v>1.1460198403097024E-2</v>
      </c>
      <c r="F14" s="16">
        <f>D14/B14</f>
        <v>0.98853980159690291</v>
      </c>
      <c r="H14" s="12" t="s">
        <v>61</v>
      </c>
      <c r="I14" s="12">
        <v>112179</v>
      </c>
      <c r="J14" s="25">
        <v>30497</v>
      </c>
      <c r="K14" s="14">
        <f>I14-J14</f>
        <v>81682</v>
      </c>
      <c r="L14" s="16">
        <f>J14/I14</f>
        <v>0.27186015207837472</v>
      </c>
      <c r="M14" s="16">
        <f>1-L14</f>
        <v>0.72813984792162523</v>
      </c>
    </row>
    <row r="15" spans="1:13" ht="15.75" customHeight="1" x14ac:dyDescent="0.2">
      <c r="A15" s="6" t="s">
        <v>67</v>
      </c>
      <c r="B15" s="5">
        <v>47110</v>
      </c>
      <c r="C15" s="5">
        <v>20749.742243000001</v>
      </c>
      <c r="D15" s="16">
        <f>B15-C15</f>
        <v>26360.257756999999</v>
      </c>
      <c r="E15" s="16">
        <f>C15/B15</f>
        <v>0.44045302999363195</v>
      </c>
      <c r="F15" s="16">
        <f>D15/B15</f>
        <v>0.55954697000636811</v>
      </c>
      <c r="H15" s="25" t="s">
        <v>67</v>
      </c>
      <c r="I15" s="25">
        <v>203514</v>
      </c>
      <c r="J15" s="21">
        <v>81755.72</v>
      </c>
      <c r="K15" s="23">
        <f>I15-J15</f>
        <v>121758.28</v>
      </c>
      <c r="L15" s="16">
        <f>J15/I15</f>
        <v>0.401720373045589</v>
      </c>
      <c r="M15" s="16">
        <f>1-L15</f>
        <v>0.59827962695441106</v>
      </c>
    </row>
    <row r="16" spans="1:13" ht="15.75" customHeight="1" x14ac:dyDescent="0.2">
      <c r="E16" s="27"/>
      <c r="F16" s="27"/>
      <c r="L16" s="27"/>
      <c r="M16" s="27"/>
    </row>
    <row r="17" spans="1:13" ht="15.75" customHeight="1" x14ac:dyDescent="0.2">
      <c r="A17" s="119" t="s">
        <v>38</v>
      </c>
      <c r="B17" s="120"/>
      <c r="C17" s="120"/>
      <c r="D17" s="120"/>
      <c r="E17" s="120"/>
      <c r="F17" s="121"/>
      <c r="H17" s="119" t="s">
        <v>41</v>
      </c>
      <c r="I17" s="120"/>
      <c r="J17" s="120"/>
      <c r="K17" s="120"/>
      <c r="L17" s="120"/>
      <c r="M17" s="121"/>
    </row>
    <row r="18" spans="1:13" ht="15.75" customHeight="1" x14ac:dyDescent="0.2">
      <c r="A18" s="6" t="s">
        <v>33</v>
      </c>
      <c r="B18" s="6" t="s">
        <v>34</v>
      </c>
      <c r="C18" s="6" t="s">
        <v>35</v>
      </c>
      <c r="D18" s="6" t="s">
        <v>36</v>
      </c>
      <c r="E18" s="10" t="s">
        <v>37</v>
      </c>
      <c r="F18" s="10" t="s">
        <v>43</v>
      </c>
      <c r="H18" s="12" t="s">
        <v>33</v>
      </c>
      <c r="I18" s="12" t="s">
        <v>34</v>
      </c>
      <c r="J18" s="12" t="s">
        <v>35</v>
      </c>
      <c r="K18" s="12" t="s">
        <v>36</v>
      </c>
      <c r="L18" s="72" t="s">
        <v>37</v>
      </c>
      <c r="M18" s="72" t="s">
        <v>43</v>
      </c>
    </row>
    <row r="19" spans="1:13" ht="12.75" x14ac:dyDescent="0.2">
      <c r="A19" s="6" t="s">
        <v>44</v>
      </c>
      <c r="B19" s="12">
        <v>8003</v>
      </c>
      <c r="C19" s="12">
        <v>6006</v>
      </c>
      <c r="D19" s="14">
        <f>B19-C19</f>
        <v>1997</v>
      </c>
      <c r="E19" s="16">
        <f>C19/B19</f>
        <v>0.75046857428464331</v>
      </c>
      <c r="F19" s="16">
        <f>D19/B19</f>
        <v>0.24953142571535675</v>
      </c>
      <c r="H19" s="12" t="s">
        <v>44</v>
      </c>
      <c r="I19" s="12">
        <v>5753</v>
      </c>
      <c r="J19" s="12">
        <v>2432</v>
      </c>
      <c r="K19" s="14">
        <f>I19-J19</f>
        <v>3321</v>
      </c>
      <c r="L19" s="16">
        <f>J19/I19</f>
        <v>0.42273596384495044</v>
      </c>
      <c r="M19" s="16">
        <f>K19/I19</f>
        <v>0.57726403615504951</v>
      </c>
    </row>
    <row r="20" spans="1:13" ht="15.75" customHeight="1" x14ac:dyDescent="0.2">
      <c r="A20" s="6" t="s">
        <v>57</v>
      </c>
      <c r="B20" s="12">
        <v>6504</v>
      </c>
      <c r="C20" s="25">
        <v>1000</v>
      </c>
      <c r="D20" s="14">
        <f>B20-C20</f>
        <v>5504</v>
      </c>
      <c r="E20" s="16">
        <f>C20/B20</f>
        <v>0.15375153751537515</v>
      </c>
      <c r="F20" s="16">
        <f>D20/B20</f>
        <v>0.84624846248462482</v>
      </c>
      <c r="H20" s="12" t="s">
        <v>57</v>
      </c>
      <c r="I20" s="12">
        <v>8088</v>
      </c>
      <c r="J20" s="12">
        <v>4020</v>
      </c>
      <c r="K20" s="14">
        <f>I20-J20</f>
        <v>4068</v>
      </c>
      <c r="L20" s="16">
        <f>J20/I20</f>
        <v>0.4970326409495549</v>
      </c>
      <c r="M20" s="16">
        <f>K20/I20</f>
        <v>0.5029673590504451</v>
      </c>
    </row>
    <row r="21" spans="1:13" ht="15.75" customHeight="1" x14ac:dyDescent="0.2">
      <c r="A21" s="6" t="s">
        <v>59</v>
      </c>
      <c r="B21" s="12">
        <v>50915</v>
      </c>
      <c r="C21" s="12">
        <v>22900</v>
      </c>
      <c r="D21" s="14">
        <f>B21-C21</f>
        <v>28015</v>
      </c>
      <c r="E21" s="16">
        <f>C21/B21</f>
        <v>0.44976922321516255</v>
      </c>
      <c r="F21" s="16">
        <f>D21/B21</f>
        <v>0.55023077678483745</v>
      </c>
      <c r="H21" s="12" t="s">
        <v>59</v>
      </c>
      <c r="I21" s="12">
        <v>40739</v>
      </c>
      <c r="J21" s="12">
        <v>14320</v>
      </c>
      <c r="K21" s="14">
        <f>I21-J21</f>
        <v>26419</v>
      </c>
      <c r="L21" s="16">
        <f>J21/I21</f>
        <v>0.35150592798055919</v>
      </c>
      <c r="M21" s="16">
        <f>K21/I21</f>
        <v>0.64849407201944087</v>
      </c>
    </row>
    <row r="22" spans="1:13" ht="15.75" customHeight="1" x14ac:dyDescent="0.2">
      <c r="A22" s="6" t="s">
        <v>61</v>
      </c>
      <c r="B22" s="12">
        <v>105496</v>
      </c>
      <c r="C22" s="25">
        <v>20080.689999999999</v>
      </c>
      <c r="D22" s="14">
        <f>B22-C22</f>
        <v>85415.31</v>
      </c>
      <c r="E22" s="16">
        <f>C22/B22</f>
        <v>0.19034551073026465</v>
      </c>
      <c r="F22" s="16">
        <f>D22/B22</f>
        <v>0.80965448926973538</v>
      </c>
      <c r="H22" s="12" t="s">
        <v>61</v>
      </c>
      <c r="I22" s="12">
        <v>61951</v>
      </c>
      <c r="J22" s="12">
        <v>-1243.9152000000004</v>
      </c>
      <c r="K22" s="14">
        <f>I22-J22</f>
        <v>63194.915200000003</v>
      </c>
      <c r="L22" s="16">
        <f>J22/I22</f>
        <v>-2.0079017287856538E-2</v>
      </c>
      <c r="M22" s="16">
        <f>K22/I22</f>
        <v>1.0200790172878567</v>
      </c>
    </row>
    <row r="23" spans="1:13" ht="15.75" customHeight="1" x14ac:dyDescent="0.2">
      <c r="A23" s="6" t="s">
        <v>67</v>
      </c>
      <c r="B23" s="25">
        <v>60030</v>
      </c>
      <c r="C23" s="25">
        <v>11185.69</v>
      </c>
      <c r="D23" s="14">
        <f>B23-C23</f>
        <v>48844.31</v>
      </c>
      <c r="E23" s="16">
        <f>C23/B23</f>
        <v>0.18633499916708313</v>
      </c>
      <c r="F23" s="16">
        <f>D23/B23</f>
        <v>0.81366500083291682</v>
      </c>
      <c r="H23" s="12" t="s">
        <v>68</v>
      </c>
      <c r="I23" s="25">
        <v>133573</v>
      </c>
      <c r="J23" s="25">
        <v>93858.6</v>
      </c>
      <c r="K23" s="14">
        <f>I23-J23</f>
        <v>39714.399999999994</v>
      </c>
      <c r="L23" s="16">
        <f>J23/I23</f>
        <v>0.70267643910071653</v>
      </c>
      <c r="M23" s="16">
        <f>K23/I23</f>
        <v>0.29732356089928347</v>
      </c>
    </row>
    <row r="24" spans="1:13" ht="15.75" customHeight="1" x14ac:dyDescent="0.2">
      <c r="E24" s="27"/>
      <c r="F24" s="27"/>
      <c r="L24" s="27"/>
      <c r="M24" s="27"/>
    </row>
    <row r="25" spans="1:13" ht="12.75" x14ac:dyDescent="0.2">
      <c r="A25" s="119" t="s">
        <v>39</v>
      </c>
      <c r="B25" s="120"/>
      <c r="C25" s="120"/>
      <c r="D25" s="120"/>
      <c r="E25" s="120"/>
      <c r="F25" s="121"/>
      <c r="H25" s="119" t="s">
        <v>76</v>
      </c>
      <c r="I25" s="120"/>
      <c r="J25" s="120"/>
      <c r="K25" s="120"/>
      <c r="L25" s="120"/>
      <c r="M25" s="121"/>
    </row>
    <row r="26" spans="1:13" ht="12.75" x14ac:dyDescent="0.2">
      <c r="A26" s="6" t="s">
        <v>33</v>
      </c>
      <c r="B26" s="6" t="s">
        <v>34</v>
      </c>
      <c r="C26" s="6" t="s">
        <v>35</v>
      </c>
      <c r="D26" s="6" t="s">
        <v>36</v>
      </c>
      <c r="E26" s="10" t="s">
        <v>37</v>
      </c>
      <c r="F26" s="10" t="s">
        <v>43</v>
      </c>
      <c r="H26" s="12" t="s">
        <v>33</v>
      </c>
      <c r="I26" s="12" t="s">
        <v>34</v>
      </c>
      <c r="J26" s="12" t="s">
        <v>35</v>
      </c>
      <c r="K26" s="12" t="s">
        <v>36</v>
      </c>
      <c r="L26" s="72" t="s">
        <v>37</v>
      </c>
      <c r="M26" s="72" t="s">
        <v>43</v>
      </c>
    </row>
    <row r="27" spans="1:13" ht="12.75" x14ac:dyDescent="0.2">
      <c r="A27" s="6" t="s">
        <v>44</v>
      </c>
      <c r="B27" s="12">
        <v>4955</v>
      </c>
      <c r="C27" s="12">
        <v>2837</v>
      </c>
      <c r="D27" s="14">
        <f>B27-C27</f>
        <v>2118</v>
      </c>
      <c r="E27" s="16">
        <f>C27/B27</f>
        <v>0.57255297679112005</v>
      </c>
      <c r="F27" s="16">
        <f>D27/B27</f>
        <v>0.42744702320887989</v>
      </c>
      <c r="H27" s="12" t="s">
        <v>44</v>
      </c>
      <c r="I27" s="12">
        <v>7557</v>
      </c>
      <c r="J27" s="21">
        <v>3282.2</v>
      </c>
      <c r="K27" s="23">
        <f>I27-J27</f>
        <v>4274.8</v>
      </c>
      <c r="L27" s="16">
        <f>J27/I27</f>
        <v>0.43432579065766835</v>
      </c>
      <c r="M27" s="16">
        <f>K27/I27</f>
        <v>0.56567420934233159</v>
      </c>
    </row>
    <row r="28" spans="1:13" ht="12.75" x14ac:dyDescent="0.2">
      <c r="A28" s="6" t="s">
        <v>57</v>
      </c>
      <c r="B28" s="12">
        <v>5579</v>
      </c>
      <c r="C28" s="12">
        <v>3120</v>
      </c>
      <c r="D28" s="14">
        <f>B28-C28</f>
        <v>2459</v>
      </c>
      <c r="E28" s="16">
        <f>C28/B28</f>
        <v>0.55924000716974365</v>
      </c>
      <c r="F28" s="16">
        <f>D28/B28</f>
        <v>0.4407599928302563</v>
      </c>
      <c r="H28" s="12" t="s">
        <v>57</v>
      </c>
      <c r="I28" s="12">
        <v>9833</v>
      </c>
      <c r="J28" s="21">
        <v>3712.9</v>
      </c>
      <c r="K28" s="23">
        <f>I28-J28</f>
        <v>6120.1</v>
      </c>
      <c r="L28" s="16">
        <f>J28/I28</f>
        <v>0.37759585070680363</v>
      </c>
      <c r="M28" s="16">
        <f>K28/I28</f>
        <v>0.62240414929319643</v>
      </c>
    </row>
    <row r="29" spans="1:13" ht="12.75" x14ac:dyDescent="0.2">
      <c r="A29" s="6" t="s">
        <v>59</v>
      </c>
      <c r="B29" s="12">
        <v>29648</v>
      </c>
      <c r="C29" s="12">
        <v>11590</v>
      </c>
      <c r="D29" s="14">
        <f>B29-C29</f>
        <v>18058</v>
      </c>
      <c r="E29" s="16">
        <f>C29/B29</f>
        <v>0.39092012951969779</v>
      </c>
      <c r="F29" s="16">
        <f>D29/B29</f>
        <v>0.60907987048030221</v>
      </c>
      <c r="H29" s="12" t="s">
        <v>59</v>
      </c>
      <c r="I29" s="12">
        <v>72169</v>
      </c>
      <c r="J29" s="21">
        <v>31937.5</v>
      </c>
      <c r="K29" s="23">
        <f>I29-J29</f>
        <v>40231.5</v>
      </c>
      <c r="L29" s="16">
        <f>J29/I29</f>
        <v>0.44253765467167344</v>
      </c>
      <c r="M29" s="16">
        <f>K29/I29</f>
        <v>0.55746234532832661</v>
      </c>
    </row>
    <row r="30" spans="1:13" ht="12.75" x14ac:dyDescent="0.2">
      <c r="A30" s="6" t="s">
        <v>61</v>
      </c>
      <c r="B30" s="12">
        <v>89393</v>
      </c>
      <c r="C30" s="21">
        <v>39274.781000000003</v>
      </c>
      <c r="D30" s="23">
        <f>B30-C30</f>
        <v>50118.218999999997</v>
      </c>
      <c r="E30" s="16">
        <f>C30/B30</f>
        <v>0.43934962469097139</v>
      </c>
      <c r="F30" s="16">
        <f>D30/B30</f>
        <v>0.56065037530902861</v>
      </c>
      <c r="H30" s="12" t="s">
        <v>61</v>
      </c>
      <c r="I30" s="12">
        <v>144591</v>
      </c>
      <c r="J30" s="25">
        <v>27230</v>
      </c>
      <c r="K30" s="14">
        <f>I30-J30</f>
        <v>117361</v>
      </c>
      <c r="L30" s="16">
        <f>J30/I30</f>
        <v>0.18832430787531729</v>
      </c>
      <c r="M30" s="16">
        <f>K30/I30</f>
        <v>0.81167569212468271</v>
      </c>
    </row>
    <row r="31" spans="1:13" ht="12.75" x14ac:dyDescent="0.2">
      <c r="A31" s="6" t="s">
        <v>68</v>
      </c>
      <c r="B31" s="25">
        <v>87481</v>
      </c>
      <c r="C31" s="21">
        <v>49936.946000000004</v>
      </c>
      <c r="D31" s="23">
        <f>B31-C31</f>
        <v>37544.053999999996</v>
      </c>
      <c r="E31" s="16">
        <f>C31/B31</f>
        <v>0.57083190635680892</v>
      </c>
      <c r="F31" s="16">
        <f>D31/B31</f>
        <v>0.42916809364319103</v>
      </c>
      <c r="H31" s="25" t="s">
        <v>67</v>
      </c>
      <c r="I31" s="25">
        <v>93752</v>
      </c>
      <c r="J31" s="25">
        <v>4097</v>
      </c>
      <c r="K31" s="14">
        <f>I31-J31</f>
        <v>89655</v>
      </c>
      <c r="L31" s="16">
        <f>J31/I31</f>
        <v>4.3700401058110759E-2</v>
      </c>
      <c r="M31" s="16">
        <f>K31/I31</f>
        <v>0.95629959894188921</v>
      </c>
    </row>
    <row r="32" spans="1:13" ht="12.75" x14ac:dyDescent="0.2">
      <c r="E32" s="27"/>
      <c r="F32" s="27"/>
      <c r="L32" s="27"/>
      <c r="M32" s="27"/>
    </row>
    <row r="33" spans="1:13" ht="12.75" x14ac:dyDescent="0.2">
      <c r="A33" s="119" t="s">
        <v>3</v>
      </c>
      <c r="B33" s="120"/>
      <c r="C33" s="120"/>
      <c r="D33" s="120"/>
      <c r="E33" s="120"/>
      <c r="F33" s="121"/>
      <c r="H33" s="126"/>
      <c r="I33" s="127"/>
      <c r="J33" s="127"/>
      <c r="K33" s="127"/>
      <c r="L33" s="127"/>
      <c r="M33" s="127"/>
    </row>
    <row r="34" spans="1:13" ht="12.75" x14ac:dyDescent="0.2">
      <c r="A34" s="6" t="s">
        <v>33</v>
      </c>
      <c r="B34" s="6" t="s">
        <v>34</v>
      </c>
      <c r="C34" s="6" t="s">
        <v>35</v>
      </c>
      <c r="D34" s="6" t="s">
        <v>36</v>
      </c>
      <c r="E34" s="10" t="s">
        <v>37</v>
      </c>
      <c r="F34" s="10" t="s">
        <v>43</v>
      </c>
      <c r="H34" s="129"/>
      <c r="I34" s="129"/>
      <c r="J34" s="129"/>
      <c r="K34" s="129"/>
      <c r="L34" s="130"/>
      <c r="M34" s="130"/>
    </row>
    <row r="35" spans="1:13" x14ac:dyDescent="0.25">
      <c r="A35" s="6" t="s">
        <v>44</v>
      </c>
      <c r="B35" s="43">
        <v>6966</v>
      </c>
      <c r="C35" s="33">
        <v>3843</v>
      </c>
      <c r="D35" s="14">
        <f>B35-C35</f>
        <v>3123</v>
      </c>
      <c r="E35" s="16">
        <f>C35/B35</f>
        <v>0.55167958656330751</v>
      </c>
      <c r="F35" s="16">
        <f>D35/B35</f>
        <v>0.44832041343669249</v>
      </c>
      <c r="H35" s="129"/>
      <c r="I35" s="135"/>
      <c r="J35" s="136"/>
      <c r="K35" s="133"/>
      <c r="L35" s="134"/>
      <c r="M35" s="134"/>
    </row>
    <row r="36" spans="1:13" ht="12.75" x14ac:dyDescent="0.2">
      <c r="A36" s="6" t="s">
        <v>57</v>
      </c>
      <c r="B36" s="12">
        <v>4506</v>
      </c>
      <c r="C36" s="12">
        <v>1590</v>
      </c>
      <c r="D36" s="14">
        <f>B36-C36</f>
        <v>2916</v>
      </c>
      <c r="E36" s="16">
        <f>C36/B36</f>
        <v>0.35286284953395475</v>
      </c>
      <c r="F36" s="16">
        <f>D36/B36</f>
        <v>0.64713715046604525</v>
      </c>
      <c r="H36" s="129"/>
      <c r="I36" s="133"/>
      <c r="J36" s="131"/>
      <c r="K36" s="133"/>
      <c r="L36" s="134"/>
      <c r="M36" s="134"/>
    </row>
    <row r="37" spans="1:13" ht="12.75" x14ac:dyDescent="0.2">
      <c r="A37" s="6" t="s">
        <v>59</v>
      </c>
      <c r="B37" s="12">
        <v>26611</v>
      </c>
      <c r="C37" s="12">
        <v>14430</v>
      </c>
      <c r="D37" s="14">
        <f>B37-C37</f>
        <v>12181</v>
      </c>
      <c r="E37" s="16">
        <f>C37/B37</f>
        <v>0.54225696140693702</v>
      </c>
      <c r="F37" s="16">
        <f>D37/B37</f>
        <v>0.45774303859306303</v>
      </c>
      <c r="H37" s="129"/>
      <c r="I37" s="133"/>
      <c r="J37" s="131"/>
      <c r="K37" s="133"/>
      <c r="L37" s="134"/>
      <c r="M37" s="134"/>
    </row>
    <row r="38" spans="1:13" ht="12.75" x14ac:dyDescent="0.2">
      <c r="A38" s="6" t="s">
        <v>61</v>
      </c>
      <c r="B38" s="12">
        <v>46713</v>
      </c>
      <c r="C38" s="12">
        <v>8460.0390000000007</v>
      </c>
      <c r="D38" s="14">
        <f>B38-C38</f>
        <v>38252.960999999996</v>
      </c>
      <c r="E38" s="16">
        <f>C38/B38</f>
        <v>0.18110673688266651</v>
      </c>
      <c r="F38" s="16">
        <f>D38/B38</f>
        <v>0.81889326311733346</v>
      </c>
      <c r="H38" s="129"/>
      <c r="I38" s="133"/>
      <c r="J38" s="131"/>
      <c r="K38" s="133"/>
      <c r="L38" s="134"/>
      <c r="M38" s="134"/>
    </row>
    <row r="39" spans="1:13" ht="12.75" x14ac:dyDescent="0.2">
      <c r="A39" s="6" t="s">
        <v>67</v>
      </c>
      <c r="B39" s="25">
        <v>64387</v>
      </c>
      <c r="C39" s="25">
        <v>39333</v>
      </c>
      <c r="D39" s="14">
        <f>B39-C39</f>
        <v>25054</v>
      </c>
      <c r="E39" s="16">
        <f>C39/B39</f>
        <v>0.61088418469566841</v>
      </c>
      <c r="F39" s="16">
        <f>D39/B39</f>
        <v>0.38911581530433165</v>
      </c>
      <c r="H39" s="129"/>
      <c r="I39" s="133"/>
      <c r="J39" s="131"/>
      <c r="K39" s="133"/>
      <c r="L39" s="134"/>
      <c r="M39" s="134"/>
    </row>
    <row r="40" spans="1:13" ht="12.75" x14ac:dyDescent="0.2">
      <c r="E40" s="27"/>
      <c r="F40" s="27"/>
      <c r="H40" s="128"/>
      <c r="I40" s="128"/>
      <c r="J40" s="128"/>
      <c r="K40" s="128"/>
      <c r="L40" s="134"/>
      <c r="M40" s="134"/>
    </row>
    <row r="41" spans="1:13" ht="12.75" x14ac:dyDescent="0.2">
      <c r="A41" s="119" t="s">
        <v>40</v>
      </c>
      <c r="B41" s="120"/>
      <c r="C41" s="120"/>
      <c r="D41" s="120"/>
      <c r="E41" s="120"/>
      <c r="F41" s="121"/>
      <c r="H41" s="126"/>
      <c r="I41" s="127"/>
      <c r="J41" s="127"/>
      <c r="K41" s="127"/>
      <c r="L41" s="127"/>
      <c r="M41" s="127"/>
    </row>
    <row r="42" spans="1:13" ht="12.75" x14ac:dyDescent="0.2">
      <c r="A42" s="6" t="s">
        <v>33</v>
      </c>
      <c r="B42" s="6" t="s">
        <v>34</v>
      </c>
      <c r="C42" s="6" t="s">
        <v>35</v>
      </c>
      <c r="D42" s="6" t="s">
        <v>36</v>
      </c>
      <c r="E42" s="10" t="s">
        <v>37</v>
      </c>
      <c r="F42" s="10" t="s">
        <v>43</v>
      </c>
      <c r="H42" s="129"/>
      <c r="I42" s="129"/>
      <c r="J42" s="129"/>
      <c r="K42" s="129"/>
      <c r="L42" s="130"/>
      <c r="M42" s="130"/>
    </row>
    <row r="43" spans="1:13" x14ac:dyDescent="0.25">
      <c r="A43" s="6" t="s">
        <v>44</v>
      </c>
      <c r="B43" s="31">
        <v>12689</v>
      </c>
      <c r="C43" s="33">
        <v>7062</v>
      </c>
      <c r="D43" s="14">
        <f>B43-C43</f>
        <v>5627</v>
      </c>
      <c r="E43" s="16">
        <f>C43/B43</f>
        <v>0.55654503901016628</v>
      </c>
      <c r="F43" s="16">
        <f>D43/B43</f>
        <v>0.44345496098983372</v>
      </c>
      <c r="H43" s="129"/>
      <c r="I43" s="137"/>
      <c r="J43" s="136"/>
      <c r="K43" s="133"/>
      <c r="L43" s="134"/>
      <c r="M43" s="134"/>
    </row>
    <row r="44" spans="1:13" ht="12.75" x14ac:dyDescent="0.2">
      <c r="A44" s="6" t="s">
        <v>57</v>
      </c>
      <c r="B44" s="14">
        <v>13691</v>
      </c>
      <c r="C44" s="12">
        <v>7720</v>
      </c>
      <c r="D44" s="14">
        <f>B44-C44</f>
        <v>5971</v>
      </c>
      <c r="E44" s="16">
        <f>C44/B44</f>
        <v>0.56387407786136878</v>
      </c>
      <c r="F44" s="16">
        <f>D44/B44</f>
        <v>0.43612592213863122</v>
      </c>
      <c r="H44" s="129"/>
      <c r="I44" s="131"/>
      <c r="J44" s="131"/>
      <c r="K44" s="133"/>
      <c r="L44" s="134"/>
      <c r="M44" s="134"/>
    </row>
    <row r="45" spans="1:13" ht="12.75" x14ac:dyDescent="0.2">
      <c r="A45" s="6" t="s">
        <v>59</v>
      </c>
      <c r="B45" s="14">
        <v>87502</v>
      </c>
      <c r="C45" s="12">
        <v>48760</v>
      </c>
      <c r="D45" s="14">
        <f>B45-C45</f>
        <v>38742</v>
      </c>
      <c r="E45" s="16">
        <f>C45/B45</f>
        <v>0.55724440584215218</v>
      </c>
      <c r="F45" s="16">
        <f>D45/B45</f>
        <v>0.44275559415784782</v>
      </c>
      <c r="H45" s="129"/>
      <c r="I45" s="131"/>
      <c r="J45" s="131"/>
      <c r="K45" s="133"/>
      <c r="L45" s="134"/>
      <c r="M45" s="134"/>
    </row>
    <row r="46" spans="1:13" ht="12.75" x14ac:dyDescent="0.2">
      <c r="A46" s="6" t="s">
        <v>61</v>
      </c>
      <c r="B46" s="14">
        <v>163102</v>
      </c>
      <c r="C46" s="21">
        <v>12041.0823</v>
      </c>
      <c r="D46" s="23">
        <f>B46-C46</f>
        <v>151060.91769999999</v>
      </c>
      <c r="E46" s="16">
        <f>C46/B46</f>
        <v>7.3825473016885135E-2</v>
      </c>
      <c r="F46" s="16">
        <f>D46/B46</f>
        <v>0.92617452698311475</v>
      </c>
      <c r="H46" s="129"/>
      <c r="I46" s="131"/>
      <c r="J46" s="131"/>
      <c r="K46" s="133"/>
      <c r="L46" s="134"/>
      <c r="M46" s="134"/>
    </row>
    <row r="47" spans="1:13" ht="12.75" x14ac:dyDescent="0.2">
      <c r="A47" s="6" t="s">
        <v>68</v>
      </c>
      <c r="B47" s="25">
        <v>110669</v>
      </c>
      <c r="C47" s="21">
        <v>11476.851500000001</v>
      </c>
      <c r="D47" s="23">
        <f>B47-C47</f>
        <v>99192.148499999996</v>
      </c>
      <c r="E47" s="16">
        <f>C47/B47</f>
        <v>0.10370430292132396</v>
      </c>
      <c r="F47" s="16">
        <f>D47/B47</f>
        <v>0.89629569707867607</v>
      </c>
      <c r="H47" s="129"/>
      <c r="I47" s="131"/>
      <c r="J47" s="131"/>
      <c r="K47" s="133"/>
      <c r="L47" s="134"/>
      <c r="M47" s="134"/>
    </row>
    <row r="48" spans="1:13" ht="12.75" x14ac:dyDescent="0.2">
      <c r="L48" s="27"/>
      <c r="M48" s="27"/>
    </row>
    <row r="49" spans="1:13" ht="12.75" x14ac:dyDescent="0.2">
      <c r="A49" s="126"/>
      <c r="B49" s="127"/>
      <c r="C49" s="127"/>
      <c r="D49" s="127"/>
      <c r="E49" s="127"/>
      <c r="F49" s="127"/>
      <c r="G49" s="128"/>
      <c r="H49" s="126"/>
      <c r="I49" s="127"/>
      <c r="J49" s="127"/>
      <c r="K49" s="127"/>
      <c r="L49" s="127"/>
      <c r="M49" s="127"/>
    </row>
    <row r="50" spans="1:13" ht="12.75" x14ac:dyDescent="0.2">
      <c r="A50" s="129"/>
      <c r="B50" s="129"/>
      <c r="C50" s="129"/>
      <c r="D50" s="129"/>
      <c r="E50" s="130"/>
      <c r="F50" s="130"/>
      <c r="G50" s="128"/>
      <c r="H50" s="131"/>
      <c r="I50" s="131"/>
      <c r="J50" s="131"/>
      <c r="K50" s="131"/>
      <c r="L50" s="132"/>
      <c r="M50" s="132"/>
    </row>
    <row r="51" spans="1:13" ht="12.75" x14ac:dyDescent="0.2">
      <c r="A51" s="129"/>
      <c r="B51" s="131"/>
      <c r="C51" s="131"/>
      <c r="D51" s="133"/>
      <c r="E51" s="134"/>
      <c r="F51" s="134"/>
      <c r="G51" s="128"/>
      <c r="H51" s="131"/>
      <c r="I51" s="131"/>
      <c r="J51" s="131"/>
      <c r="K51" s="133"/>
      <c r="L51" s="134"/>
      <c r="M51" s="134"/>
    </row>
    <row r="52" spans="1:13" ht="12.75" x14ac:dyDescent="0.2">
      <c r="A52" s="129"/>
      <c r="B52" s="131"/>
      <c r="C52" s="131"/>
      <c r="D52" s="133"/>
      <c r="E52" s="134"/>
      <c r="F52" s="134"/>
      <c r="G52" s="128"/>
      <c r="H52" s="131"/>
      <c r="I52" s="131"/>
      <c r="J52" s="131"/>
      <c r="K52" s="133"/>
      <c r="L52" s="134"/>
      <c r="M52" s="134"/>
    </row>
    <row r="53" spans="1:13" ht="12.75" x14ac:dyDescent="0.2">
      <c r="A53" s="129"/>
      <c r="B53" s="131"/>
      <c r="C53" s="131"/>
      <c r="D53" s="133"/>
      <c r="E53" s="134"/>
      <c r="F53" s="134"/>
      <c r="G53" s="128"/>
      <c r="H53" s="131"/>
      <c r="I53" s="131"/>
      <c r="J53" s="131"/>
      <c r="K53" s="133"/>
      <c r="L53" s="134"/>
      <c r="M53" s="134"/>
    </row>
    <row r="54" spans="1:13" ht="12.75" x14ac:dyDescent="0.2">
      <c r="A54" s="129"/>
      <c r="B54" s="131"/>
      <c r="C54" s="131"/>
      <c r="D54" s="133"/>
      <c r="E54" s="134"/>
      <c r="F54" s="134"/>
      <c r="G54" s="128"/>
      <c r="H54" s="131"/>
      <c r="I54" s="131"/>
      <c r="J54" s="131"/>
      <c r="K54" s="133"/>
      <c r="L54" s="134"/>
      <c r="M54" s="134"/>
    </row>
    <row r="55" spans="1:13" ht="12.75" x14ac:dyDescent="0.2">
      <c r="A55" s="129"/>
      <c r="B55" s="131"/>
      <c r="C55" s="131"/>
      <c r="D55" s="133"/>
      <c r="E55" s="134"/>
      <c r="F55" s="134"/>
      <c r="G55" s="128"/>
      <c r="H55" s="131"/>
      <c r="I55" s="131"/>
      <c r="J55" s="131"/>
      <c r="K55" s="133"/>
      <c r="L55" s="134"/>
      <c r="M55" s="134"/>
    </row>
    <row r="56" spans="1:13" ht="12.75" x14ac:dyDescent="0.2">
      <c r="A56" s="128"/>
      <c r="B56" s="128"/>
      <c r="C56" s="128"/>
      <c r="D56" s="128"/>
      <c r="E56" s="134"/>
      <c r="F56" s="134"/>
      <c r="G56" s="128"/>
      <c r="H56" s="128"/>
      <c r="I56" s="128"/>
      <c r="J56" s="128"/>
      <c r="K56" s="128"/>
      <c r="L56" s="134"/>
      <c r="M56" s="134"/>
    </row>
    <row r="57" spans="1:13" ht="12.75" x14ac:dyDescent="0.2">
      <c r="A57" s="128"/>
      <c r="B57" s="128"/>
      <c r="C57" s="128"/>
      <c r="D57" s="128"/>
      <c r="E57" s="128"/>
      <c r="F57" s="128"/>
      <c r="G57" s="128"/>
      <c r="H57" s="126"/>
      <c r="I57" s="127"/>
      <c r="J57" s="127"/>
      <c r="K57" s="127"/>
      <c r="L57" s="127"/>
      <c r="M57" s="127"/>
    </row>
    <row r="58" spans="1:13" ht="12.75" x14ac:dyDescent="0.2">
      <c r="A58" s="128"/>
      <c r="B58" s="128"/>
      <c r="C58" s="128"/>
      <c r="D58" s="128"/>
      <c r="E58" s="128"/>
      <c r="F58" s="128"/>
      <c r="G58" s="128"/>
      <c r="H58" s="131"/>
      <c r="I58" s="131"/>
      <c r="J58" s="131"/>
      <c r="K58" s="131"/>
      <c r="L58" s="132"/>
      <c r="M58" s="132"/>
    </row>
    <row r="59" spans="1:13" ht="12.75" x14ac:dyDescent="0.2">
      <c r="A59" s="128"/>
      <c r="B59" s="128"/>
      <c r="C59" s="128"/>
      <c r="D59" s="128"/>
      <c r="E59" s="128"/>
      <c r="F59" s="128"/>
      <c r="G59" s="131"/>
      <c r="H59" s="131"/>
      <c r="I59" s="131"/>
      <c r="J59" s="131"/>
      <c r="K59" s="133"/>
      <c r="L59" s="134"/>
      <c r="M59" s="134"/>
    </row>
    <row r="60" spans="1:13" ht="12.75" x14ac:dyDescent="0.2">
      <c r="A60" s="128"/>
      <c r="B60" s="128"/>
      <c r="C60" s="128"/>
      <c r="D60" s="128"/>
      <c r="E60" s="128"/>
      <c r="F60" s="128"/>
      <c r="G60" s="131"/>
      <c r="H60" s="131"/>
      <c r="I60" s="131"/>
      <c r="J60" s="131"/>
      <c r="K60" s="133"/>
      <c r="L60" s="134"/>
      <c r="M60" s="134"/>
    </row>
    <row r="61" spans="1:13" ht="12.75" x14ac:dyDescent="0.2">
      <c r="A61" s="128"/>
      <c r="B61" s="128"/>
      <c r="C61" s="128"/>
      <c r="D61" s="128"/>
      <c r="E61" s="128"/>
      <c r="F61" s="128"/>
      <c r="G61" s="131"/>
      <c r="H61" s="131"/>
      <c r="I61" s="131"/>
      <c r="J61" s="131"/>
      <c r="K61" s="133"/>
      <c r="L61" s="134"/>
      <c r="M61" s="134"/>
    </row>
    <row r="62" spans="1:13" ht="12.75" x14ac:dyDescent="0.2">
      <c r="A62" s="128"/>
      <c r="B62" s="128"/>
      <c r="C62" s="128"/>
      <c r="D62" s="128"/>
      <c r="E62" s="128"/>
      <c r="F62" s="128"/>
      <c r="G62" s="131"/>
      <c r="H62" s="131"/>
      <c r="I62" s="131"/>
      <c r="J62" s="131"/>
      <c r="K62" s="133"/>
      <c r="L62" s="134"/>
      <c r="M62" s="134"/>
    </row>
    <row r="63" spans="1:13" ht="12.75" x14ac:dyDescent="0.2">
      <c r="A63" s="128"/>
      <c r="B63" s="128"/>
      <c r="C63" s="128"/>
      <c r="D63" s="128"/>
      <c r="E63" s="128"/>
      <c r="F63" s="128"/>
      <c r="G63" s="131"/>
      <c r="H63" s="131"/>
      <c r="I63" s="131"/>
      <c r="J63" s="131"/>
      <c r="K63" s="133"/>
      <c r="L63" s="134"/>
      <c r="M63" s="134"/>
    </row>
    <row r="64" spans="1:13" ht="12.75" x14ac:dyDescent="0.2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34"/>
      <c r="M64" s="134"/>
    </row>
    <row r="65" spans="1:13" ht="12.75" x14ac:dyDescent="0.2">
      <c r="A65" s="128"/>
      <c r="B65" s="128"/>
      <c r="C65" s="128"/>
      <c r="D65" s="128"/>
      <c r="E65" s="128"/>
      <c r="F65" s="128"/>
      <c r="G65" s="128"/>
      <c r="H65" s="126"/>
      <c r="I65" s="127"/>
      <c r="J65" s="127"/>
      <c r="K65" s="127"/>
      <c r="L65" s="127"/>
      <c r="M65" s="127"/>
    </row>
    <row r="66" spans="1:13" ht="12.75" x14ac:dyDescent="0.2">
      <c r="A66" s="128"/>
      <c r="B66" s="128"/>
      <c r="C66" s="128"/>
      <c r="D66" s="128"/>
      <c r="E66" s="128"/>
      <c r="F66" s="128"/>
      <c r="G66" s="128"/>
      <c r="H66" s="131"/>
      <c r="I66" s="131"/>
      <c r="J66" s="131"/>
      <c r="K66" s="131"/>
      <c r="L66" s="132"/>
      <c r="M66" s="132"/>
    </row>
    <row r="67" spans="1:13" ht="12.75" x14ac:dyDescent="0.2">
      <c r="A67" s="128"/>
      <c r="B67" s="128"/>
      <c r="C67" s="128"/>
      <c r="D67" s="128"/>
      <c r="E67" s="128"/>
      <c r="F67" s="128"/>
      <c r="G67" s="128"/>
      <c r="H67" s="131"/>
      <c r="I67" s="131"/>
      <c r="J67" s="131"/>
      <c r="K67" s="133"/>
      <c r="L67" s="134"/>
      <c r="M67" s="134"/>
    </row>
    <row r="68" spans="1:13" ht="12.75" x14ac:dyDescent="0.2">
      <c r="A68" s="128"/>
      <c r="B68" s="128"/>
      <c r="C68" s="128"/>
      <c r="D68" s="128"/>
      <c r="E68" s="128"/>
      <c r="F68" s="128"/>
      <c r="G68" s="128"/>
      <c r="H68" s="131"/>
      <c r="I68" s="131"/>
      <c r="J68" s="131"/>
      <c r="K68" s="133"/>
      <c r="L68" s="134"/>
      <c r="M68" s="134"/>
    </row>
    <row r="69" spans="1:13" ht="12.75" x14ac:dyDescent="0.2">
      <c r="A69" s="128"/>
      <c r="B69" s="128"/>
      <c r="C69" s="128"/>
      <c r="D69" s="128"/>
      <c r="E69" s="128"/>
      <c r="F69" s="128"/>
      <c r="G69" s="128"/>
      <c r="H69" s="131"/>
      <c r="I69" s="131"/>
      <c r="J69" s="131"/>
      <c r="K69" s="133"/>
      <c r="L69" s="134"/>
      <c r="M69" s="134"/>
    </row>
    <row r="70" spans="1:13" ht="12.75" x14ac:dyDescent="0.2">
      <c r="A70" s="128"/>
      <c r="B70" s="128"/>
      <c r="C70" s="128"/>
      <c r="D70" s="128"/>
      <c r="E70" s="128"/>
      <c r="F70" s="128"/>
      <c r="G70" s="128"/>
      <c r="H70" s="131"/>
      <c r="I70" s="131"/>
      <c r="J70" s="131"/>
      <c r="K70" s="133"/>
      <c r="L70" s="134"/>
      <c r="M70" s="134"/>
    </row>
    <row r="71" spans="1:13" ht="12.75" x14ac:dyDescent="0.2">
      <c r="A71" s="128"/>
      <c r="B71" s="128"/>
      <c r="C71" s="128"/>
      <c r="D71" s="128"/>
      <c r="E71" s="128"/>
      <c r="F71" s="128"/>
      <c r="G71" s="128"/>
      <c r="H71" s="131"/>
      <c r="I71" s="131"/>
      <c r="J71" s="131"/>
      <c r="K71" s="133"/>
      <c r="L71" s="134"/>
      <c r="M71" s="134"/>
    </row>
    <row r="72" spans="1:13" ht="12.75" x14ac:dyDescent="0.2">
      <c r="E72" s="27"/>
      <c r="F72" s="27"/>
      <c r="L72" s="27"/>
      <c r="M72" s="27"/>
    </row>
    <row r="73" spans="1:13" ht="12.75" x14ac:dyDescent="0.2"/>
    <row r="74" spans="1:13" ht="12.75" x14ac:dyDescent="0.2"/>
    <row r="75" spans="1:13" ht="12.75" x14ac:dyDescent="0.2"/>
    <row r="76" spans="1:13" ht="12.75" x14ac:dyDescent="0.2"/>
    <row r="77" spans="1:13" ht="12.75" x14ac:dyDescent="0.2"/>
    <row r="78" spans="1:13" ht="12.75" x14ac:dyDescent="0.2"/>
    <row r="79" spans="1:13" ht="12.75" x14ac:dyDescent="0.2"/>
    <row r="80" spans="1:13" ht="12.75" x14ac:dyDescent="0.2"/>
    <row r="81" spans="12:13" ht="12.75" x14ac:dyDescent="0.2"/>
    <row r="82" spans="12:13" ht="12.75" x14ac:dyDescent="0.2"/>
    <row r="83" spans="12:13" ht="12.75" x14ac:dyDescent="0.2"/>
    <row r="84" spans="12:13" ht="12.75" x14ac:dyDescent="0.2"/>
    <row r="85" spans="12:13" ht="12.75" x14ac:dyDescent="0.2"/>
    <row r="86" spans="12:13" ht="12.75" x14ac:dyDescent="0.2"/>
    <row r="87" spans="12:13" ht="12.75" x14ac:dyDescent="0.2"/>
    <row r="88" spans="12:13" ht="12.75" x14ac:dyDescent="0.2">
      <c r="L88" s="27"/>
      <c r="M88" s="27"/>
    </row>
    <row r="89" spans="12:13" ht="12.75" x14ac:dyDescent="0.2"/>
    <row r="90" spans="12:13" ht="12.75" x14ac:dyDescent="0.2"/>
    <row r="91" spans="12:13" ht="12.75" x14ac:dyDescent="0.2"/>
    <row r="92" spans="12:13" ht="12.75" x14ac:dyDescent="0.2"/>
    <row r="93" spans="12:13" ht="12.75" x14ac:dyDescent="0.2"/>
    <row r="94" spans="12:13" ht="12.75" x14ac:dyDescent="0.2"/>
    <row r="95" spans="12:13" ht="12.75" x14ac:dyDescent="0.2"/>
    <row r="96" spans="12:13" ht="12.75" x14ac:dyDescent="0.2">
      <c r="L96" s="27"/>
      <c r="M96" s="27"/>
    </row>
    <row r="97" spans="5:13" ht="12.75" x14ac:dyDescent="0.2">
      <c r="L97" s="27"/>
      <c r="M97" s="27"/>
    </row>
    <row r="98" spans="5:13" ht="12.75" x14ac:dyDescent="0.2">
      <c r="L98" s="27"/>
      <c r="M98" s="27"/>
    </row>
    <row r="99" spans="5:13" ht="12.75" x14ac:dyDescent="0.2">
      <c r="L99" s="27"/>
      <c r="M99" s="27"/>
    </row>
    <row r="100" spans="5:13" ht="12.75" x14ac:dyDescent="0.2">
      <c r="L100" s="27"/>
      <c r="M100" s="27"/>
    </row>
    <row r="101" spans="5:13" ht="12.75" x14ac:dyDescent="0.2">
      <c r="L101" s="27"/>
      <c r="M101" s="27"/>
    </row>
    <row r="102" spans="5:13" ht="12.75" x14ac:dyDescent="0.2">
      <c r="L102" s="27"/>
      <c r="M102" s="27"/>
    </row>
    <row r="103" spans="5:13" ht="12.75" x14ac:dyDescent="0.2">
      <c r="L103" s="27"/>
      <c r="M103" s="27"/>
    </row>
    <row r="104" spans="5:13" ht="12.75" x14ac:dyDescent="0.2">
      <c r="E104" s="27"/>
      <c r="F104" s="27"/>
      <c r="L104" s="27"/>
      <c r="M104" s="27"/>
    </row>
    <row r="105" spans="5:13" ht="12.75" x14ac:dyDescent="0.2">
      <c r="E105" s="27"/>
      <c r="F105" s="27"/>
      <c r="L105" s="27"/>
      <c r="M105" s="27"/>
    </row>
    <row r="106" spans="5:13" ht="12.75" x14ac:dyDescent="0.2">
      <c r="E106" s="27"/>
      <c r="F106" s="27"/>
      <c r="L106" s="27"/>
      <c r="M106" s="27"/>
    </row>
    <row r="107" spans="5:13" ht="12.75" x14ac:dyDescent="0.2">
      <c r="E107" s="27"/>
      <c r="F107" s="27"/>
      <c r="L107" s="27"/>
      <c r="M107" s="27"/>
    </row>
    <row r="108" spans="5:13" ht="12.75" x14ac:dyDescent="0.2">
      <c r="E108" s="27"/>
      <c r="F108" s="27"/>
      <c r="L108" s="27"/>
      <c r="M108" s="27"/>
    </row>
    <row r="109" spans="5:13" ht="12.75" x14ac:dyDescent="0.2">
      <c r="E109" s="27"/>
      <c r="F109" s="27"/>
      <c r="L109" s="27"/>
      <c r="M109" s="27"/>
    </row>
    <row r="110" spans="5:13" ht="12.75" x14ac:dyDescent="0.2">
      <c r="E110" s="27"/>
      <c r="F110" s="27"/>
      <c r="L110" s="27"/>
      <c r="M110" s="27"/>
    </row>
    <row r="111" spans="5:13" ht="12.75" x14ac:dyDescent="0.2">
      <c r="E111" s="27"/>
      <c r="F111" s="27"/>
      <c r="L111" s="27"/>
      <c r="M111" s="27"/>
    </row>
    <row r="112" spans="5:13" ht="12.75" x14ac:dyDescent="0.2">
      <c r="E112" s="27"/>
      <c r="F112" s="27"/>
      <c r="L112" s="27"/>
      <c r="M112" s="27"/>
    </row>
    <row r="113" spans="5:13" ht="12.75" x14ac:dyDescent="0.2">
      <c r="E113" s="27"/>
      <c r="F113" s="27"/>
      <c r="L113" s="27"/>
      <c r="M113" s="27"/>
    </row>
    <row r="114" spans="5:13" ht="12.75" x14ac:dyDescent="0.2">
      <c r="E114" s="27"/>
      <c r="F114" s="27"/>
      <c r="L114" s="27"/>
      <c r="M114" s="27"/>
    </row>
    <row r="115" spans="5:13" ht="12.75" x14ac:dyDescent="0.2">
      <c r="E115" s="27"/>
      <c r="F115" s="27"/>
      <c r="L115" s="27"/>
      <c r="M115" s="27"/>
    </row>
    <row r="116" spans="5:13" ht="12.75" x14ac:dyDescent="0.2">
      <c r="E116" s="27"/>
      <c r="F116" s="27"/>
      <c r="L116" s="27"/>
      <c r="M116" s="27"/>
    </row>
    <row r="117" spans="5:13" ht="12.75" x14ac:dyDescent="0.2">
      <c r="E117" s="27"/>
      <c r="F117" s="27"/>
      <c r="L117" s="27"/>
      <c r="M117" s="27"/>
    </row>
    <row r="118" spans="5:13" ht="12.75" x14ac:dyDescent="0.2">
      <c r="E118" s="27"/>
      <c r="F118" s="27"/>
      <c r="L118" s="27"/>
      <c r="M118" s="27"/>
    </row>
    <row r="119" spans="5:13" ht="12.75" x14ac:dyDescent="0.2">
      <c r="E119" s="27"/>
      <c r="F119" s="27"/>
      <c r="L119" s="27"/>
      <c r="M119" s="27"/>
    </row>
    <row r="120" spans="5:13" ht="12.75" x14ac:dyDescent="0.2">
      <c r="E120" s="27"/>
      <c r="F120" s="27"/>
      <c r="L120" s="27"/>
      <c r="M120" s="27"/>
    </row>
    <row r="121" spans="5:13" ht="12.75" x14ac:dyDescent="0.2">
      <c r="E121" s="27"/>
      <c r="F121" s="27"/>
      <c r="L121" s="27"/>
      <c r="M121" s="27"/>
    </row>
    <row r="122" spans="5:13" ht="12.75" x14ac:dyDescent="0.2">
      <c r="E122" s="27"/>
      <c r="F122" s="27"/>
      <c r="L122" s="27"/>
      <c r="M122" s="27"/>
    </row>
    <row r="123" spans="5:13" ht="12.75" x14ac:dyDescent="0.2">
      <c r="E123" s="27"/>
      <c r="F123" s="27"/>
      <c r="L123" s="27"/>
      <c r="M123" s="27"/>
    </row>
    <row r="124" spans="5:13" ht="12.75" x14ac:dyDescent="0.2">
      <c r="E124" s="27"/>
      <c r="F124" s="27"/>
      <c r="L124" s="27"/>
      <c r="M124" s="27"/>
    </row>
    <row r="125" spans="5:13" ht="12.75" x14ac:dyDescent="0.2">
      <c r="E125" s="27"/>
      <c r="F125" s="27"/>
      <c r="L125" s="27"/>
      <c r="M125" s="27"/>
    </row>
    <row r="126" spans="5:13" ht="12.75" x14ac:dyDescent="0.2">
      <c r="E126" s="27"/>
      <c r="F126" s="27"/>
      <c r="L126" s="27"/>
      <c r="M126" s="27"/>
    </row>
    <row r="127" spans="5:13" ht="12.75" x14ac:dyDescent="0.2">
      <c r="E127" s="27"/>
      <c r="F127" s="27"/>
      <c r="L127" s="27"/>
      <c r="M127" s="27"/>
    </row>
    <row r="128" spans="5:13" ht="12.75" x14ac:dyDescent="0.2">
      <c r="E128" s="27"/>
      <c r="F128" s="27"/>
      <c r="L128" s="27"/>
      <c r="M128" s="27"/>
    </row>
    <row r="129" spans="5:13" ht="12.75" x14ac:dyDescent="0.2">
      <c r="E129" s="27"/>
      <c r="F129" s="27"/>
      <c r="L129" s="27"/>
      <c r="M129" s="27"/>
    </row>
    <row r="130" spans="5:13" ht="12.75" x14ac:dyDescent="0.2">
      <c r="E130" s="27"/>
      <c r="F130" s="27"/>
      <c r="L130" s="27"/>
      <c r="M130" s="27"/>
    </row>
    <row r="131" spans="5:13" ht="12.75" x14ac:dyDescent="0.2">
      <c r="E131" s="27"/>
      <c r="F131" s="27"/>
      <c r="L131" s="27"/>
      <c r="M131" s="27"/>
    </row>
    <row r="132" spans="5:13" ht="12.75" x14ac:dyDescent="0.2">
      <c r="E132" s="27"/>
      <c r="F132" s="27"/>
      <c r="L132" s="27"/>
      <c r="M132" s="27"/>
    </row>
    <row r="133" spans="5:13" ht="12.75" x14ac:dyDescent="0.2">
      <c r="E133" s="27"/>
      <c r="F133" s="27"/>
      <c r="L133" s="27"/>
      <c r="M133" s="27"/>
    </row>
    <row r="134" spans="5:13" ht="12.75" x14ac:dyDescent="0.2">
      <c r="E134" s="27"/>
      <c r="F134" s="27"/>
      <c r="L134" s="27"/>
      <c r="M134" s="27"/>
    </row>
    <row r="135" spans="5:13" ht="12.75" x14ac:dyDescent="0.2">
      <c r="E135" s="27"/>
      <c r="F135" s="27"/>
      <c r="L135" s="27"/>
      <c r="M135" s="27"/>
    </row>
    <row r="136" spans="5:13" ht="12.75" x14ac:dyDescent="0.2">
      <c r="E136" s="27"/>
      <c r="F136" s="27"/>
      <c r="L136" s="27"/>
      <c r="M136" s="27"/>
    </row>
    <row r="137" spans="5:13" ht="12.75" x14ac:dyDescent="0.2">
      <c r="E137" s="27"/>
      <c r="F137" s="27"/>
      <c r="L137" s="27"/>
      <c r="M137" s="27"/>
    </row>
    <row r="138" spans="5:13" ht="12.75" x14ac:dyDescent="0.2">
      <c r="E138" s="27"/>
      <c r="F138" s="27"/>
      <c r="L138" s="27"/>
      <c r="M138" s="27"/>
    </row>
    <row r="139" spans="5:13" ht="12.75" x14ac:dyDescent="0.2">
      <c r="E139" s="27"/>
      <c r="F139" s="27"/>
      <c r="L139" s="27"/>
      <c r="M139" s="27"/>
    </row>
    <row r="140" spans="5:13" ht="12.75" x14ac:dyDescent="0.2">
      <c r="E140" s="27"/>
      <c r="F140" s="27"/>
      <c r="L140" s="27"/>
      <c r="M140" s="27"/>
    </row>
    <row r="141" spans="5:13" ht="12.75" x14ac:dyDescent="0.2">
      <c r="E141" s="27"/>
      <c r="F141" s="27"/>
      <c r="L141" s="27"/>
      <c r="M141" s="27"/>
    </row>
    <row r="142" spans="5:13" ht="12.75" x14ac:dyDescent="0.2">
      <c r="E142" s="27"/>
      <c r="F142" s="27"/>
      <c r="L142" s="27"/>
      <c r="M142" s="27"/>
    </row>
    <row r="143" spans="5:13" ht="12.75" x14ac:dyDescent="0.2">
      <c r="E143" s="27"/>
      <c r="F143" s="27"/>
      <c r="L143" s="27"/>
      <c r="M143" s="27"/>
    </row>
    <row r="144" spans="5:13" ht="12.75" x14ac:dyDescent="0.2">
      <c r="E144" s="27"/>
      <c r="F144" s="27"/>
      <c r="L144" s="27"/>
      <c r="M144" s="27"/>
    </row>
    <row r="145" spans="5:13" ht="12.75" x14ac:dyDescent="0.2">
      <c r="E145" s="27"/>
      <c r="F145" s="27"/>
      <c r="L145" s="27"/>
      <c r="M145" s="27"/>
    </row>
    <row r="146" spans="5:13" ht="12.75" x14ac:dyDescent="0.2">
      <c r="E146" s="27"/>
      <c r="F146" s="27"/>
      <c r="L146" s="27"/>
      <c r="M146" s="27"/>
    </row>
    <row r="147" spans="5:13" ht="12.75" x14ac:dyDescent="0.2">
      <c r="E147" s="27"/>
      <c r="F147" s="27"/>
      <c r="L147" s="27"/>
      <c r="M147" s="27"/>
    </row>
    <row r="148" spans="5:13" ht="12.75" x14ac:dyDescent="0.2">
      <c r="E148" s="27"/>
      <c r="F148" s="27"/>
      <c r="L148" s="27"/>
      <c r="M148" s="27"/>
    </row>
    <row r="149" spans="5:13" ht="12.75" x14ac:dyDescent="0.2">
      <c r="E149" s="27"/>
      <c r="F149" s="27"/>
      <c r="L149" s="27"/>
      <c r="M149" s="27"/>
    </row>
    <row r="150" spans="5:13" ht="12.75" x14ac:dyDescent="0.2">
      <c r="E150" s="27"/>
      <c r="F150" s="27"/>
      <c r="L150" s="27"/>
      <c r="M150" s="27"/>
    </row>
    <row r="151" spans="5:13" ht="12.75" x14ac:dyDescent="0.2">
      <c r="E151" s="27"/>
      <c r="F151" s="27"/>
      <c r="L151" s="27"/>
      <c r="M151" s="27"/>
    </row>
    <row r="152" spans="5:13" ht="12.75" x14ac:dyDescent="0.2">
      <c r="E152" s="27"/>
      <c r="F152" s="27"/>
      <c r="L152" s="27"/>
      <c r="M152" s="27"/>
    </row>
    <row r="153" spans="5:13" ht="12.75" x14ac:dyDescent="0.2">
      <c r="E153" s="27"/>
      <c r="F153" s="27"/>
      <c r="L153" s="27"/>
      <c r="M153" s="27"/>
    </row>
    <row r="154" spans="5:13" ht="12.75" x14ac:dyDescent="0.2">
      <c r="E154" s="27"/>
      <c r="F154" s="27"/>
      <c r="L154" s="27"/>
      <c r="M154" s="27"/>
    </row>
    <row r="155" spans="5:13" ht="12.75" x14ac:dyDescent="0.2">
      <c r="E155" s="27"/>
      <c r="F155" s="27"/>
      <c r="L155" s="27"/>
      <c r="M155" s="27"/>
    </row>
    <row r="156" spans="5:13" ht="12.75" x14ac:dyDescent="0.2">
      <c r="E156" s="27"/>
      <c r="F156" s="27"/>
      <c r="L156" s="27"/>
      <c r="M156" s="27"/>
    </row>
    <row r="157" spans="5:13" ht="12.75" x14ac:dyDescent="0.2">
      <c r="E157" s="27"/>
      <c r="F157" s="27"/>
      <c r="L157" s="27"/>
      <c r="M157" s="27"/>
    </row>
    <row r="158" spans="5:13" ht="12.75" x14ac:dyDescent="0.2">
      <c r="E158" s="27"/>
      <c r="F158" s="27"/>
      <c r="L158" s="27"/>
      <c r="M158" s="27"/>
    </row>
    <row r="159" spans="5:13" ht="12.75" x14ac:dyDescent="0.2">
      <c r="E159" s="27"/>
      <c r="F159" s="27"/>
      <c r="L159" s="27"/>
      <c r="M159" s="27"/>
    </row>
    <row r="160" spans="5:13" ht="12.75" x14ac:dyDescent="0.2">
      <c r="E160" s="27"/>
      <c r="F160" s="27"/>
      <c r="L160" s="27"/>
      <c r="M160" s="27"/>
    </row>
    <row r="161" spans="5:13" ht="12.75" x14ac:dyDescent="0.2">
      <c r="E161" s="27"/>
      <c r="F161" s="27"/>
      <c r="L161" s="27"/>
      <c r="M161" s="27"/>
    </row>
    <row r="162" spans="5:13" ht="12.75" x14ac:dyDescent="0.2">
      <c r="E162" s="27"/>
      <c r="F162" s="27"/>
      <c r="L162" s="27"/>
      <c r="M162" s="27"/>
    </row>
    <row r="163" spans="5:13" ht="12.75" x14ac:dyDescent="0.2">
      <c r="E163" s="27"/>
      <c r="F163" s="27"/>
      <c r="L163" s="27"/>
      <c r="M163" s="27"/>
    </row>
    <row r="164" spans="5:13" ht="12.75" x14ac:dyDescent="0.2">
      <c r="E164" s="27"/>
      <c r="F164" s="27"/>
      <c r="L164" s="27"/>
      <c r="M164" s="27"/>
    </row>
    <row r="165" spans="5:13" ht="12.75" x14ac:dyDescent="0.2">
      <c r="E165" s="27"/>
      <c r="F165" s="27"/>
      <c r="L165" s="27"/>
      <c r="M165" s="27"/>
    </row>
    <row r="166" spans="5:13" ht="12.75" x14ac:dyDescent="0.2">
      <c r="E166" s="27"/>
      <c r="F166" s="27"/>
      <c r="L166" s="27"/>
      <c r="M166" s="27"/>
    </row>
    <row r="167" spans="5:13" ht="12.75" x14ac:dyDescent="0.2">
      <c r="E167" s="27"/>
      <c r="F167" s="27"/>
      <c r="L167" s="27"/>
      <c r="M167" s="27"/>
    </row>
    <row r="168" spans="5:13" ht="12.75" x14ac:dyDescent="0.2">
      <c r="E168" s="27"/>
      <c r="F168" s="27"/>
      <c r="L168" s="27"/>
      <c r="M168" s="27"/>
    </row>
    <row r="169" spans="5:13" ht="12.75" x14ac:dyDescent="0.2">
      <c r="E169" s="27"/>
      <c r="F169" s="27"/>
      <c r="L169" s="27"/>
      <c r="M169" s="27"/>
    </row>
    <row r="170" spans="5:13" ht="12.75" x14ac:dyDescent="0.2">
      <c r="E170" s="27"/>
      <c r="F170" s="27"/>
      <c r="L170" s="27"/>
      <c r="M170" s="27"/>
    </row>
    <row r="171" spans="5:13" ht="12.75" x14ac:dyDescent="0.2">
      <c r="E171" s="27"/>
      <c r="F171" s="27"/>
      <c r="L171" s="27"/>
      <c r="M171" s="27"/>
    </row>
    <row r="172" spans="5:13" ht="12.75" x14ac:dyDescent="0.2">
      <c r="E172" s="27"/>
      <c r="F172" s="27"/>
      <c r="L172" s="27"/>
      <c r="M172" s="27"/>
    </row>
    <row r="173" spans="5:13" ht="12.75" x14ac:dyDescent="0.2">
      <c r="E173" s="27"/>
      <c r="F173" s="27"/>
      <c r="L173" s="27"/>
      <c r="M173" s="27"/>
    </row>
    <row r="174" spans="5:13" ht="12.75" x14ac:dyDescent="0.2">
      <c r="E174" s="27"/>
      <c r="F174" s="27"/>
      <c r="L174" s="27"/>
      <c r="M174" s="27"/>
    </row>
    <row r="175" spans="5:13" ht="12.75" x14ac:dyDescent="0.2">
      <c r="E175" s="27"/>
      <c r="F175" s="27"/>
      <c r="L175" s="27"/>
      <c r="M175" s="27"/>
    </row>
    <row r="176" spans="5:13" ht="12.75" x14ac:dyDescent="0.2">
      <c r="E176" s="27"/>
      <c r="F176" s="27"/>
      <c r="L176" s="27"/>
      <c r="M176" s="27"/>
    </row>
    <row r="177" spans="5:13" ht="12.75" x14ac:dyDescent="0.2">
      <c r="E177" s="27"/>
      <c r="F177" s="27"/>
      <c r="L177" s="27"/>
      <c r="M177" s="27"/>
    </row>
    <row r="178" spans="5:13" ht="12.75" x14ac:dyDescent="0.2">
      <c r="E178" s="27"/>
      <c r="F178" s="27"/>
      <c r="L178" s="27"/>
      <c r="M178" s="27"/>
    </row>
    <row r="179" spans="5:13" ht="12.75" x14ac:dyDescent="0.2">
      <c r="E179" s="27"/>
      <c r="F179" s="27"/>
      <c r="L179" s="27"/>
      <c r="M179" s="27"/>
    </row>
    <row r="180" spans="5:13" ht="12.75" x14ac:dyDescent="0.2">
      <c r="E180" s="27"/>
      <c r="F180" s="27"/>
      <c r="L180" s="27"/>
      <c r="M180" s="27"/>
    </row>
    <row r="181" spans="5:13" ht="12.75" x14ac:dyDescent="0.2">
      <c r="E181" s="27"/>
      <c r="F181" s="27"/>
      <c r="L181" s="27"/>
      <c r="M181" s="27"/>
    </row>
    <row r="182" spans="5:13" ht="12.75" x14ac:dyDescent="0.2">
      <c r="E182" s="27"/>
      <c r="F182" s="27"/>
      <c r="L182" s="27"/>
      <c r="M182" s="27"/>
    </row>
    <row r="183" spans="5:13" ht="12.75" x14ac:dyDescent="0.2">
      <c r="E183" s="27"/>
      <c r="F183" s="27"/>
      <c r="L183" s="27"/>
      <c r="M183" s="27"/>
    </row>
    <row r="184" spans="5:13" ht="12.75" x14ac:dyDescent="0.2">
      <c r="E184" s="27"/>
      <c r="F184" s="27"/>
      <c r="L184" s="27"/>
      <c r="M184" s="27"/>
    </row>
    <row r="185" spans="5:13" ht="12.75" x14ac:dyDescent="0.2">
      <c r="E185" s="27"/>
      <c r="F185" s="27"/>
      <c r="L185" s="27"/>
      <c r="M185" s="27"/>
    </row>
    <row r="186" spans="5:13" ht="12.75" x14ac:dyDescent="0.2">
      <c r="E186" s="27"/>
      <c r="F186" s="27"/>
      <c r="L186" s="27"/>
      <c r="M186" s="27"/>
    </row>
    <row r="187" spans="5:13" ht="12.75" x14ac:dyDescent="0.2">
      <c r="E187" s="27"/>
      <c r="F187" s="27"/>
      <c r="L187" s="27"/>
      <c r="M187" s="27"/>
    </row>
    <row r="188" spans="5:13" ht="12.75" x14ac:dyDescent="0.2">
      <c r="E188" s="27"/>
      <c r="F188" s="27"/>
      <c r="L188" s="27"/>
      <c r="M188" s="27"/>
    </row>
    <row r="189" spans="5:13" ht="12.75" x14ac:dyDescent="0.2">
      <c r="E189" s="27"/>
      <c r="F189" s="27"/>
      <c r="L189" s="27"/>
      <c r="M189" s="27"/>
    </row>
    <row r="190" spans="5:13" ht="12.75" x14ac:dyDescent="0.2">
      <c r="E190" s="27"/>
      <c r="F190" s="27"/>
      <c r="L190" s="27"/>
      <c r="M190" s="27"/>
    </row>
    <row r="191" spans="5:13" ht="12.75" x14ac:dyDescent="0.2">
      <c r="E191" s="27"/>
      <c r="F191" s="27"/>
      <c r="L191" s="27"/>
      <c r="M191" s="27"/>
    </row>
    <row r="192" spans="5:13" ht="12.75" x14ac:dyDescent="0.2">
      <c r="E192" s="27"/>
      <c r="F192" s="27"/>
      <c r="L192" s="27"/>
      <c r="M192" s="27"/>
    </row>
    <row r="193" spans="5:13" ht="12.75" x14ac:dyDescent="0.2">
      <c r="E193" s="27"/>
      <c r="F193" s="27"/>
      <c r="L193" s="27"/>
      <c r="M193" s="27"/>
    </row>
    <row r="194" spans="5:13" ht="12.75" x14ac:dyDescent="0.2">
      <c r="E194" s="27"/>
      <c r="F194" s="27"/>
      <c r="L194" s="27"/>
      <c r="M194" s="27"/>
    </row>
    <row r="195" spans="5:13" ht="12.75" x14ac:dyDescent="0.2">
      <c r="E195" s="27"/>
      <c r="F195" s="27"/>
      <c r="L195" s="27"/>
      <c r="M195" s="27"/>
    </row>
    <row r="196" spans="5:13" ht="12.75" x14ac:dyDescent="0.2">
      <c r="E196" s="27"/>
      <c r="F196" s="27"/>
      <c r="L196" s="27"/>
      <c r="M196" s="27"/>
    </row>
    <row r="197" spans="5:13" ht="12.75" x14ac:dyDescent="0.2">
      <c r="E197" s="27"/>
      <c r="F197" s="27"/>
      <c r="L197" s="27"/>
      <c r="M197" s="27"/>
    </row>
    <row r="198" spans="5:13" ht="12.75" x14ac:dyDescent="0.2">
      <c r="E198" s="27"/>
      <c r="F198" s="27"/>
      <c r="L198" s="27"/>
      <c r="M198" s="27"/>
    </row>
    <row r="199" spans="5:13" ht="12.75" x14ac:dyDescent="0.2">
      <c r="E199" s="27"/>
      <c r="F199" s="27"/>
      <c r="L199" s="27"/>
      <c r="M199" s="27"/>
    </row>
    <row r="200" spans="5:13" ht="12.75" x14ac:dyDescent="0.2">
      <c r="E200" s="27"/>
      <c r="F200" s="27"/>
      <c r="L200" s="27"/>
      <c r="M200" s="27"/>
    </row>
    <row r="201" spans="5:13" ht="12.75" x14ac:dyDescent="0.2">
      <c r="E201" s="27"/>
      <c r="F201" s="27"/>
      <c r="L201" s="27"/>
      <c r="M201" s="27"/>
    </row>
    <row r="202" spans="5:13" ht="12.75" x14ac:dyDescent="0.2">
      <c r="E202" s="27"/>
      <c r="F202" s="27"/>
      <c r="L202" s="27"/>
      <c r="M202" s="27"/>
    </row>
    <row r="203" spans="5:13" ht="12.75" x14ac:dyDescent="0.2">
      <c r="E203" s="27"/>
      <c r="F203" s="27"/>
      <c r="L203" s="27"/>
      <c r="M203" s="27"/>
    </row>
    <row r="204" spans="5:13" ht="12.75" x14ac:dyDescent="0.2">
      <c r="E204" s="27"/>
      <c r="F204" s="27"/>
      <c r="L204" s="27"/>
      <c r="M204" s="27"/>
    </row>
    <row r="205" spans="5:13" ht="12.75" x14ac:dyDescent="0.2">
      <c r="E205" s="27"/>
      <c r="F205" s="27"/>
      <c r="L205" s="27"/>
      <c r="M205" s="27"/>
    </row>
    <row r="206" spans="5:13" ht="12.75" x14ac:dyDescent="0.2">
      <c r="E206" s="27"/>
      <c r="F206" s="27"/>
      <c r="L206" s="27"/>
      <c r="M206" s="27"/>
    </row>
    <row r="207" spans="5:13" ht="12.75" x14ac:dyDescent="0.2">
      <c r="E207" s="27"/>
      <c r="F207" s="27"/>
      <c r="L207" s="27"/>
      <c r="M207" s="27"/>
    </row>
    <row r="208" spans="5:13" ht="12.75" x14ac:dyDescent="0.2">
      <c r="E208" s="27"/>
      <c r="F208" s="27"/>
      <c r="L208" s="27"/>
      <c r="M208" s="27"/>
    </row>
    <row r="209" spans="5:13" ht="12.75" x14ac:dyDescent="0.2">
      <c r="E209" s="27"/>
      <c r="F209" s="27"/>
      <c r="L209" s="27"/>
      <c r="M209" s="27"/>
    </row>
    <row r="210" spans="5:13" ht="12.75" x14ac:dyDescent="0.2">
      <c r="E210" s="27"/>
      <c r="F210" s="27"/>
      <c r="L210" s="27"/>
      <c r="M210" s="27"/>
    </row>
    <row r="211" spans="5:13" ht="12.75" x14ac:dyDescent="0.2">
      <c r="E211" s="27"/>
      <c r="F211" s="27"/>
      <c r="L211" s="27"/>
      <c r="M211" s="27"/>
    </row>
    <row r="212" spans="5:13" ht="12.75" x14ac:dyDescent="0.2">
      <c r="E212" s="27"/>
      <c r="F212" s="27"/>
      <c r="L212" s="27"/>
      <c r="M212" s="27"/>
    </row>
    <row r="213" spans="5:13" ht="12.75" x14ac:dyDescent="0.2">
      <c r="E213" s="27"/>
      <c r="F213" s="27"/>
      <c r="L213" s="27"/>
      <c r="M213" s="27"/>
    </row>
    <row r="214" spans="5:13" ht="12.75" x14ac:dyDescent="0.2">
      <c r="E214" s="27"/>
      <c r="F214" s="27"/>
      <c r="L214" s="27"/>
      <c r="M214" s="27"/>
    </row>
    <row r="215" spans="5:13" ht="12.75" x14ac:dyDescent="0.2">
      <c r="E215" s="27"/>
      <c r="F215" s="27"/>
      <c r="L215" s="27"/>
      <c r="M215" s="27"/>
    </row>
    <row r="216" spans="5:13" ht="12.75" x14ac:dyDescent="0.2">
      <c r="E216" s="27"/>
      <c r="F216" s="27"/>
      <c r="L216" s="27"/>
      <c r="M216" s="27"/>
    </row>
    <row r="217" spans="5:13" ht="12.75" x14ac:dyDescent="0.2">
      <c r="E217" s="27"/>
      <c r="F217" s="27"/>
      <c r="L217" s="27"/>
      <c r="M217" s="27"/>
    </row>
    <row r="218" spans="5:13" ht="12.75" x14ac:dyDescent="0.2">
      <c r="E218" s="27"/>
      <c r="F218" s="27"/>
      <c r="L218" s="27"/>
      <c r="M218" s="27"/>
    </row>
    <row r="219" spans="5:13" ht="12.75" x14ac:dyDescent="0.2">
      <c r="E219" s="27"/>
      <c r="F219" s="27"/>
      <c r="L219" s="27"/>
      <c r="M219" s="27"/>
    </row>
    <row r="220" spans="5:13" ht="12.75" x14ac:dyDescent="0.2">
      <c r="E220" s="27"/>
      <c r="F220" s="27"/>
      <c r="L220" s="27"/>
      <c r="M220" s="27"/>
    </row>
    <row r="221" spans="5:13" ht="12.75" x14ac:dyDescent="0.2">
      <c r="E221" s="27"/>
      <c r="F221" s="27"/>
      <c r="L221" s="27"/>
      <c r="M221" s="27"/>
    </row>
    <row r="222" spans="5:13" ht="12.75" x14ac:dyDescent="0.2">
      <c r="E222" s="27"/>
      <c r="F222" s="27"/>
      <c r="L222" s="27"/>
      <c r="M222" s="27"/>
    </row>
    <row r="223" spans="5:13" ht="12.75" x14ac:dyDescent="0.2">
      <c r="E223" s="27"/>
      <c r="F223" s="27"/>
      <c r="L223" s="27"/>
      <c r="M223" s="27"/>
    </row>
    <row r="224" spans="5:13" ht="12.75" x14ac:dyDescent="0.2">
      <c r="E224" s="27"/>
      <c r="F224" s="27"/>
      <c r="L224" s="27"/>
      <c r="M224" s="27"/>
    </row>
    <row r="225" spans="5:13" ht="12.75" x14ac:dyDescent="0.2">
      <c r="E225" s="27"/>
      <c r="F225" s="27"/>
      <c r="L225" s="27"/>
      <c r="M225" s="27"/>
    </row>
    <row r="226" spans="5:13" ht="12.75" x14ac:dyDescent="0.2">
      <c r="E226" s="27"/>
      <c r="F226" s="27"/>
      <c r="L226" s="27"/>
      <c r="M226" s="27"/>
    </row>
    <row r="227" spans="5:13" ht="12.75" x14ac:dyDescent="0.2">
      <c r="E227" s="27"/>
      <c r="F227" s="27"/>
      <c r="L227" s="27"/>
      <c r="M227" s="27"/>
    </row>
    <row r="228" spans="5:13" ht="12.75" x14ac:dyDescent="0.2">
      <c r="E228" s="27"/>
      <c r="F228" s="27"/>
      <c r="L228" s="27"/>
      <c r="M228" s="27"/>
    </row>
    <row r="229" spans="5:13" ht="12.75" x14ac:dyDescent="0.2">
      <c r="E229" s="27"/>
      <c r="F229" s="27"/>
      <c r="L229" s="27"/>
      <c r="M229" s="27"/>
    </row>
    <row r="230" spans="5:13" ht="12.75" x14ac:dyDescent="0.2">
      <c r="E230" s="27"/>
      <c r="F230" s="27"/>
      <c r="L230" s="27"/>
      <c r="M230" s="27"/>
    </row>
    <row r="231" spans="5:13" ht="12.75" x14ac:dyDescent="0.2">
      <c r="E231" s="27"/>
      <c r="F231" s="27"/>
      <c r="L231" s="27"/>
      <c r="M231" s="27"/>
    </row>
    <row r="232" spans="5:13" ht="12.75" x14ac:dyDescent="0.2">
      <c r="E232" s="27"/>
      <c r="F232" s="27"/>
      <c r="L232" s="27"/>
      <c r="M232" s="27"/>
    </row>
    <row r="233" spans="5:13" ht="12.75" x14ac:dyDescent="0.2">
      <c r="E233" s="27"/>
      <c r="F233" s="27"/>
      <c r="L233" s="27"/>
      <c r="M233" s="27"/>
    </row>
    <row r="234" spans="5:13" ht="12.75" x14ac:dyDescent="0.2">
      <c r="E234" s="27"/>
      <c r="F234" s="27"/>
      <c r="L234" s="27"/>
      <c r="M234" s="27"/>
    </row>
    <row r="235" spans="5:13" ht="12.75" x14ac:dyDescent="0.2">
      <c r="E235" s="27"/>
      <c r="F235" s="27"/>
      <c r="L235" s="27"/>
      <c r="M235" s="27"/>
    </row>
    <row r="236" spans="5:13" ht="12.75" x14ac:dyDescent="0.2">
      <c r="E236" s="27"/>
      <c r="F236" s="27"/>
      <c r="L236" s="27"/>
      <c r="M236" s="27"/>
    </row>
    <row r="237" spans="5:13" ht="12.75" x14ac:dyDescent="0.2">
      <c r="E237" s="27"/>
      <c r="F237" s="27"/>
      <c r="L237" s="27"/>
      <c r="M237" s="27"/>
    </row>
    <row r="238" spans="5:13" ht="12.75" x14ac:dyDescent="0.2">
      <c r="E238" s="27"/>
      <c r="F238" s="27"/>
      <c r="L238" s="27"/>
      <c r="M238" s="27"/>
    </row>
    <row r="239" spans="5:13" ht="12.75" x14ac:dyDescent="0.2">
      <c r="E239" s="27"/>
      <c r="F239" s="27"/>
      <c r="L239" s="27"/>
      <c r="M239" s="27"/>
    </row>
    <row r="240" spans="5:13" ht="12.75" x14ac:dyDescent="0.2">
      <c r="E240" s="27"/>
      <c r="F240" s="27"/>
      <c r="L240" s="27"/>
      <c r="M240" s="27"/>
    </row>
    <row r="241" spans="5:13" ht="12.75" x14ac:dyDescent="0.2">
      <c r="E241" s="27"/>
      <c r="F241" s="27"/>
      <c r="L241" s="27"/>
      <c r="M241" s="27"/>
    </row>
    <row r="242" spans="5:13" ht="12.75" x14ac:dyDescent="0.2">
      <c r="E242" s="27"/>
      <c r="F242" s="27"/>
      <c r="L242" s="27"/>
      <c r="M242" s="27"/>
    </row>
    <row r="243" spans="5:13" ht="12.75" x14ac:dyDescent="0.2">
      <c r="E243" s="27"/>
      <c r="F243" s="27"/>
      <c r="L243" s="27"/>
      <c r="M243" s="27"/>
    </row>
    <row r="244" spans="5:13" ht="12.75" x14ac:dyDescent="0.2">
      <c r="E244" s="27"/>
      <c r="F244" s="27"/>
      <c r="L244" s="27"/>
      <c r="M244" s="27"/>
    </row>
    <row r="245" spans="5:13" ht="12.75" x14ac:dyDescent="0.2">
      <c r="E245" s="27"/>
      <c r="F245" s="27"/>
      <c r="L245" s="27"/>
      <c r="M245" s="27"/>
    </row>
    <row r="246" spans="5:13" ht="12.75" x14ac:dyDescent="0.2">
      <c r="E246" s="27"/>
      <c r="F246" s="27"/>
      <c r="L246" s="27"/>
      <c r="M246" s="27"/>
    </row>
    <row r="247" spans="5:13" ht="12.75" x14ac:dyDescent="0.2">
      <c r="E247" s="27"/>
      <c r="F247" s="27"/>
      <c r="L247" s="27"/>
      <c r="M247" s="27"/>
    </row>
    <row r="248" spans="5:13" ht="12.75" x14ac:dyDescent="0.2">
      <c r="E248" s="27"/>
      <c r="F248" s="27"/>
      <c r="L248" s="27"/>
      <c r="M248" s="27"/>
    </row>
    <row r="249" spans="5:13" ht="12.75" x14ac:dyDescent="0.2">
      <c r="E249" s="27"/>
      <c r="F249" s="27"/>
      <c r="L249" s="27"/>
      <c r="M249" s="27"/>
    </row>
    <row r="250" spans="5:13" ht="12.75" x14ac:dyDescent="0.2">
      <c r="E250" s="27"/>
      <c r="F250" s="27"/>
      <c r="L250" s="27"/>
      <c r="M250" s="27"/>
    </row>
    <row r="251" spans="5:13" ht="12.75" x14ac:dyDescent="0.2">
      <c r="E251" s="27"/>
      <c r="F251" s="27"/>
      <c r="L251" s="27"/>
      <c r="M251" s="27"/>
    </row>
    <row r="252" spans="5:13" ht="12.75" x14ac:dyDescent="0.2">
      <c r="E252" s="27"/>
      <c r="F252" s="27"/>
      <c r="L252" s="27"/>
      <c r="M252" s="27"/>
    </row>
    <row r="253" spans="5:13" ht="12.75" x14ac:dyDescent="0.2">
      <c r="E253" s="27"/>
      <c r="F253" s="27"/>
      <c r="L253" s="27"/>
      <c r="M253" s="27"/>
    </row>
    <row r="254" spans="5:13" ht="12.75" x14ac:dyDescent="0.2">
      <c r="E254" s="27"/>
      <c r="F254" s="27"/>
      <c r="L254" s="27"/>
      <c r="M254" s="27"/>
    </row>
    <row r="255" spans="5:13" ht="12.75" x14ac:dyDescent="0.2">
      <c r="E255" s="27"/>
      <c r="F255" s="27"/>
      <c r="L255" s="27"/>
      <c r="M255" s="27"/>
    </row>
    <row r="256" spans="5:13" ht="12.75" x14ac:dyDescent="0.2">
      <c r="E256" s="27"/>
      <c r="F256" s="27"/>
      <c r="L256" s="27"/>
      <c r="M256" s="27"/>
    </row>
    <row r="257" spans="5:13" ht="12.75" x14ac:dyDescent="0.2">
      <c r="E257" s="27"/>
      <c r="F257" s="27"/>
      <c r="L257" s="27"/>
      <c r="M257" s="27"/>
    </row>
    <row r="258" spans="5:13" ht="12.75" x14ac:dyDescent="0.2">
      <c r="E258" s="27"/>
      <c r="F258" s="27"/>
      <c r="L258" s="27"/>
      <c r="M258" s="27"/>
    </row>
    <row r="259" spans="5:13" ht="12.75" x14ac:dyDescent="0.2">
      <c r="E259" s="27"/>
      <c r="F259" s="27"/>
      <c r="L259" s="27"/>
      <c r="M259" s="27"/>
    </row>
    <row r="260" spans="5:13" ht="12.75" x14ac:dyDescent="0.2">
      <c r="E260" s="27"/>
      <c r="F260" s="27"/>
      <c r="L260" s="27"/>
      <c r="M260" s="27"/>
    </row>
    <row r="261" spans="5:13" ht="12.75" x14ac:dyDescent="0.2">
      <c r="E261" s="27"/>
      <c r="F261" s="27"/>
      <c r="L261" s="27"/>
      <c r="M261" s="27"/>
    </row>
    <row r="262" spans="5:13" ht="12.75" x14ac:dyDescent="0.2">
      <c r="E262" s="27"/>
      <c r="F262" s="27"/>
      <c r="L262" s="27"/>
      <c r="M262" s="27"/>
    </row>
    <row r="263" spans="5:13" ht="12.75" x14ac:dyDescent="0.2">
      <c r="E263" s="27"/>
      <c r="F263" s="27"/>
      <c r="L263" s="27"/>
      <c r="M263" s="27"/>
    </row>
    <row r="264" spans="5:13" ht="12.75" x14ac:dyDescent="0.2">
      <c r="E264" s="27"/>
      <c r="F264" s="27"/>
      <c r="L264" s="27"/>
      <c r="M264" s="27"/>
    </row>
    <row r="265" spans="5:13" ht="12.75" x14ac:dyDescent="0.2">
      <c r="E265" s="27"/>
      <c r="F265" s="27"/>
      <c r="L265" s="27"/>
      <c r="M265" s="27"/>
    </row>
    <row r="266" spans="5:13" ht="12.75" x14ac:dyDescent="0.2">
      <c r="E266" s="27"/>
      <c r="F266" s="27"/>
      <c r="L266" s="27"/>
      <c r="M266" s="27"/>
    </row>
    <row r="267" spans="5:13" ht="12.75" x14ac:dyDescent="0.2">
      <c r="E267" s="27"/>
      <c r="F267" s="27"/>
      <c r="L267" s="27"/>
      <c r="M267" s="27"/>
    </row>
    <row r="268" spans="5:13" ht="12.75" x14ac:dyDescent="0.2">
      <c r="E268" s="27"/>
      <c r="F268" s="27"/>
      <c r="L268" s="27"/>
      <c r="M268" s="27"/>
    </row>
    <row r="269" spans="5:13" ht="12.75" x14ac:dyDescent="0.2">
      <c r="E269" s="27"/>
      <c r="F269" s="27"/>
      <c r="L269" s="27"/>
      <c r="M269" s="27"/>
    </row>
    <row r="270" spans="5:13" ht="12.75" x14ac:dyDescent="0.2">
      <c r="E270" s="27"/>
      <c r="F270" s="27"/>
      <c r="L270" s="27"/>
      <c r="M270" s="27"/>
    </row>
    <row r="271" spans="5:13" ht="12.75" x14ac:dyDescent="0.2">
      <c r="E271" s="27"/>
      <c r="F271" s="27"/>
      <c r="L271" s="27"/>
      <c r="M271" s="27"/>
    </row>
    <row r="272" spans="5:13" ht="12.75" x14ac:dyDescent="0.2">
      <c r="E272" s="27"/>
      <c r="F272" s="27"/>
      <c r="L272" s="27"/>
      <c r="M272" s="27"/>
    </row>
    <row r="273" spans="5:13" ht="12.75" x14ac:dyDescent="0.2">
      <c r="E273" s="27"/>
      <c r="F273" s="27"/>
      <c r="L273" s="27"/>
      <c r="M273" s="27"/>
    </row>
    <row r="274" spans="5:13" ht="12.75" x14ac:dyDescent="0.2">
      <c r="E274" s="27"/>
      <c r="F274" s="27"/>
      <c r="L274" s="27"/>
      <c r="M274" s="27"/>
    </row>
    <row r="275" spans="5:13" ht="12.75" x14ac:dyDescent="0.2">
      <c r="E275" s="27"/>
      <c r="F275" s="27"/>
      <c r="L275" s="27"/>
      <c r="M275" s="27"/>
    </row>
    <row r="276" spans="5:13" ht="12.75" x14ac:dyDescent="0.2">
      <c r="E276" s="27"/>
      <c r="F276" s="27"/>
      <c r="L276" s="27"/>
      <c r="M276" s="27"/>
    </row>
    <row r="277" spans="5:13" ht="12.75" x14ac:dyDescent="0.2">
      <c r="E277" s="27"/>
      <c r="F277" s="27"/>
      <c r="L277" s="27"/>
      <c r="M277" s="27"/>
    </row>
    <row r="278" spans="5:13" ht="12.75" x14ac:dyDescent="0.2">
      <c r="E278" s="27"/>
      <c r="F278" s="27"/>
      <c r="L278" s="27"/>
      <c r="M278" s="27"/>
    </row>
    <row r="279" spans="5:13" ht="12.75" x14ac:dyDescent="0.2">
      <c r="E279" s="27"/>
      <c r="F279" s="27"/>
      <c r="L279" s="27"/>
      <c r="M279" s="27"/>
    </row>
    <row r="280" spans="5:13" ht="12.75" x14ac:dyDescent="0.2">
      <c r="E280" s="27"/>
      <c r="F280" s="27"/>
      <c r="L280" s="27"/>
      <c r="M280" s="27"/>
    </row>
    <row r="281" spans="5:13" ht="12.75" x14ac:dyDescent="0.2">
      <c r="E281" s="27"/>
      <c r="F281" s="27"/>
      <c r="L281" s="27"/>
      <c r="M281" s="27"/>
    </row>
    <row r="282" spans="5:13" ht="12.75" x14ac:dyDescent="0.2">
      <c r="E282" s="27"/>
      <c r="F282" s="27"/>
      <c r="L282" s="27"/>
      <c r="M282" s="27"/>
    </row>
    <row r="283" spans="5:13" ht="12.75" x14ac:dyDescent="0.2">
      <c r="E283" s="27"/>
      <c r="F283" s="27"/>
      <c r="L283" s="27"/>
      <c r="M283" s="27"/>
    </row>
    <row r="284" spans="5:13" ht="12.75" x14ac:dyDescent="0.2">
      <c r="E284" s="27"/>
      <c r="F284" s="27"/>
      <c r="L284" s="27"/>
      <c r="M284" s="27"/>
    </row>
    <row r="285" spans="5:13" ht="12.75" x14ac:dyDescent="0.2">
      <c r="E285" s="27"/>
      <c r="F285" s="27"/>
      <c r="L285" s="27"/>
      <c r="M285" s="27"/>
    </row>
    <row r="286" spans="5:13" ht="12.75" x14ac:dyDescent="0.2">
      <c r="E286" s="27"/>
      <c r="F286" s="27"/>
      <c r="L286" s="27"/>
      <c r="M286" s="27"/>
    </row>
    <row r="287" spans="5:13" ht="12.75" x14ac:dyDescent="0.2">
      <c r="E287" s="27"/>
      <c r="F287" s="27"/>
      <c r="L287" s="27"/>
      <c r="M287" s="27"/>
    </row>
    <row r="288" spans="5:13" ht="12.75" x14ac:dyDescent="0.2">
      <c r="E288" s="27"/>
      <c r="F288" s="27"/>
      <c r="L288" s="27"/>
      <c r="M288" s="27"/>
    </row>
    <row r="289" spans="5:13" ht="12.75" x14ac:dyDescent="0.2">
      <c r="E289" s="27"/>
      <c r="F289" s="27"/>
      <c r="L289" s="27"/>
      <c r="M289" s="27"/>
    </row>
    <row r="290" spans="5:13" ht="12.75" x14ac:dyDescent="0.2">
      <c r="E290" s="27"/>
      <c r="F290" s="27"/>
      <c r="L290" s="27"/>
      <c r="M290" s="27"/>
    </row>
    <row r="291" spans="5:13" ht="12.75" x14ac:dyDescent="0.2">
      <c r="E291" s="27"/>
      <c r="F291" s="27"/>
      <c r="L291" s="27"/>
      <c r="M291" s="27"/>
    </row>
    <row r="292" spans="5:13" ht="12.75" x14ac:dyDescent="0.2">
      <c r="E292" s="27"/>
      <c r="F292" s="27"/>
      <c r="L292" s="27"/>
      <c r="M292" s="27"/>
    </row>
    <row r="293" spans="5:13" ht="12.75" x14ac:dyDescent="0.2">
      <c r="E293" s="27"/>
      <c r="F293" s="27"/>
      <c r="L293" s="27"/>
      <c r="M293" s="27"/>
    </row>
    <row r="294" spans="5:13" ht="12.75" x14ac:dyDescent="0.2">
      <c r="E294" s="27"/>
      <c r="F294" s="27"/>
      <c r="L294" s="27"/>
      <c r="M294" s="27"/>
    </row>
    <row r="295" spans="5:13" ht="12.75" x14ac:dyDescent="0.2">
      <c r="E295" s="27"/>
      <c r="F295" s="27"/>
      <c r="L295" s="27"/>
      <c r="M295" s="27"/>
    </row>
    <row r="296" spans="5:13" ht="12.75" x14ac:dyDescent="0.2">
      <c r="E296" s="27"/>
      <c r="F296" s="27"/>
      <c r="L296" s="27"/>
      <c r="M296" s="27"/>
    </row>
    <row r="297" spans="5:13" ht="12.75" x14ac:dyDescent="0.2">
      <c r="E297" s="27"/>
      <c r="F297" s="27"/>
      <c r="L297" s="27"/>
      <c r="M297" s="27"/>
    </row>
    <row r="298" spans="5:13" ht="12.75" x14ac:dyDescent="0.2">
      <c r="E298" s="27"/>
      <c r="F298" s="27"/>
      <c r="L298" s="27"/>
      <c r="M298" s="27"/>
    </row>
    <row r="299" spans="5:13" ht="12.75" x14ac:dyDescent="0.2">
      <c r="E299" s="27"/>
      <c r="F299" s="27"/>
      <c r="L299" s="27"/>
      <c r="M299" s="27"/>
    </row>
    <row r="300" spans="5:13" ht="12.75" x14ac:dyDescent="0.2">
      <c r="E300" s="27"/>
      <c r="F300" s="27"/>
      <c r="L300" s="27"/>
      <c r="M300" s="27"/>
    </row>
    <row r="301" spans="5:13" ht="12.75" x14ac:dyDescent="0.2">
      <c r="E301" s="27"/>
      <c r="F301" s="27"/>
      <c r="L301" s="27"/>
      <c r="M301" s="27"/>
    </row>
    <row r="302" spans="5:13" ht="12.75" x14ac:dyDescent="0.2">
      <c r="E302" s="27"/>
      <c r="F302" s="27"/>
      <c r="L302" s="27"/>
      <c r="M302" s="27"/>
    </row>
    <row r="303" spans="5:13" ht="12.75" x14ac:dyDescent="0.2">
      <c r="E303" s="27"/>
      <c r="F303" s="27"/>
      <c r="L303" s="27"/>
      <c r="M303" s="27"/>
    </row>
    <row r="304" spans="5:13" ht="12.75" x14ac:dyDescent="0.2">
      <c r="E304" s="27"/>
      <c r="F304" s="27"/>
      <c r="L304" s="27"/>
      <c r="M304" s="27"/>
    </row>
    <row r="305" spans="5:13" ht="12.75" x14ac:dyDescent="0.2">
      <c r="E305" s="27"/>
      <c r="F305" s="27"/>
      <c r="L305" s="27"/>
      <c r="M305" s="27"/>
    </row>
    <row r="306" spans="5:13" ht="12.75" x14ac:dyDescent="0.2">
      <c r="E306" s="27"/>
      <c r="F306" s="27"/>
      <c r="L306" s="27"/>
      <c r="M306" s="27"/>
    </row>
    <row r="307" spans="5:13" ht="12.75" x14ac:dyDescent="0.2">
      <c r="E307" s="27"/>
      <c r="F307" s="27"/>
      <c r="L307" s="27"/>
      <c r="M307" s="27"/>
    </row>
    <row r="308" spans="5:13" ht="12.75" x14ac:dyDescent="0.2">
      <c r="E308" s="27"/>
      <c r="F308" s="27"/>
      <c r="L308" s="27"/>
      <c r="M308" s="27"/>
    </row>
    <row r="309" spans="5:13" ht="12.75" x14ac:dyDescent="0.2">
      <c r="E309" s="27"/>
      <c r="F309" s="27"/>
      <c r="L309" s="27"/>
      <c r="M309" s="27"/>
    </row>
    <row r="310" spans="5:13" ht="12.75" x14ac:dyDescent="0.2">
      <c r="E310" s="27"/>
      <c r="F310" s="27"/>
      <c r="L310" s="27"/>
      <c r="M310" s="27"/>
    </row>
    <row r="311" spans="5:13" ht="12.75" x14ac:dyDescent="0.2">
      <c r="E311" s="27"/>
      <c r="F311" s="27"/>
      <c r="L311" s="27"/>
      <c r="M311" s="27"/>
    </row>
    <row r="312" spans="5:13" ht="12.75" x14ac:dyDescent="0.2">
      <c r="E312" s="27"/>
      <c r="F312" s="27"/>
      <c r="L312" s="27"/>
      <c r="M312" s="27"/>
    </row>
    <row r="313" spans="5:13" ht="12.75" x14ac:dyDescent="0.2">
      <c r="E313" s="27"/>
      <c r="F313" s="27"/>
      <c r="L313" s="27"/>
      <c r="M313" s="27"/>
    </row>
    <row r="314" spans="5:13" ht="12.75" x14ac:dyDescent="0.2">
      <c r="E314" s="27"/>
      <c r="F314" s="27"/>
      <c r="L314" s="27"/>
      <c r="M314" s="27"/>
    </row>
    <row r="315" spans="5:13" ht="12.75" x14ac:dyDescent="0.2">
      <c r="E315" s="27"/>
      <c r="F315" s="27"/>
      <c r="L315" s="27"/>
      <c r="M315" s="27"/>
    </row>
    <row r="316" spans="5:13" ht="12.75" x14ac:dyDescent="0.2">
      <c r="E316" s="27"/>
      <c r="F316" s="27"/>
      <c r="L316" s="27"/>
      <c r="M316" s="27"/>
    </row>
    <row r="317" spans="5:13" ht="12.75" x14ac:dyDescent="0.2">
      <c r="E317" s="27"/>
      <c r="F317" s="27"/>
      <c r="L317" s="27"/>
      <c r="M317" s="27"/>
    </row>
    <row r="318" spans="5:13" ht="12.75" x14ac:dyDescent="0.2">
      <c r="E318" s="27"/>
      <c r="F318" s="27"/>
      <c r="L318" s="27"/>
      <c r="M318" s="27"/>
    </row>
    <row r="319" spans="5:13" ht="12.75" x14ac:dyDescent="0.2">
      <c r="E319" s="27"/>
      <c r="F319" s="27"/>
      <c r="L319" s="27"/>
      <c r="M319" s="27"/>
    </row>
    <row r="320" spans="5:13" ht="12.75" x14ac:dyDescent="0.2">
      <c r="E320" s="27"/>
      <c r="F320" s="27"/>
      <c r="L320" s="27"/>
      <c r="M320" s="27"/>
    </row>
    <row r="321" spans="5:13" ht="12.75" x14ac:dyDescent="0.2">
      <c r="E321" s="27"/>
      <c r="F321" s="27"/>
      <c r="L321" s="27"/>
      <c r="M321" s="27"/>
    </row>
    <row r="322" spans="5:13" ht="12.75" x14ac:dyDescent="0.2">
      <c r="E322" s="27"/>
      <c r="F322" s="27"/>
      <c r="L322" s="27"/>
      <c r="M322" s="27"/>
    </row>
    <row r="323" spans="5:13" ht="12.75" x14ac:dyDescent="0.2">
      <c r="E323" s="27"/>
      <c r="F323" s="27"/>
      <c r="L323" s="27"/>
      <c r="M323" s="27"/>
    </row>
    <row r="324" spans="5:13" ht="12.75" x14ac:dyDescent="0.2">
      <c r="E324" s="27"/>
      <c r="F324" s="27"/>
      <c r="L324" s="27"/>
      <c r="M324" s="27"/>
    </row>
    <row r="325" spans="5:13" ht="12.75" x14ac:dyDescent="0.2">
      <c r="E325" s="27"/>
      <c r="F325" s="27"/>
      <c r="L325" s="27"/>
      <c r="M325" s="27"/>
    </row>
    <row r="326" spans="5:13" ht="12.75" x14ac:dyDescent="0.2">
      <c r="E326" s="27"/>
      <c r="F326" s="27"/>
      <c r="L326" s="27"/>
      <c r="M326" s="27"/>
    </row>
    <row r="327" spans="5:13" ht="12.75" x14ac:dyDescent="0.2">
      <c r="E327" s="27"/>
      <c r="F327" s="27"/>
      <c r="L327" s="27"/>
      <c r="M327" s="27"/>
    </row>
    <row r="328" spans="5:13" ht="12.75" x14ac:dyDescent="0.2">
      <c r="E328" s="27"/>
      <c r="F328" s="27"/>
      <c r="L328" s="27"/>
      <c r="M328" s="27"/>
    </row>
    <row r="329" spans="5:13" ht="12.75" x14ac:dyDescent="0.2">
      <c r="E329" s="27"/>
      <c r="F329" s="27"/>
      <c r="L329" s="27"/>
      <c r="M329" s="27"/>
    </row>
    <row r="330" spans="5:13" ht="12.75" x14ac:dyDescent="0.2">
      <c r="E330" s="27"/>
      <c r="F330" s="27"/>
      <c r="L330" s="27"/>
      <c r="M330" s="27"/>
    </row>
    <row r="331" spans="5:13" ht="12.75" x14ac:dyDescent="0.2">
      <c r="E331" s="27"/>
      <c r="F331" s="27"/>
      <c r="L331" s="27"/>
      <c r="M331" s="27"/>
    </row>
    <row r="332" spans="5:13" ht="12.75" x14ac:dyDescent="0.2">
      <c r="E332" s="27"/>
      <c r="F332" s="27"/>
      <c r="L332" s="27"/>
      <c r="M332" s="27"/>
    </row>
    <row r="333" spans="5:13" ht="12.75" x14ac:dyDescent="0.2">
      <c r="E333" s="27"/>
      <c r="F333" s="27"/>
      <c r="L333" s="27"/>
      <c r="M333" s="27"/>
    </row>
    <row r="334" spans="5:13" ht="12.75" x14ac:dyDescent="0.2">
      <c r="E334" s="27"/>
      <c r="F334" s="27"/>
      <c r="L334" s="27"/>
      <c r="M334" s="27"/>
    </row>
    <row r="335" spans="5:13" ht="12.75" x14ac:dyDescent="0.2">
      <c r="E335" s="27"/>
      <c r="F335" s="27"/>
      <c r="L335" s="27"/>
      <c r="M335" s="27"/>
    </row>
    <row r="336" spans="5:13" ht="12.75" x14ac:dyDescent="0.2">
      <c r="E336" s="27"/>
      <c r="F336" s="27"/>
      <c r="L336" s="27"/>
      <c r="M336" s="27"/>
    </row>
    <row r="337" spans="5:13" ht="12.75" x14ac:dyDescent="0.2">
      <c r="E337" s="27"/>
      <c r="F337" s="27"/>
      <c r="L337" s="27"/>
      <c r="M337" s="27"/>
    </row>
    <row r="338" spans="5:13" ht="12.75" x14ac:dyDescent="0.2">
      <c r="E338" s="27"/>
      <c r="F338" s="27"/>
      <c r="L338" s="27"/>
      <c r="M338" s="27"/>
    </row>
    <row r="339" spans="5:13" ht="12.75" x14ac:dyDescent="0.2">
      <c r="E339" s="27"/>
      <c r="F339" s="27"/>
      <c r="L339" s="27"/>
      <c r="M339" s="27"/>
    </row>
    <row r="340" spans="5:13" ht="12.75" x14ac:dyDescent="0.2">
      <c r="E340" s="27"/>
      <c r="F340" s="27"/>
      <c r="L340" s="27"/>
      <c r="M340" s="27"/>
    </row>
    <row r="341" spans="5:13" ht="12.75" x14ac:dyDescent="0.2">
      <c r="E341" s="27"/>
      <c r="F341" s="27"/>
      <c r="L341" s="27"/>
      <c r="M341" s="27"/>
    </row>
    <row r="342" spans="5:13" ht="12.75" x14ac:dyDescent="0.2">
      <c r="E342" s="27"/>
      <c r="F342" s="27"/>
      <c r="L342" s="27"/>
      <c r="M342" s="27"/>
    </row>
    <row r="343" spans="5:13" ht="12.75" x14ac:dyDescent="0.2">
      <c r="E343" s="27"/>
      <c r="F343" s="27"/>
      <c r="L343" s="27"/>
      <c r="M343" s="27"/>
    </row>
    <row r="344" spans="5:13" ht="12.75" x14ac:dyDescent="0.2">
      <c r="E344" s="27"/>
      <c r="F344" s="27"/>
      <c r="L344" s="27"/>
      <c r="M344" s="27"/>
    </row>
    <row r="345" spans="5:13" ht="12.75" x14ac:dyDescent="0.2">
      <c r="E345" s="27"/>
      <c r="F345" s="27"/>
      <c r="L345" s="27"/>
      <c r="M345" s="27"/>
    </row>
    <row r="346" spans="5:13" ht="12.75" x14ac:dyDescent="0.2">
      <c r="E346" s="27"/>
      <c r="F346" s="27"/>
      <c r="L346" s="27"/>
      <c r="M346" s="27"/>
    </row>
    <row r="347" spans="5:13" ht="12.75" x14ac:dyDescent="0.2">
      <c r="E347" s="27"/>
      <c r="F347" s="27"/>
      <c r="L347" s="27"/>
      <c r="M347" s="27"/>
    </row>
    <row r="348" spans="5:13" ht="12.75" x14ac:dyDescent="0.2">
      <c r="E348" s="27"/>
      <c r="F348" s="27"/>
      <c r="L348" s="27"/>
      <c r="M348" s="27"/>
    </row>
    <row r="349" spans="5:13" ht="12.75" x14ac:dyDescent="0.2">
      <c r="E349" s="27"/>
      <c r="F349" s="27"/>
      <c r="L349" s="27"/>
      <c r="M349" s="27"/>
    </row>
    <row r="350" spans="5:13" ht="12.75" x14ac:dyDescent="0.2">
      <c r="E350" s="27"/>
      <c r="F350" s="27"/>
      <c r="L350" s="27"/>
      <c r="M350" s="27"/>
    </row>
    <row r="351" spans="5:13" ht="12.75" x14ac:dyDescent="0.2">
      <c r="E351" s="27"/>
      <c r="F351" s="27"/>
      <c r="L351" s="27"/>
      <c r="M351" s="27"/>
    </row>
    <row r="352" spans="5:13" ht="12.75" x14ac:dyDescent="0.2">
      <c r="E352" s="27"/>
      <c r="F352" s="27"/>
      <c r="L352" s="27"/>
      <c r="M352" s="27"/>
    </row>
    <row r="353" spans="5:13" ht="12.75" x14ac:dyDescent="0.2">
      <c r="E353" s="27"/>
      <c r="F353" s="27"/>
      <c r="L353" s="27"/>
      <c r="M353" s="27"/>
    </row>
    <row r="354" spans="5:13" ht="12.75" x14ac:dyDescent="0.2">
      <c r="E354" s="27"/>
      <c r="F354" s="27"/>
      <c r="L354" s="27"/>
      <c r="M354" s="27"/>
    </row>
    <row r="355" spans="5:13" ht="12.75" x14ac:dyDescent="0.2">
      <c r="E355" s="27"/>
      <c r="F355" s="27"/>
      <c r="L355" s="27"/>
      <c r="M355" s="27"/>
    </row>
    <row r="356" spans="5:13" ht="12.75" x14ac:dyDescent="0.2">
      <c r="E356" s="27"/>
      <c r="F356" s="27"/>
      <c r="L356" s="27"/>
      <c r="M356" s="27"/>
    </row>
    <row r="357" spans="5:13" ht="12.75" x14ac:dyDescent="0.2">
      <c r="E357" s="27"/>
      <c r="F357" s="27"/>
      <c r="L357" s="27"/>
      <c r="M357" s="27"/>
    </row>
    <row r="358" spans="5:13" ht="12.75" x14ac:dyDescent="0.2">
      <c r="E358" s="27"/>
      <c r="F358" s="27"/>
      <c r="L358" s="27"/>
      <c r="M358" s="27"/>
    </row>
    <row r="359" spans="5:13" ht="12.75" x14ac:dyDescent="0.2">
      <c r="E359" s="27"/>
      <c r="F359" s="27"/>
      <c r="L359" s="27"/>
      <c r="M359" s="27"/>
    </row>
    <row r="360" spans="5:13" ht="12.75" x14ac:dyDescent="0.2">
      <c r="E360" s="27"/>
      <c r="F360" s="27"/>
      <c r="L360" s="27"/>
      <c r="M360" s="27"/>
    </row>
    <row r="361" spans="5:13" ht="12.75" x14ac:dyDescent="0.2">
      <c r="E361" s="27"/>
      <c r="F361" s="27"/>
      <c r="L361" s="27"/>
      <c r="M361" s="27"/>
    </row>
    <row r="362" spans="5:13" ht="12.75" x14ac:dyDescent="0.2">
      <c r="E362" s="27"/>
      <c r="F362" s="27"/>
      <c r="L362" s="27"/>
      <c r="M362" s="27"/>
    </row>
    <row r="363" spans="5:13" ht="12.75" x14ac:dyDescent="0.2">
      <c r="E363" s="27"/>
      <c r="F363" s="27"/>
      <c r="L363" s="27"/>
      <c r="M363" s="27"/>
    </row>
    <row r="364" spans="5:13" ht="12.75" x14ac:dyDescent="0.2">
      <c r="E364" s="27"/>
      <c r="F364" s="27"/>
      <c r="L364" s="27"/>
      <c r="M364" s="27"/>
    </row>
    <row r="365" spans="5:13" ht="12.75" x14ac:dyDescent="0.2">
      <c r="E365" s="27"/>
      <c r="F365" s="27"/>
      <c r="L365" s="27"/>
      <c r="M365" s="27"/>
    </row>
    <row r="366" spans="5:13" ht="12.75" x14ac:dyDescent="0.2">
      <c r="E366" s="27"/>
      <c r="F366" s="27"/>
      <c r="L366" s="27"/>
      <c r="M366" s="27"/>
    </row>
    <row r="367" spans="5:13" ht="12.75" x14ac:dyDescent="0.2">
      <c r="E367" s="27"/>
      <c r="F367" s="27"/>
      <c r="L367" s="27"/>
      <c r="M367" s="27"/>
    </row>
    <row r="368" spans="5:13" ht="12.75" x14ac:dyDescent="0.2">
      <c r="E368" s="27"/>
      <c r="F368" s="27"/>
      <c r="L368" s="27"/>
      <c r="M368" s="27"/>
    </row>
    <row r="369" spans="5:13" ht="12.75" x14ac:dyDescent="0.2">
      <c r="E369" s="27"/>
      <c r="F369" s="27"/>
      <c r="L369" s="27"/>
      <c r="M369" s="27"/>
    </row>
    <row r="370" spans="5:13" ht="12.75" x14ac:dyDescent="0.2">
      <c r="E370" s="27"/>
      <c r="F370" s="27"/>
      <c r="L370" s="27"/>
      <c r="M370" s="27"/>
    </row>
    <row r="371" spans="5:13" ht="12.75" x14ac:dyDescent="0.2">
      <c r="E371" s="27"/>
      <c r="F371" s="27"/>
      <c r="L371" s="27"/>
      <c r="M371" s="27"/>
    </row>
    <row r="372" spans="5:13" ht="12.75" x14ac:dyDescent="0.2">
      <c r="E372" s="27"/>
      <c r="F372" s="27"/>
      <c r="L372" s="27"/>
      <c r="M372" s="27"/>
    </row>
    <row r="373" spans="5:13" ht="12.75" x14ac:dyDescent="0.2">
      <c r="E373" s="27"/>
      <c r="F373" s="27"/>
      <c r="L373" s="27"/>
      <c r="M373" s="27"/>
    </row>
    <row r="374" spans="5:13" ht="12.75" x14ac:dyDescent="0.2">
      <c r="E374" s="27"/>
      <c r="F374" s="27"/>
      <c r="L374" s="27"/>
      <c r="M374" s="27"/>
    </row>
    <row r="375" spans="5:13" ht="12.75" x14ac:dyDescent="0.2">
      <c r="E375" s="27"/>
      <c r="F375" s="27"/>
      <c r="L375" s="27"/>
      <c r="M375" s="27"/>
    </row>
    <row r="376" spans="5:13" ht="12.75" x14ac:dyDescent="0.2">
      <c r="E376" s="27"/>
      <c r="F376" s="27"/>
      <c r="L376" s="27"/>
      <c r="M376" s="27"/>
    </row>
    <row r="377" spans="5:13" ht="12.75" x14ac:dyDescent="0.2">
      <c r="E377" s="27"/>
      <c r="F377" s="27"/>
      <c r="L377" s="27"/>
      <c r="M377" s="27"/>
    </row>
    <row r="378" spans="5:13" ht="12.75" x14ac:dyDescent="0.2">
      <c r="E378" s="27"/>
      <c r="F378" s="27"/>
      <c r="L378" s="27"/>
      <c r="M378" s="27"/>
    </row>
    <row r="379" spans="5:13" ht="12.75" x14ac:dyDescent="0.2">
      <c r="E379" s="27"/>
      <c r="F379" s="27"/>
      <c r="L379" s="27"/>
      <c r="M379" s="27"/>
    </row>
    <row r="380" spans="5:13" ht="12.75" x14ac:dyDescent="0.2">
      <c r="E380" s="27"/>
      <c r="F380" s="27"/>
      <c r="L380" s="27"/>
      <c r="M380" s="27"/>
    </row>
    <row r="381" spans="5:13" ht="12.75" x14ac:dyDescent="0.2">
      <c r="E381" s="27"/>
      <c r="F381" s="27"/>
      <c r="L381" s="27"/>
      <c r="M381" s="27"/>
    </row>
    <row r="382" spans="5:13" ht="12.75" x14ac:dyDescent="0.2">
      <c r="E382" s="27"/>
      <c r="F382" s="27"/>
      <c r="L382" s="27"/>
      <c r="M382" s="27"/>
    </row>
    <row r="383" spans="5:13" ht="12.75" x14ac:dyDescent="0.2">
      <c r="E383" s="27"/>
      <c r="F383" s="27"/>
      <c r="L383" s="27"/>
      <c r="M383" s="27"/>
    </row>
    <row r="384" spans="5:13" ht="12.75" x14ac:dyDescent="0.2">
      <c r="E384" s="27"/>
      <c r="F384" s="27"/>
      <c r="L384" s="27"/>
      <c r="M384" s="27"/>
    </row>
    <row r="385" spans="5:13" ht="12.75" x14ac:dyDescent="0.2">
      <c r="E385" s="27"/>
      <c r="F385" s="27"/>
      <c r="L385" s="27"/>
      <c r="M385" s="27"/>
    </row>
    <row r="386" spans="5:13" ht="12.75" x14ac:dyDescent="0.2">
      <c r="E386" s="27"/>
      <c r="F386" s="27"/>
      <c r="L386" s="27"/>
      <c r="M386" s="27"/>
    </row>
    <row r="387" spans="5:13" ht="12.75" x14ac:dyDescent="0.2">
      <c r="E387" s="27"/>
      <c r="F387" s="27"/>
      <c r="L387" s="27"/>
      <c r="M387" s="27"/>
    </row>
    <row r="388" spans="5:13" ht="12.75" x14ac:dyDescent="0.2">
      <c r="E388" s="27"/>
      <c r="F388" s="27"/>
      <c r="L388" s="27"/>
      <c r="M388" s="27"/>
    </row>
    <row r="389" spans="5:13" ht="12.75" x14ac:dyDescent="0.2">
      <c r="E389" s="27"/>
      <c r="F389" s="27"/>
      <c r="L389" s="27"/>
      <c r="M389" s="27"/>
    </row>
    <row r="390" spans="5:13" ht="12.75" x14ac:dyDescent="0.2">
      <c r="E390" s="27"/>
      <c r="F390" s="27"/>
      <c r="L390" s="27"/>
      <c r="M390" s="27"/>
    </row>
    <row r="391" spans="5:13" ht="12.75" x14ac:dyDescent="0.2">
      <c r="E391" s="27"/>
      <c r="F391" s="27"/>
      <c r="L391" s="27"/>
      <c r="M391" s="27"/>
    </row>
    <row r="392" spans="5:13" ht="12.75" x14ac:dyDescent="0.2">
      <c r="E392" s="27"/>
      <c r="F392" s="27"/>
      <c r="L392" s="27"/>
      <c r="M392" s="27"/>
    </row>
    <row r="393" spans="5:13" ht="12.75" x14ac:dyDescent="0.2">
      <c r="E393" s="27"/>
      <c r="F393" s="27"/>
      <c r="L393" s="27"/>
      <c r="M393" s="27"/>
    </row>
    <row r="394" spans="5:13" ht="12.75" x14ac:dyDescent="0.2">
      <c r="E394" s="27"/>
      <c r="F394" s="27"/>
      <c r="L394" s="27"/>
      <c r="M394" s="27"/>
    </row>
    <row r="395" spans="5:13" ht="12.75" x14ac:dyDescent="0.2">
      <c r="E395" s="27"/>
      <c r="F395" s="27"/>
      <c r="L395" s="27"/>
      <c r="M395" s="27"/>
    </row>
    <row r="396" spans="5:13" ht="12.75" x14ac:dyDescent="0.2">
      <c r="E396" s="27"/>
      <c r="F396" s="27"/>
      <c r="L396" s="27"/>
      <c r="M396" s="27"/>
    </row>
    <row r="397" spans="5:13" ht="12.75" x14ac:dyDescent="0.2">
      <c r="E397" s="27"/>
      <c r="F397" s="27"/>
      <c r="L397" s="27"/>
      <c r="M397" s="27"/>
    </row>
    <row r="398" spans="5:13" ht="12.75" x14ac:dyDescent="0.2">
      <c r="E398" s="27"/>
      <c r="F398" s="27"/>
      <c r="L398" s="27"/>
      <c r="M398" s="27"/>
    </row>
    <row r="399" spans="5:13" ht="12.75" x14ac:dyDescent="0.2">
      <c r="E399" s="27"/>
      <c r="F399" s="27"/>
      <c r="L399" s="27"/>
      <c r="M399" s="27"/>
    </row>
    <row r="400" spans="5:13" ht="12.75" x14ac:dyDescent="0.2">
      <c r="E400" s="27"/>
      <c r="F400" s="27"/>
      <c r="L400" s="27"/>
      <c r="M400" s="27"/>
    </row>
    <row r="401" spans="5:13" ht="12.75" x14ac:dyDescent="0.2">
      <c r="E401" s="27"/>
      <c r="F401" s="27"/>
      <c r="L401" s="27"/>
      <c r="M401" s="27"/>
    </row>
    <row r="402" spans="5:13" ht="12.75" x14ac:dyDescent="0.2">
      <c r="E402" s="27"/>
      <c r="F402" s="27"/>
      <c r="L402" s="27"/>
      <c r="M402" s="27"/>
    </row>
    <row r="403" spans="5:13" ht="12.75" x14ac:dyDescent="0.2">
      <c r="E403" s="27"/>
      <c r="F403" s="27"/>
      <c r="L403" s="27"/>
      <c r="M403" s="27"/>
    </row>
    <row r="404" spans="5:13" ht="12.75" x14ac:dyDescent="0.2">
      <c r="E404" s="27"/>
      <c r="F404" s="27"/>
      <c r="L404" s="27"/>
      <c r="M404" s="27"/>
    </row>
    <row r="405" spans="5:13" ht="12.75" x14ac:dyDescent="0.2">
      <c r="E405" s="27"/>
      <c r="F405" s="27"/>
      <c r="L405" s="27"/>
      <c r="M405" s="27"/>
    </row>
    <row r="406" spans="5:13" ht="12.75" x14ac:dyDescent="0.2">
      <c r="E406" s="27"/>
      <c r="F406" s="27"/>
      <c r="L406" s="27"/>
      <c r="M406" s="27"/>
    </row>
    <row r="407" spans="5:13" ht="12.75" x14ac:dyDescent="0.2">
      <c r="E407" s="27"/>
      <c r="F407" s="27"/>
      <c r="L407" s="27"/>
      <c r="M407" s="27"/>
    </row>
    <row r="408" spans="5:13" ht="12.75" x14ac:dyDescent="0.2">
      <c r="E408" s="27"/>
      <c r="F408" s="27"/>
      <c r="L408" s="27"/>
      <c r="M408" s="27"/>
    </row>
    <row r="409" spans="5:13" ht="12.75" x14ac:dyDescent="0.2">
      <c r="E409" s="27"/>
      <c r="F409" s="27"/>
      <c r="L409" s="27"/>
      <c r="M409" s="27"/>
    </row>
    <row r="410" spans="5:13" ht="12.75" x14ac:dyDescent="0.2">
      <c r="E410" s="27"/>
      <c r="F410" s="27"/>
      <c r="L410" s="27"/>
      <c r="M410" s="27"/>
    </row>
    <row r="411" spans="5:13" ht="12.75" x14ac:dyDescent="0.2">
      <c r="E411" s="27"/>
      <c r="F411" s="27"/>
      <c r="L411" s="27"/>
      <c r="M411" s="27"/>
    </row>
    <row r="412" spans="5:13" ht="12.75" x14ac:dyDescent="0.2">
      <c r="E412" s="27"/>
      <c r="F412" s="27"/>
      <c r="L412" s="27"/>
      <c r="M412" s="27"/>
    </row>
    <row r="413" spans="5:13" ht="12.75" x14ac:dyDescent="0.2">
      <c r="E413" s="27"/>
      <c r="F413" s="27"/>
      <c r="L413" s="27"/>
      <c r="M413" s="27"/>
    </row>
    <row r="414" spans="5:13" ht="12.75" x14ac:dyDescent="0.2">
      <c r="E414" s="27"/>
      <c r="F414" s="27"/>
      <c r="L414" s="27"/>
      <c r="M414" s="27"/>
    </row>
    <row r="415" spans="5:13" ht="12.75" x14ac:dyDescent="0.2">
      <c r="E415" s="27"/>
      <c r="F415" s="27"/>
      <c r="L415" s="27"/>
      <c r="M415" s="27"/>
    </row>
    <row r="416" spans="5:13" ht="12.75" x14ac:dyDescent="0.2">
      <c r="E416" s="27"/>
      <c r="F416" s="27"/>
      <c r="L416" s="27"/>
      <c r="M416" s="27"/>
    </row>
    <row r="417" spans="5:13" ht="12.75" x14ac:dyDescent="0.2">
      <c r="E417" s="27"/>
      <c r="F417" s="27"/>
      <c r="L417" s="27"/>
      <c r="M417" s="27"/>
    </row>
    <row r="418" spans="5:13" ht="12.75" x14ac:dyDescent="0.2">
      <c r="E418" s="27"/>
      <c r="F418" s="27"/>
      <c r="L418" s="27"/>
      <c r="M418" s="27"/>
    </row>
    <row r="419" spans="5:13" ht="12.75" x14ac:dyDescent="0.2">
      <c r="E419" s="27"/>
      <c r="F419" s="27"/>
      <c r="L419" s="27"/>
      <c r="M419" s="27"/>
    </row>
    <row r="420" spans="5:13" ht="12.75" x14ac:dyDescent="0.2">
      <c r="E420" s="27"/>
      <c r="F420" s="27"/>
      <c r="L420" s="27"/>
      <c r="M420" s="27"/>
    </row>
    <row r="421" spans="5:13" ht="12.75" x14ac:dyDescent="0.2">
      <c r="E421" s="27"/>
      <c r="F421" s="27"/>
      <c r="L421" s="27"/>
      <c r="M421" s="27"/>
    </row>
    <row r="422" spans="5:13" ht="12.75" x14ac:dyDescent="0.2">
      <c r="E422" s="27"/>
      <c r="F422" s="27"/>
      <c r="L422" s="27"/>
      <c r="M422" s="27"/>
    </row>
    <row r="423" spans="5:13" ht="12.75" x14ac:dyDescent="0.2">
      <c r="E423" s="27"/>
      <c r="F423" s="27"/>
      <c r="L423" s="27"/>
      <c r="M423" s="27"/>
    </row>
    <row r="424" spans="5:13" ht="12.75" x14ac:dyDescent="0.2">
      <c r="E424" s="27"/>
      <c r="F424" s="27"/>
      <c r="L424" s="27"/>
      <c r="M424" s="27"/>
    </row>
    <row r="425" spans="5:13" ht="12.75" x14ac:dyDescent="0.2">
      <c r="E425" s="27"/>
      <c r="F425" s="27"/>
      <c r="L425" s="27"/>
      <c r="M425" s="27"/>
    </row>
    <row r="426" spans="5:13" ht="12.75" x14ac:dyDescent="0.2">
      <c r="E426" s="27"/>
      <c r="F426" s="27"/>
      <c r="L426" s="27"/>
      <c r="M426" s="27"/>
    </row>
    <row r="427" spans="5:13" ht="12.75" x14ac:dyDescent="0.2">
      <c r="E427" s="27"/>
      <c r="F427" s="27"/>
      <c r="L427" s="27"/>
      <c r="M427" s="27"/>
    </row>
    <row r="428" spans="5:13" ht="12.75" x14ac:dyDescent="0.2">
      <c r="E428" s="27"/>
      <c r="F428" s="27"/>
      <c r="L428" s="27"/>
      <c r="M428" s="27"/>
    </row>
    <row r="429" spans="5:13" ht="12.75" x14ac:dyDescent="0.2">
      <c r="E429" s="27"/>
      <c r="F429" s="27"/>
      <c r="L429" s="27"/>
      <c r="M429" s="27"/>
    </row>
    <row r="430" spans="5:13" ht="12.75" x14ac:dyDescent="0.2">
      <c r="E430" s="27"/>
      <c r="F430" s="27"/>
      <c r="L430" s="27"/>
      <c r="M430" s="27"/>
    </row>
    <row r="431" spans="5:13" ht="12.75" x14ac:dyDescent="0.2">
      <c r="E431" s="27"/>
      <c r="F431" s="27"/>
      <c r="L431" s="27"/>
      <c r="M431" s="27"/>
    </row>
    <row r="432" spans="5:13" ht="12.75" x14ac:dyDescent="0.2">
      <c r="E432" s="27"/>
      <c r="F432" s="27"/>
      <c r="L432" s="27"/>
      <c r="M432" s="27"/>
    </row>
    <row r="433" spans="5:13" ht="12.75" x14ac:dyDescent="0.2">
      <c r="E433" s="27"/>
      <c r="F433" s="27"/>
      <c r="L433" s="27"/>
      <c r="M433" s="27"/>
    </row>
    <row r="434" spans="5:13" ht="12.75" x14ac:dyDescent="0.2">
      <c r="E434" s="27"/>
      <c r="F434" s="27"/>
      <c r="L434" s="27"/>
      <c r="M434" s="27"/>
    </row>
    <row r="435" spans="5:13" ht="12.75" x14ac:dyDescent="0.2">
      <c r="E435" s="27"/>
      <c r="F435" s="27"/>
      <c r="L435" s="27"/>
      <c r="M435" s="27"/>
    </row>
    <row r="436" spans="5:13" ht="12.75" x14ac:dyDescent="0.2">
      <c r="E436" s="27"/>
      <c r="F436" s="27"/>
      <c r="L436" s="27"/>
      <c r="M436" s="27"/>
    </row>
    <row r="437" spans="5:13" ht="12.75" x14ac:dyDescent="0.2">
      <c r="E437" s="27"/>
      <c r="F437" s="27"/>
      <c r="L437" s="27"/>
      <c r="M437" s="27"/>
    </row>
    <row r="438" spans="5:13" ht="12.75" x14ac:dyDescent="0.2">
      <c r="E438" s="27"/>
      <c r="F438" s="27"/>
      <c r="L438" s="27"/>
      <c r="M438" s="27"/>
    </row>
    <row r="439" spans="5:13" ht="12.75" x14ac:dyDescent="0.2">
      <c r="E439" s="27"/>
      <c r="F439" s="27"/>
      <c r="L439" s="27"/>
      <c r="M439" s="27"/>
    </row>
    <row r="440" spans="5:13" ht="12.75" x14ac:dyDescent="0.2">
      <c r="E440" s="27"/>
      <c r="F440" s="27"/>
      <c r="L440" s="27"/>
      <c r="M440" s="27"/>
    </row>
    <row r="441" spans="5:13" ht="12.75" x14ac:dyDescent="0.2">
      <c r="E441" s="27"/>
      <c r="F441" s="27"/>
      <c r="L441" s="27"/>
      <c r="M441" s="27"/>
    </row>
    <row r="442" spans="5:13" ht="12.75" x14ac:dyDescent="0.2">
      <c r="E442" s="27"/>
      <c r="F442" s="27"/>
      <c r="L442" s="27"/>
      <c r="M442" s="27"/>
    </row>
    <row r="443" spans="5:13" ht="12.75" x14ac:dyDescent="0.2">
      <c r="E443" s="27"/>
      <c r="F443" s="27"/>
      <c r="L443" s="27"/>
      <c r="M443" s="27"/>
    </row>
    <row r="444" spans="5:13" ht="12.75" x14ac:dyDescent="0.2">
      <c r="E444" s="27"/>
      <c r="F444" s="27"/>
      <c r="L444" s="27"/>
      <c r="M444" s="27"/>
    </row>
    <row r="445" spans="5:13" ht="12.75" x14ac:dyDescent="0.2">
      <c r="E445" s="27"/>
      <c r="F445" s="27"/>
      <c r="L445" s="27"/>
      <c r="M445" s="27"/>
    </row>
    <row r="446" spans="5:13" ht="12.75" x14ac:dyDescent="0.2">
      <c r="E446" s="27"/>
      <c r="F446" s="27"/>
      <c r="L446" s="27"/>
      <c r="M446" s="27"/>
    </row>
    <row r="447" spans="5:13" ht="12.75" x14ac:dyDescent="0.2">
      <c r="E447" s="27"/>
      <c r="F447" s="27"/>
      <c r="L447" s="27"/>
      <c r="M447" s="27"/>
    </row>
    <row r="448" spans="5:13" ht="12.75" x14ac:dyDescent="0.2">
      <c r="E448" s="27"/>
      <c r="F448" s="27"/>
      <c r="L448" s="27"/>
      <c r="M448" s="27"/>
    </row>
    <row r="449" spans="5:13" ht="12.75" x14ac:dyDescent="0.2">
      <c r="E449" s="27"/>
      <c r="F449" s="27"/>
      <c r="L449" s="27"/>
      <c r="M449" s="27"/>
    </row>
    <row r="450" spans="5:13" ht="12.75" x14ac:dyDescent="0.2">
      <c r="E450" s="27"/>
      <c r="F450" s="27"/>
      <c r="L450" s="27"/>
      <c r="M450" s="27"/>
    </row>
    <row r="451" spans="5:13" ht="12.75" x14ac:dyDescent="0.2">
      <c r="E451" s="27"/>
      <c r="F451" s="27"/>
      <c r="L451" s="27"/>
      <c r="M451" s="27"/>
    </row>
    <row r="452" spans="5:13" ht="12.75" x14ac:dyDescent="0.2">
      <c r="E452" s="27"/>
      <c r="F452" s="27"/>
      <c r="L452" s="27"/>
      <c r="M452" s="27"/>
    </row>
    <row r="453" spans="5:13" ht="12.75" x14ac:dyDescent="0.2">
      <c r="E453" s="27"/>
      <c r="F453" s="27"/>
      <c r="L453" s="27"/>
      <c r="M453" s="27"/>
    </row>
    <row r="454" spans="5:13" ht="12.75" x14ac:dyDescent="0.2">
      <c r="E454" s="27"/>
      <c r="F454" s="27"/>
      <c r="L454" s="27"/>
      <c r="M454" s="27"/>
    </row>
    <row r="455" spans="5:13" ht="12.75" x14ac:dyDescent="0.2">
      <c r="E455" s="27"/>
      <c r="F455" s="27"/>
      <c r="L455" s="27"/>
      <c r="M455" s="27"/>
    </row>
    <row r="456" spans="5:13" ht="12.75" x14ac:dyDescent="0.2">
      <c r="E456" s="27"/>
      <c r="F456" s="27"/>
      <c r="L456" s="27"/>
      <c r="M456" s="27"/>
    </row>
    <row r="457" spans="5:13" ht="12.75" x14ac:dyDescent="0.2">
      <c r="E457" s="27"/>
      <c r="F457" s="27"/>
      <c r="L457" s="27"/>
      <c r="M457" s="27"/>
    </row>
    <row r="458" spans="5:13" ht="12.75" x14ac:dyDescent="0.2">
      <c r="E458" s="27"/>
      <c r="F458" s="27"/>
      <c r="L458" s="27"/>
      <c r="M458" s="27"/>
    </row>
    <row r="459" spans="5:13" ht="12.75" x14ac:dyDescent="0.2">
      <c r="E459" s="27"/>
      <c r="F459" s="27"/>
      <c r="L459" s="27"/>
      <c r="M459" s="27"/>
    </row>
    <row r="460" spans="5:13" ht="12.75" x14ac:dyDescent="0.2">
      <c r="E460" s="27"/>
      <c r="F460" s="27"/>
      <c r="L460" s="27"/>
      <c r="M460" s="27"/>
    </row>
    <row r="461" spans="5:13" ht="12.75" x14ac:dyDescent="0.2">
      <c r="E461" s="27"/>
      <c r="F461" s="27"/>
      <c r="L461" s="27"/>
      <c r="M461" s="27"/>
    </row>
    <row r="462" spans="5:13" ht="12.75" x14ac:dyDescent="0.2">
      <c r="E462" s="27"/>
      <c r="F462" s="27"/>
      <c r="L462" s="27"/>
      <c r="M462" s="27"/>
    </row>
    <row r="463" spans="5:13" ht="12.75" x14ac:dyDescent="0.2">
      <c r="E463" s="27"/>
      <c r="F463" s="27"/>
      <c r="L463" s="27"/>
      <c r="M463" s="27"/>
    </row>
    <row r="464" spans="5:13" ht="12.75" x14ac:dyDescent="0.2">
      <c r="E464" s="27"/>
      <c r="F464" s="27"/>
      <c r="L464" s="27"/>
      <c r="M464" s="27"/>
    </row>
    <row r="465" spans="5:13" ht="12.75" x14ac:dyDescent="0.2">
      <c r="E465" s="27"/>
      <c r="F465" s="27"/>
      <c r="L465" s="27"/>
      <c r="M465" s="27"/>
    </row>
    <row r="466" spans="5:13" ht="12.75" x14ac:dyDescent="0.2">
      <c r="E466" s="27"/>
      <c r="F466" s="27"/>
      <c r="L466" s="27"/>
      <c r="M466" s="27"/>
    </row>
    <row r="467" spans="5:13" ht="12.75" x14ac:dyDescent="0.2">
      <c r="E467" s="27"/>
      <c r="F467" s="27"/>
      <c r="L467" s="27"/>
      <c r="M467" s="27"/>
    </row>
    <row r="468" spans="5:13" ht="12.75" x14ac:dyDescent="0.2">
      <c r="E468" s="27"/>
      <c r="F468" s="27"/>
      <c r="L468" s="27"/>
      <c r="M468" s="27"/>
    </row>
    <row r="469" spans="5:13" ht="12.75" x14ac:dyDescent="0.2">
      <c r="E469" s="27"/>
      <c r="F469" s="27"/>
      <c r="L469" s="27"/>
      <c r="M469" s="27"/>
    </row>
    <row r="470" spans="5:13" ht="12.75" x14ac:dyDescent="0.2">
      <c r="E470" s="27"/>
      <c r="F470" s="27"/>
      <c r="L470" s="27"/>
      <c r="M470" s="27"/>
    </row>
    <row r="471" spans="5:13" ht="12.75" x14ac:dyDescent="0.2">
      <c r="E471" s="27"/>
      <c r="F471" s="27"/>
      <c r="L471" s="27"/>
      <c r="M471" s="27"/>
    </row>
    <row r="472" spans="5:13" ht="12.75" x14ac:dyDescent="0.2">
      <c r="E472" s="27"/>
      <c r="F472" s="27"/>
      <c r="L472" s="27"/>
      <c r="M472" s="27"/>
    </row>
    <row r="473" spans="5:13" ht="12.75" x14ac:dyDescent="0.2">
      <c r="E473" s="27"/>
      <c r="F473" s="27"/>
      <c r="L473" s="27"/>
      <c r="M473" s="27"/>
    </row>
    <row r="474" spans="5:13" ht="12.75" x14ac:dyDescent="0.2">
      <c r="E474" s="27"/>
      <c r="F474" s="27"/>
      <c r="L474" s="27"/>
      <c r="M474" s="27"/>
    </row>
    <row r="475" spans="5:13" ht="12.75" x14ac:dyDescent="0.2">
      <c r="E475" s="27"/>
      <c r="F475" s="27"/>
      <c r="L475" s="27"/>
      <c r="M475" s="27"/>
    </row>
    <row r="476" spans="5:13" ht="12.75" x14ac:dyDescent="0.2">
      <c r="E476" s="27"/>
      <c r="F476" s="27"/>
      <c r="L476" s="27"/>
      <c r="M476" s="27"/>
    </row>
    <row r="477" spans="5:13" ht="12.75" x14ac:dyDescent="0.2">
      <c r="E477" s="27"/>
      <c r="F477" s="27"/>
      <c r="L477" s="27"/>
      <c r="M477" s="27"/>
    </row>
    <row r="478" spans="5:13" ht="12.75" x14ac:dyDescent="0.2">
      <c r="E478" s="27"/>
      <c r="F478" s="27"/>
      <c r="L478" s="27"/>
      <c r="M478" s="27"/>
    </row>
    <row r="479" spans="5:13" ht="12.75" x14ac:dyDescent="0.2">
      <c r="E479" s="27"/>
      <c r="F479" s="27"/>
      <c r="L479" s="27"/>
      <c r="M479" s="27"/>
    </row>
    <row r="480" spans="5:13" ht="12.75" x14ac:dyDescent="0.2">
      <c r="E480" s="27"/>
      <c r="F480" s="27"/>
      <c r="L480" s="27"/>
      <c r="M480" s="27"/>
    </row>
    <row r="481" spans="5:13" ht="12.75" x14ac:dyDescent="0.2">
      <c r="E481" s="27"/>
      <c r="F481" s="27"/>
      <c r="L481" s="27"/>
      <c r="M481" s="27"/>
    </row>
    <row r="482" spans="5:13" ht="12.75" x14ac:dyDescent="0.2">
      <c r="E482" s="27"/>
      <c r="F482" s="27"/>
      <c r="L482" s="27"/>
      <c r="M482" s="27"/>
    </row>
    <row r="483" spans="5:13" ht="12.75" x14ac:dyDescent="0.2">
      <c r="E483" s="27"/>
      <c r="F483" s="27"/>
      <c r="L483" s="27"/>
      <c r="M483" s="27"/>
    </row>
    <row r="484" spans="5:13" ht="12.75" x14ac:dyDescent="0.2">
      <c r="E484" s="27"/>
      <c r="F484" s="27"/>
      <c r="L484" s="27"/>
      <c r="M484" s="27"/>
    </row>
    <row r="485" spans="5:13" ht="12.75" x14ac:dyDescent="0.2">
      <c r="E485" s="27"/>
      <c r="F485" s="27"/>
      <c r="L485" s="27"/>
      <c r="M485" s="27"/>
    </row>
    <row r="486" spans="5:13" ht="12.75" x14ac:dyDescent="0.2">
      <c r="E486" s="27"/>
      <c r="F486" s="27"/>
      <c r="L486" s="27"/>
      <c r="M486" s="27"/>
    </row>
    <row r="487" spans="5:13" ht="12.75" x14ac:dyDescent="0.2">
      <c r="E487" s="27"/>
      <c r="F487" s="27"/>
      <c r="L487" s="27"/>
      <c r="M487" s="27"/>
    </row>
    <row r="488" spans="5:13" ht="12.75" x14ac:dyDescent="0.2">
      <c r="E488" s="27"/>
      <c r="F488" s="27"/>
      <c r="L488" s="27"/>
      <c r="M488" s="27"/>
    </row>
    <row r="489" spans="5:13" ht="12.75" x14ac:dyDescent="0.2">
      <c r="E489" s="27"/>
      <c r="F489" s="27"/>
      <c r="L489" s="27"/>
      <c r="M489" s="27"/>
    </row>
    <row r="490" spans="5:13" ht="12.75" x14ac:dyDescent="0.2">
      <c r="E490" s="27"/>
      <c r="F490" s="27"/>
      <c r="L490" s="27"/>
      <c r="M490" s="27"/>
    </row>
    <row r="491" spans="5:13" ht="12.75" x14ac:dyDescent="0.2">
      <c r="E491" s="27"/>
      <c r="F491" s="27"/>
      <c r="L491" s="27"/>
      <c r="M491" s="27"/>
    </row>
    <row r="492" spans="5:13" ht="12.75" x14ac:dyDescent="0.2">
      <c r="E492" s="27"/>
      <c r="F492" s="27"/>
      <c r="L492" s="27"/>
      <c r="M492" s="27"/>
    </row>
    <row r="493" spans="5:13" ht="12.75" x14ac:dyDescent="0.2">
      <c r="E493" s="27"/>
      <c r="F493" s="27"/>
      <c r="L493" s="27"/>
      <c r="M493" s="27"/>
    </row>
    <row r="494" spans="5:13" ht="12.75" x14ac:dyDescent="0.2">
      <c r="E494" s="27"/>
      <c r="F494" s="27"/>
      <c r="L494" s="27"/>
      <c r="M494" s="27"/>
    </row>
    <row r="495" spans="5:13" ht="12.75" x14ac:dyDescent="0.2">
      <c r="E495" s="27"/>
      <c r="F495" s="27"/>
      <c r="L495" s="27"/>
      <c r="M495" s="27"/>
    </row>
    <row r="496" spans="5:13" ht="12.75" x14ac:dyDescent="0.2">
      <c r="E496" s="27"/>
      <c r="F496" s="27"/>
      <c r="L496" s="27"/>
      <c r="M496" s="27"/>
    </row>
    <row r="497" spans="5:13" ht="12.75" x14ac:dyDescent="0.2">
      <c r="E497" s="27"/>
      <c r="F497" s="27"/>
      <c r="L497" s="27"/>
      <c r="M497" s="27"/>
    </row>
    <row r="498" spans="5:13" ht="12.75" x14ac:dyDescent="0.2">
      <c r="E498" s="27"/>
      <c r="F498" s="27"/>
      <c r="L498" s="27"/>
      <c r="M498" s="27"/>
    </row>
    <row r="499" spans="5:13" ht="12.75" x14ac:dyDescent="0.2">
      <c r="E499" s="27"/>
      <c r="F499" s="27"/>
      <c r="L499" s="27"/>
      <c r="M499" s="27"/>
    </row>
    <row r="500" spans="5:13" ht="12.75" x14ac:dyDescent="0.2">
      <c r="E500" s="27"/>
      <c r="F500" s="27"/>
      <c r="L500" s="27"/>
      <c r="M500" s="27"/>
    </row>
    <row r="501" spans="5:13" ht="12.75" x14ac:dyDescent="0.2">
      <c r="E501" s="27"/>
      <c r="F501" s="27"/>
      <c r="L501" s="27"/>
      <c r="M501" s="27"/>
    </row>
    <row r="502" spans="5:13" ht="12.75" x14ac:dyDescent="0.2">
      <c r="E502" s="27"/>
      <c r="F502" s="27"/>
      <c r="L502" s="27"/>
      <c r="M502" s="27"/>
    </row>
    <row r="503" spans="5:13" ht="12.75" x14ac:dyDescent="0.2">
      <c r="E503" s="27"/>
      <c r="F503" s="27"/>
      <c r="L503" s="27"/>
      <c r="M503" s="27"/>
    </row>
    <row r="504" spans="5:13" ht="12.75" x14ac:dyDescent="0.2">
      <c r="E504" s="27"/>
      <c r="F504" s="27"/>
      <c r="L504" s="27"/>
      <c r="M504" s="27"/>
    </row>
    <row r="505" spans="5:13" ht="12.75" x14ac:dyDescent="0.2">
      <c r="E505" s="27"/>
      <c r="F505" s="27"/>
      <c r="L505" s="27"/>
      <c r="M505" s="27"/>
    </row>
    <row r="506" spans="5:13" ht="12.75" x14ac:dyDescent="0.2">
      <c r="E506" s="27"/>
      <c r="F506" s="27"/>
      <c r="L506" s="27"/>
      <c r="M506" s="27"/>
    </row>
    <row r="507" spans="5:13" ht="12.75" x14ac:dyDescent="0.2">
      <c r="E507" s="27"/>
      <c r="F507" s="27"/>
      <c r="L507" s="27"/>
      <c r="M507" s="27"/>
    </row>
    <row r="508" spans="5:13" ht="12.75" x14ac:dyDescent="0.2">
      <c r="E508" s="27"/>
      <c r="F508" s="27"/>
      <c r="L508" s="27"/>
      <c r="M508" s="27"/>
    </row>
    <row r="509" spans="5:13" ht="12.75" x14ac:dyDescent="0.2">
      <c r="E509" s="27"/>
      <c r="F509" s="27"/>
      <c r="L509" s="27"/>
      <c r="M509" s="27"/>
    </row>
    <row r="510" spans="5:13" ht="12.75" x14ac:dyDescent="0.2">
      <c r="E510" s="27"/>
      <c r="F510" s="27"/>
      <c r="L510" s="27"/>
      <c r="M510" s="27"/>
    </row>
    <row r="511" spans="5:13" ht="12.75" x14ac:dyDescent="0.2">
      <c r="E511" s="27"/>
      <c r="F511" s="27"/>
      <c r="L511" s="27"/>
      <c r="M511" s="27"/>
    </row>
    <row r="512" spans="5:13" ht="12.75" x14ac:dyDescent="0.2">
      <c r="E512" s="27"/>
      <c r="F512" s="27"/>
      <c r="L512" s="27"/>
      <c r="M512" s="27"/>
    </row>
    <row r="513" spans="5:13" ht="12.75" x14ac:dyDescent="0.2">
      <c r="E513" s="27"/>
      <c r="F513" s="27"/>
      <c r="L513" s="27"/>
      <c r="M513" s="27"/>
    </row>
    <row r="514" spans="5:13" ht="12.75" x14ac:dyDescent="0.2">
      <c r="E514" s="27"/>
      <c r="F514" s="27"/>
      <c r="L514" s="27"/>
      <c r="M514" s="27"/>
    </row>
    <row r="515" spans="5:13" ht="12.75" x14ac:dyDescent="0.2">
      <c r="E515" s="27"/>
      <c r="F515" s="27"/>
      <c r="L515" s="27"/>
      <c r="M515" s="27"/>
    </row>
    <row r="516" spans="5:13" ht="12.75" x14ac:dyDescent="0.2">
      <c r="E516" s="27"/>
      <c r="F516" s="27"/>
      <c r="L516" s="27"/>
      <c r="M516" s="27"/>
    </row>
    <row r="517" spans="5:13" ht="12.75" x14ac:dyDescent="0.2">
      <c r="E517" s="27"/>
      <c r="F517" s="27"/>
      <c r="L517" s="27"/>
      <c r="M517" s="27"/>
    </row>
    <row r="518" spans="5:13" ht="12.75" x14ac:dyDescent="0.2">
      <c r="E518" s="27"/>
      <c r="F518" s="27"/>
      <c r="L518" s="27"/>
      <c r="M518" s="27"/>
    </row>
    <row r="519" spans="5:13" ht="12.75" x14ac:dyDescent="0.2">
      <c r="E519" s="27"/>
      <c r="F519" s="27"/>
      <c r="L519" s="27"/>
      <c r="M519" s="27"/>
    </row>
    <row r="520" spans="5:13" ht="12.75" x14ac:dyDescent="0.2">
      <c r="E520" s="27"/>
      <c r="F520" s="27"/>
      <c r="L520" s="27"/>
      <c r="M520" s="27"/>
    </row>
    <row r="521" spans="5:13" ht="12.75" x14ac:dyDescent="0.2">
      <c r="E521" s="27"/>
      <c r="F521" s="27"/>
      <c r="L521" s="27"/>
      <c r="M521" s="27"/>
    </row>
    <row r="522" spans="5:13" ht="12.75" x14ac:dyDescent="0.2">
      <c r="E522" s="27"/>
      <c r="F522" s="27"/>
      <c r="L522" s="27"/>
      <c r="M522" s="27"/>
    </row>
    <row r="523" spans="5:13" ht="12.75" x14ac:dyDescent="0.2">
      <c r="E523" s="27"/>
      <c r="F523" s="27"/>
      <c r="L523" s="27"/>
      <c r="M523" s="27"/>
    </row>
    <row r="524" spans="5:13" ht="12.75" x14ac:dyDescent="0.2">
      <c r="E524" s="27"/>
      <c r="F524" s="27"/>
      <c r="L524" s="27"/>
      <c r="M524" s="27"/>
    </row>
    <row r="525" spans="5:13" ht="12.75" x14ac:dyDescent="0.2">
      <c r="E525" s="27"/>
      <c r="F525" s="27"/>
      <c r="L525" s="27"/>
      <c r="M525" s="27"/>
    </row>
    <row r="526" spans="5:13" ht="12.75" x14ac:dyDescent="0.2">
      <c r="E526" s="27"/>
      <c r="F526" s="27"/>
      <c r="L526" s="27"/>
      <c r="M526" s="27"/>
    </row>
    <row r="527" spans="5:13" ht="12.75" x14ac:dyDescent="0.2">
      <c r="E527" s="27"/>
      <c r="F527" s="27"/>
      <c r="L527" s="27"/>
      <c r="M527" s="27"/>
    </row>
    <row r="528" spans="5:13" ht="12.75" x14ac:dyDescent="0.2">
      <c r="E528" s="27"/>
      <c r="F528" s="27"/>
      <c r="L528" s="27"/>
      <c r="M528" s="27"/>
    </row>
    <row r="529" spans="5:13" ht="12.75" x14ac:dyDescent="0.2">
      <c r="E529" s="27"/>
      <c r="F529" s="27"/>
      <c r="L529" s="27"/>
      <c r="M529" s="27"/>
    </row>
    <row r="530" spans="5:13" ht="12.75" x14ac:dyDescent="0.2">
      <c r="E530" s="27"/>
      <c r="F530" s="27"/>
      <c r="L530" s="27"/>
      <c r="M530" s="27"/>
    </row>
    <row r="531" spans="5:13" ht="12.75" x14ac:dyDescent="0.2">
      <c r="E531" s="27"/>
      <c r="F531" s="27"/>
      <c r="L531" s="27"/>
      <c r="M531" s="27"/>
    </row>
    <row r="532" spans="5:13" ht="12.75" x14ac:dyDescent="0.2">
      <c r="E532" s="27"/>
      <c r="F532" s="27"/>
      <c r="L532" s="27"/>
      <c r="M532" s="27"/>
    </row>
    <row r="533" spans="5:13" ht="12.75" x14ac:dyDescent="0.2">
      <c r="E533" s="27"/>
      <c r="F533" s="27"/>
      <c r="L533" s="27"/>
      <c r="M533" s="27"/>
    </row>
    <row r="534" spans="5:13" ht="12.75" x14ac:dyDescent="0.2">
      <c r="E534" s="27"/>
      <c r="F534" s="27"/>
      <c r="L534" s="27"/>
      <c r="M534" s="27"/>
    </row>
    <row r="535" spans="5:13" ht="12.75" x14ac:dyDescent="0.2">
      <c r="E535" s="27"/>
      <c r="F535" s="27"/>
      <c r="L535" s="27"/>
      <c r="M535" s="27"/>
    </row>
    <row r="536" spans="5:13" ht="12.75" x14ac:dyDescent="0.2">
      <c r="E536" s="27"/>
      <c r="F536" s="27"/>
      <c r="L536" s="27"/>
      <c r="M536" s="27"/>
    </row>
    <row r="537" spans="5:13" ht="12.75" x14ac:dyDescent="0.2">
      <c r="E537" s="27"/>
      <c r="F537" s="27"/>
      <c r="L537" s="27"/>
      <c r="M537" s="27"/>
    </row>
    <row r="538" spans="5:13" ht="12.75" x14ac:dyDescent="0.2">
      <c r="E538" s="27"/>
      <c r="F538" s="27"/>
      <c r="L538" s="27"/>
      <c r="M538" s="27"/>
    </row>
    <row r="539" spans="5:13" ht="12.75" x14ac:dyDescent="0.2">
      <c r="E539" s="27"/>
      <c r="F539" s="27"/>
      <c r="L539" s="27"/>
      <c r="M539" s="27"/>
    </row>
    <row r="540" spans="5:13" ht="12.75" x14ac:dyDescent="0.2">
      <c r="E540" s="27"/>
      <c r="F540" s="27"/>
      <c r="L540" s="27"/>
      <c r="M540" s="27"/>
    </row>
    <row r="541" spans="5:13" ht="12.75" x14ac:dyDescent="0.2">
      <c r="E541" s="27"/>
      <c r="F541" s="27"/>
      <c r="L541" s="27"/>
      <c r="M541" s="27"/>
    </row>
    <row r="542" spans="5:13" ht="12.75" x14ac:dyDescent="0.2">
      <c r="E542" s="27"/>
      <c r="F542" s="27"/>
      <c r="L542" s="27"/>
      <c r="M542" s="27"/>
    </row>
    <row r="543" spans="5:13" ht="12.75" x14ac:dyDescent="0.2">
      <c r="E543" s="27"/>
      <c r="F543" s="27"/>
      <c r="L543" s="27"/>
      <c r="M543" s="27"/>
    </row>
    <row r="544" spans="5:13" ht="12.75" x14ac:dyDescent="0.2">
      <c r="E544" s="27"/>
      <c r="F544" s="27"/>
      <c r="L544" s="27"/>
      <c r="M544" s="27"/>
    </row>
    <row r="545" spans="5:13" ht="12.75" x14ac:dyDescent="0.2">
      <c r="E545" s="27"/>
      <c r="F545" s="27"/>
      <c r="L545" s="27"/>
      <c r="M545" s="27"/>
    </row>
    <row r="546" spans="5:13" ht="12.75" x14ac:dyDescent="0.2">
      <c r="E546" s="27"/>
      <c r="F546" s="27"/>
      <c r="L546" s="27"/>
      <c r="M546" s="27"/>
    </row>
    <row r="547" spans="5:13" ht="12.75" x14ac:dyDescent="0.2">
      <c r="E547" s="27"/>
      <c r="F547" s="27"/>
      <c r="L547" s="27"/>
      <c r="M547" s="27"/>
    </row>
    <row r="548" spans="5:13" ht="12.75" x14ac:dyDescent="0.2">
      <c r="E548" s="27"/>
      <c r="F548" s="27"/>
      <c r="L548" s="27"/>
      <c r="M548" s="27"/>
    </row>
    <row r="549" spans="5:13" ht="12.75" x14ac:dyDescent="0.2">
      <c r="E549" s="27"/>
      <c r="F549" s="27"/>
      <c r="L549" s="27"/>
      <c r="M549" s="27"/>
    </row>
    <row r="550" spans="5:13" ht="12.75" x14ac:dyDescent="0.2">
      <c r="E550" s="27"/>
      <c r="F550" s="27"/>
      <c r="L550" s="27"/>
      <c r="M550" s="27"/>
    </row>
    <row r="551" spans="5:13" ht="12.75" x14ac:dyDescent="0.2">
      <c r="E551" s="27"/>
      <c r="F551" s="27"/>
      <c r="L551" s="27"/>
      <c r="M551" s="27"/>
    </row>
    <row r="552" spans="5:13" ht="12.75" x14ac:dyDescent="0.2">
      <c r="E552" s="27"/>
      <c r="F552" s="27"/>
      <c r="L552" s="27"/>
      <c r="M552" s="27"/>
    </row>
    <row r="553" spans="5:13" ht="12.75" x14ac:dyDescent="0.2">
      <c r="E553" s="27"/>
      <c r="F553" s="27"/>
      <c r="L553" s="27"/>
      <c r="M553" s="27"/>
    </row>
    <row r="554" spans="5:13" ht="12.75" x14ac:dyDescent="0.2">
      <c r="E554" s="27"/>
      <c r="F554" s="27"/>
      <c r="L554" s="27"/>
      <c r="M554" s="27"/>
    </row>
    <row r="555" spans="5:13" ht="12.75" x14ac:dyDescent="0.2">
      <c r="E555" s="27"/>
      <c r="F555" s="27"/>
      <c r="L555" s="27"/>
      <c r="M555" s="27"/>
    </row>
    <row r="556" spans="5:13" ht="12.75" x14ac:dyDescent="0.2">
      <c r="E556" s="27"/>
      <c r="F556" s="27"/>
      <c r="L556" s="27"/>
      <c r="M556" s="27"/>
    </row>
    <row r="557" spans="5:13" ht="12.75" x14ac:dyDescent="0.2">
      <c r="E557" s="27"/>
      <c r="F557" s="27"/>
      <c r="L557" s="27"/>
      <c r="M557" s="27"/>
    </row>
    <row r="558" spans="5:13" ht="12.75" x14ac:dyDescent="0.2">
      <c r="E558" s="27"/>
      <c r="F558" s="27"/>
      <c r="L558" s="27"/>
      <c r="M558" s="27"/>
    </row>
    <row r="559" spans="5:13" ht="12.75" x14ac:dyDescent="0.2">
      <c r="E559" s="27"/>
      <c r="F559" s="27"/>
      <c r="L559" s="27"/>
      <c r="M559" s="27"/>
    </row>
    <row r="560" spans="5:13" ht="12.75" x14ac:dyDescent="0.2">
      <c r="E560" s="27"/>
      <c r="F560" s="27"/>
      <c r="L560" s="27"/>
      <c r="M560" s="27"/>
    </row>
    <row r="561" spans="5:13" ht="12.75" x14ac:dyDescent="0.2">
      <c r="E561" s="27"/>
      <c r="F561" s="27"/>
      <c r="L561" s="27"/>
      <c r="M561" s="27"/>
    </row>
    <row r="562" spans="5:13" ht="12.75" x14ac:dyDescent="0.2">
      <c r="E562" s="27"/>
      <c r="F562" s="27"/>
      <c r="L562" s="27"/>
      <c r="M562" s="27"/>
    </row>
    <row r="563" spans="5:13" ht="12.75" x14ac:dyDescent="0.2">
      <c r="E563" s="27"/>
      <c r="F563" s="27"/>
      <c r="L563" s="27"/>
      <c r="M563" s="27"/>
    </row>
    <row r="564" spans="5:13" ht="12.75" x14ac:dyDescent="0.2">
      <c r="E564" s="27"/>
      <c r="F564" s="27"/>
      <c r="L564" s="27"/>
      <c r="M564" s="27"/>
    </row>
    <row r="565" spans="5:13" ht="12.75" x14ac:dyDescent="0.2">
      <c r="E565" s="27"/>
      <c r="F565" s="27"/>
      <c r="L565" s="27"/>
      <c r="M565" s="27"/>
    </row>
    <row r="566" spans="5:13" ht="12.75" x14ac:dyDescent="0.2">
      <c r="E566" s="27"/>
      <c r="F566" s="27"/>
      <c r="L566" s="27"/>
      <c r="M566" s="27"/>
    </row>
    <row r="567" spans="5:13" ht="12.75" x14ac:dyDescent="0.2">
      <c r="E567" s="27"/>
      <c r="F567" s="27"/>
      <c r="L567" s="27"/>
      <c r="M567" s="27"/>
    </row>
    <row r="568" spans="5:13" ht="12.75" x14ac:dyDescent="0.2">
      <c r="E568" s="27"/>
      <c r="F568" s="27"/>
      <c r="L568" s="27"/>
      <c r="M568" s="27"/>
    </row>
    <row r="569" spans="5:13" ht="12.75" x14ac:dyDescent="0.2">
      <c r="E569" s="27"/>
      <c r="F569" s="27"/>
      <c r="L569" s="27"/>
      <c r="M569" s="27"/>
    </row>
    <row r="570" spans="5:13" ht="12.75" x14ac:dyDescent="0.2">
      <c r="E570" s="27"/>
      <c r="F570" s="27"/>
      <c r="L570" s="27"/>
      <c r="M570" s="27"/>
    </row>
    <row r="571" spans="5:13" ht="12.75" x14ac:dyDescent="0.2">
      <c r="E571" s="27"/>
      <c r="F571" s="27"/>
      <c r="L571" s="27"/>
      <c r="M571" s="27"/>
    </row>
    <row r="572" spans="5:13" ht="12.75" x14ac:dyDescent="0.2">
      <c r="E572" s="27"/>
      <c r="F572" s="27"/>
      <c r="L572" s="27"/>
      <c r="M572" s="27"/>
    </row>
    <row r="573" spans="5:13" ht="12.75" x14ac:dyDescent="0.2">
      <c r="E573" s="27"/>
      <c r="F573" s="27"/>
      <c r="L573" s="27"/>
      <c r="M573" s="27"/>
    </row>
    <row r="574" spans="5:13" ht="12.75" x14ac:dyDescent="0.2">
      <c r="E574" s="27"/>
      <c r="F574" s="27"/>
      <c r="L574" s="27"/>
      <c r="M574" s="27"/>
    </row>
    <row r="575" spans="5:13" ht="12.75" x14ac:dyDescent="0.2">
      <c r="E575" s="27"/>
      <c r="F575" s="27"/>
      <c r="L575" s="27"/>
      <c r="M575" s="27"/>
    </row>
    <row r="576" spans="5:13" ht="12.75" x14ac:dyDescent="0.2">
      <c r="E576" s="27"/>
      <c r="F576" s="27"/>
      <c r="L576" s="27"/>
      <c r="M576" s="27"/>
    </row>
    <row r="577" spans="5:13" ht="12.75" x14ac:dyDescent="0.2">
      <c r="E577" s="27"/>
      <c r="F577" s="27"/>
      <c r="L577" s="27"/>
      <c r="M577" s="27"/>
    </row>
    <row r="578" spans="5:13" ht="12.75" x14ac:dyDescent="0.2">
      <c r="E578" s="27"/>
      <c r="F578" s="27"/>
      <c r="L578" s="27"/>
      <c r="M578" s="27"/>
    </row>
    <row r="579" spans="5:13" ht="12.75" x14ac:dyDescent="0.2">
      <c r="E579" s="27"/>
      <c r="F579" s="27"/>
      <c r="L579" s="27"/>
      <c r="M579" s="27"/>
    </row>
    <row r="580" spans="5:13" ht="12.75" x14ac:dyDescent="0.2">
      <c r="E580" s="27"/>
      <c r="F580" s="27"/>
      <c r="L580" s="27"/>
      <c r="M580" s="27"/>
    </row>
    <row r="581" spans="5:13" ht="12.75" x14ac:dyDescent="0.2">
      <c r="E581" s="27"/>
      <c r="F581" s="27"/>
      <c r="L581" s="27"/>
      <c r="M581" s="27"/>
    </row>
    <row r="582" spans="5:13" ht="12.75" x14ac:dyDescent="0.2">
      <c r="E582" s="27"/>
      <c r="F582" s="27"/>
      <c r="L582" s="27"/>
      <c r="M582" s="27"/>
    </row>
    <row r="583" spans="5:13" ht="12.75" x14ac:dyDescent="0.2">
      <c r="E583" s="27"/>
      <c r="F583" s="27"/>
      <c r="L583" s="27"/>
      <c r="M583" s="27"/>
    </row>
    <row r="584" spans="5:13" ht="12.75" x14ac:dyDescent="0.2">
      <c r="E584" s="27"/>
      <c r="F584" s="27"/>
      <c r="L584" s="27"/>
      <c r="M584" s="27"/>
    </row>
    <row r="585" spans="5:13" ht="12.75" x14ac:dyDescent="0.2">
      <c r="E585" s="27"/>
      <c r="F585" s="27"/>
      <c r="L585" s="27"/>
      <c r="M585" s="27"/>
    </row>
    <row r="586" spans="5:13" ht="12.75" x14ac:dyDescent="0.2">
      <c r="E586" s="27"/>
      <c r="F586" s="27"/>
      <c r="L586" s="27"/>
      <c r="M586" s="27"/>
    </row>
    <row r="587" spans="5:13" ht="12.75" x14ac:dyDescent="0.2">
      <c r="E587" s="27"/>
      <c r="F587" s="27"/>
      <c r="L587" s="27"/>
      <c r="M587" s="27"/>
    </row>
    <row r="588" spans="5:13" ht="12.75" x14ac:dyDescent="0.2">
      <c r="E588" s="27"/>
      <c r="F588" s="27"/>
      <c r="L588" s="27"/>
      <c r="M588" s="27"/>
    </row>
    <row r="589" spans="5:13" ht="12.75" x14ac:dyDescent="0.2">
      <c r="E589" s="27"/>
      <c r="F589" s="27"/>
      <c r="L589" s="27"/>
      <c r="M589" s="27"/>
    </row>
    <row r="590" spans="5:13" ht="12.75" x14ac:dyDescent="0.2">
      <c r="E590" s="27"/>
      <c r="F590" s="27"/>
      <c r="L590" s="27"/>
      <c r="M590" s="27"/>
    </row>
    <row r="591" spans="5:13" ht="12.75" x14ac:dyDescent="0.2">
      <c r="E591" s="27"/>
      <c r="F591" s="27"/>
      <c r="L591" s="27"/>
      <c r="M591" s="27"/>
    </row>
    <row r="592" spans="5:13" ht="12.75" x14ac:dyDescent="0.2">
      <c r="E592" s="27"/>
      <c r="F592" s="27"/>
      <c r="L592" s="27"/>
      <c r="M592" s="27"/>
    </row>
    <row r="593" spans="5:13" ht="12.75" x14ac:dyDescent="0.2">
      <c r="E593" s="27"/>
      <c r="F593" s="27"/>
      <c r="L593" s="27"/>
      <c r="M593" s="27"/>
    </row>
    <row r="594" spans="5:13" ht="12.75" x14ac:dyDescent="0.2">
      <c r="E594" s="27"/>
      <c r="F594" s="27"/>
      <c r="L594" s="27"/>
      <c r="M594" s="27"/>
    </row>
    <row r="595" spans="5:13" ht="12.75" x14ac:dyDescent="0.2">
      <c r="E595" s="27"/>
      <c r="F595" s="27"/>
      <c r="L595" s="27"/>
      <c r="M595" s="27"/>
    </row>
    <row r="596" spans="5:13" ht="12.75" x14ac:dyDescent="0.2">
      <c r="E596" s="27"/>
      <c r="F596" s="27"/>
      <c r="L596" s="27"/>
      <c r="M596" s="27"/>
    </row>
    <row r="597" spans="5:13" ht="12.75" x14ac:dyDescent="0.2">
      <c r="E597" s="27"/>
      <c r="F597" s="27"/>
      <c r="L597" s="27"/>
      <c r="M597" s="27"/>
    </row>
    <row r="598" spans="5:13" ht="12.75" x14ac:dyDescent="0.2">
      <c r="E598" s="27"/>
      <c r="F598" s="27"/>
      <c r="L598" s="27"/>
      <c r="M598" s="27"/>
    </row>
    <row r="599" spans="5:13" ht="12.75" x14ac:dyDescent="0.2">
      <c r="E599" s="27"/>
      <c r="F599" s="27"/>
      <c r="L599" s="27"/>
      <c r="M599" s="27"/>
    </row>
    <row r="600" spans="5:13" ht="12.75" x14ac:dyDescent="0.2">
      <c r="E600" s="27"/>
      <c r="F600" s="27"/>
      <c r="L600" s="27"/>
      <c r="M600" s="27"/>
    </row>
    <row r="601" spans="5:13" ht="12.75" x14ac:dyDescent="0.2">
      <c r="E601" s="27"/>
      <c r="F601" s="27"/>
      <c r="L601" s="27"/>
      <c r="M601" s="27"/>
    </row>
    <row r="602" spans="5:13" ht="12.75" x14ac:dyDescent="0.2">
      <c r="E602" s="27"/>
      <c r="F602" s="27"/>
      <c r="L602" s="27"/>
      <c r="M602" s="27"/>
    </row>
    <row r="603" spans="5:13" ht="12.75" x14ac:dyDescent="0.2">
      <c r="E603" s="27"/>
      <c r="F603" s="27"/>
      <c r="L603" s="27"/>
      <c r="M603" s="27"/>
    </row>
    <row r="604" spans="5:13" ht="12.75" x14ac:dyDescent="0.2">
      <c r="E604" s="27"/>
      <c r="F604" s="27"/>
      <c r="L604" s="27"/>
      <c r="M604" s="27"/>
    </row>
    <row r="605" spans="5:13" ht="12.75" x14ac:dyDescent="0.2">
      <c r="E605" s="27"/>
      <c r="F605" s="27"/>
      <c r="L605" s="27"/>
      <c r="M605" s="27"/>
    </row>
    <row r="606" spans="5:13" ht="12.75" x14ac:dyDescent="0.2">
      <c r="E606" s="27"/>
      <c r="F606" s="27"/>
      <c r="L606" s="27"/>
      <c r="M606" s="27"/>
    </row>
    <row r="607" spans="5:13" ht="12.75" x14ac:dyDescent="0.2">
      <c r="E607" s="27"/>
      <c r="F607" s="27"/>
      <c r="L607" s="27"/>
      <c r="M607" s="27"/>
    </row>
    <row r="608" spans="5:13" ht="12.75" x14ac:dyDescent="0.2">
      <c r="E608" s="27"/>
      <c r="F608" s="27"/>
      <c r="L608" s="27"/>
      <c r="M608" s="27"/>
    </row>
    <row r="609" spans="5:13" ht="12.75" x14ac:dyDescent="0.2">
      <c r="E609" s="27"/>
      <c r="F609" s="27"/>
      <c r="L609" s="27"/>
      <c r="M609" s="27"/>
    </row>
    <row r="610" spans="5:13" ht="12.75" x14ac:dyDescent="0.2">
      <c r="E610" s="27"/>
      <c r="F610" s="27"/>
      <c r="L610" s="27"/>
      <c r="M610" s="27"/>
    </row>
    <row r="611" spans="5:13" ht="12.75" x14ac:dyDescent="0.2">
      <c r="E611" s="27"/>
      <c r="F611" s="27"/>
      <c r="L611" s="27"/>
      <c r="M611" s="27"/>
    </row>
    <row r="612" spans="5:13" ht="12.75" x14ac:dyDescent="0.2">
      <c r="E612" s="27"/>
      <c r="F612" s="27"/>
      <c r="L612" s="27"/>
      <c r="M612" s="27"/>
    </row>
    <row r="613" spans="5:13" ht="12.75" x14ac:dyDescent="0.2">
      <c r="E613" s="27"/>
      <c r="F613" s="27"/>
      <c r="L613" s="27"/>
      <c r="M613" s="27"/>
    </row>
    <row r="614" spans="5:13" ht="12.75" x14ac:dyDescent="0.2">
      <c r="E614" s="27"/>
      <c r="F614" s="27"/>
      <c r="L614" s="27"/>
      <c r="M614" s="27"/>
    </row>
    <row r="615" spans="5:13" ht="12.75" x14ac:dyDescent="0.2">
      <c r="E615" s="27"/>
      <c r="F615" s="27"/>
      <c r="L615" s="27"/>
      <c r="M615" s="27"/>
    </row>
    <row r="616" spans="5:13" ht="12.75" x14ac:dyDescent="0.2">
      <c r="E616" s="27"/>
      <c r="F616" s="27"/>
      <c r="L616" s="27"/>
      <c r="M616" s="27"/>
    </row>
    <row r="617" spans="5:13" ht="12.75" x14ac:dyDescent="0.2">
      <c r="E617" s="27"/>
      <c r="F617" s="27"/>
      <c r="L617" s="27"/>
      <c r="M617" s="27"/>
    </row>
    <row r="618" spans="5:13" ht="12.75" x14ac:dyDescent="0.2">
      <c r="E618" s="27"/>
      <c r="F618" s="27"/>
      <c r="L618" s="27"/>
      <c r="M618" s="27"/>
    </row>
    <row r="619" spans="5:13" ht="12.75" x14ac:dyDescent="0.2">
      <c r="E619" s="27"/>
      <c r="F619" s="27"/>
      <c r="L619" s="27"/>
      <c r="M619" s="27"/>
    </row>
    <row r="620" spans="5:13" ht="12.75" x14ac:dyDescent="0.2">
      <c r="E620" s="27"/>
      <c r="F620" s="27"/>
      <c r="L620" s="27"/>
      <c r="M620" s="27"/>
    </row>
    <row r="621" spans="5:13" ht="12.75" x14ac:dyDescent="0.2">
      <c r="E621" s="27"/>
      <c r="F621" s="27"/>
      <c r="L621" s="27"/>
      <c r="M621" s="27"/>
    </row>
    <row r="622" spans="5:13" ht="12.75" x14ac:dyDescent="0.2">
      <c r="E622" s="27"/>
      <c r="F622" s="27"/>
      <c r="L622" s="27"/>
      <c r="M622" s="27"/>
    </row>
    <row r="623" spans="5:13" ht="12.75" x14ac:dyDescent="0.2">
      <c r="E623" s="27"/>
      <c r="F623" s="27"/>
      <c r="L623" s="27"/>
      <c r="M623" s="27"/>
    </row>
    <row r="624" spans="5:13" ht="12.75" x14ac:dyDescent="0.2">
      <c r="E624" s="27"/>
      <c r="F624" s="27"/>
      <c r="L624" s="27"/>
      <c r="M624" s="27"/>
    </row>
    <row r="625" spans="5:13" ht="12.75" x14ac:dyDescent="0.2">
      <c r="E625" s="27"/>
      <c r="F625" s="27"/>
      <c r="L625" s="27"/>
      <c r="M625" s="27"/>
    </row>
    <row r="626" spans="5:13" ht="12.75" x14ac:dyDescent="0.2">
      <c r="E626" s="27"/>
      <c r="F626" s="27"/>
      <c r="L626" s="27"/>
      <c r="M626" s="27"/>
    </row>
    <row r="627" spans="5:13" ht="12.75" x14ac:dyDescent="0.2">
      <c r="E627" s="27"/>
      <c r="F627" s="27"/>
      <c r="L627" s="27"/>
      <c r="M627" s="27"/>
    </row>
    <row r="628" spans="5:13" ht="12.75" x14ac:dyDescent="0.2">
      <c r="E628" s="27"/>
      <c r="F628" s="27"/>
      <c r="L628" s="27"/>
      <c r="M628" s="27"/>
    </row>
    <row r="629" spans="5:13" ht="12.75" x14ac:dyDescent="0.2">
      <c r="E629" s="27"/>
      <c r="F629" s="27"/>
      <c r="L629" s="27"/>
      <c r="M629" s="27"/>
    </row>
    <row r="630" spans="5:13" ht="12.75" x14ac:dyDescent="0.2">
      <c r="E630" s="27"/>
      <c r="F630" s="27"/>
      <c r="L630" s="27"/>
      <c r="M630" s="27"/>
    </row>
    <row r="631" spans="5:13" ht="12.75" x14ac:dyDescent="0.2">
      <c r="E631" s="27"/>
      <c r="F631" s="27"/>
      <c r="L631" s="27"/>
      <c r="M631" s="27"/>
    </row>
    <row r="632" spans="5:13" ht="12.75" x14ac:dyDescent="0.2">
      <c r="E632" s="27"/>
      <c r="F632" s="27"/>
      <c r="L632" s="27"/>
      <c r="M632" s="27"/>
    </row>
    <row r="633" spans="5:13" ht="12.75" x14ac:dyDescent="0.2">
      <c r="E633" s="27"/>
      <c r="F633" s="27"/>
      <c r="L633" s="27"/>
      <c r="M633" s="27"/>
    </row>
    <row r="634" spans="5:13" ht="12.75" x14ac:dyDescent="0.2">
      <c r="E634" s="27"/>
      <c r="F634" s="27"/>
      <c r="L634" s="27"/>
      <c r="M634" s="27"/>
    </row>
    <row r="635" spans="5:13" ht="12.75" x14ac:dyDescent="0.2">
      <c r="E635" s="27"/>
      <c r="F635" s="27"/>
      <c r="L635" s="27"/>
      <c r="M635" s="27"/>
    </row>
    <row r="636" spans="5:13" ht="12.75" x14ac:dyDescent="0.2">
      <c r="E636" s="27"/>
      <c r="F636" s="27"/>
      <c r="L636" s="27"/>
      <c r="M636" s="27"/>
    </row>
    <row r="637" spans="5:13" ht="12.75" x14ac:dyDescent="0.2">
      <c r="E637" s="27"/>
      <c r="F637" s="27"/>
      <c r="L637" s="27"/>
      <c r="M637" s="27"/>
    </row>
    <row r="638" spans="5:13" ht="12.75" x14ac:dyDescent="0.2">
      <c r="E638" s="27"/>
      <c r="F638" s="27"/>
      <c r="L638" s="27"/>
      <c r="M638" s="27"/>
    </row>
    <row r="639" spans="5:13" ht="12.75" x14ac:dyDescent="0.2">
      <c r="E639" s="27"/>
      <c r="F639" s="27"/>
      <c r="L639" s="27"/>
      <c r="M639" s="27"/>
    </row>
    <row r="640" spans="5:13" ht="12.75" x14ac:dyDescent="0.2">
      <c r="E640" s="27"/>
      <c r="F640" s="27"/>
      <c r="L640" s="27"/>
      <c r="M640" s="27"/>
    </row>
    <row r="641" spans="5:13" ht="12.75" x14ac:dyDescent="0.2">
      <c r="E641" s="27"/>
      <c r="F641" s="27"/>
      <c r="L641" s="27"/>
      <c r="M641" s="27"/>
    </row>
    <row r="642" spans="5:13" ht="12.75" x14ac:dyDescent="0.2">
      <c r="E642" s="27"/>
      <c r="F642" s="27"/>
      <c r="L642" s="27"/>
      <c r="M642" s="27"/>
    </row>
    <row r="643" spans="5:13" ht="12.75" x14ac:dyDescent="0.2">
      <c r="E643" s="27"/>
      <c r="F643" s="27"/>
      <c r="L643" s="27"/>
      <c r="M643" s="27"/>
    </row>
    <row r="644" spans="5:13" ht="12.75" x14ac:dyDescent="0.2">
      <c r="E644" s="27"/>
      <c r="F644" s="27"/>
      <c r="L644" s="27"/>
      <c r="M644" s="27"/>
    </row>
    <row r="645" spans="5:13" ht="12.75" x14ac:dyDescent="0.2">
      <c r="E645" s="27"/>
      <c r="F645" s="27"/>
      <c r="L645" s="27"/>
      <c r="M645" s="27"/>
    </row>
    <row r="646" spans="5:13" ht="12.75" x14ac:dyDescent="0.2">
      <c r="E646" s="27"/>
      <c r="F646" s="27"/>
      <c r="L646" s="27"/>
      <c r="M646" s="27"/>
    </row>
    <row r="647" spans="5:13" ht="12.75" x14ac:dyDescent="0.2">
      <c r="E647" s="27"/>
      <c r="F647" s="27"/>
      <c r="L647" s="27"/>
      <c r="M647" s="27"/>
    </row>
    <row r="648" spans="5:13" ht="12.75" x14ac:dyDescent="0.2">
      <c r="E648" s="27"/>
      <c r="F648" s="27"/>
      <c r="L648" s="27"/>
      <c r="M648" s="27"/>
    </row>
    <row r="649" spans="5:13" ht="12.75" x14ac:dyDescent="0.2">
      <c r="E649" s="27"/>
      <c r="F649" s="27"/>
      <c r="L649" s="27"/>
      <c r="M649" s="27"/>
    </row>
    <row r="650" spans="5:13" ht="12.75" x14ac:dyDescent="0.2">
      <c r="E650" s="27"/>
      <c r="F650" s="27"/>
      <c r="L650" s="27"/>
      <c r="M650" s="27"/>
    </row>
    <row r="651" spans="5:13" ht="12.75" x14ac:dyDescent="0.2">
      <c r="E651" s="27"/>
      <c r="F651" s="27"/>
      <c r="L651" s="27"/>
      <c r="M651" s="27"/>
    </row>
    <row r="652" spans="5:13" ht="12.75" x14ac:dyDescent="0.2">
      <c r="E652" s="27"/>
      <c r="F652" s="27"/>
      <c r="L652" s="27"/>
      <c r="M652" s="27"/>
    </row>
    <row r="653" spans="5:13" ht="12.75" x14ac:dyDescent="0.2">
      <c r="E653" s="27"/>
      <c r="F653" s="27"/>
      <c r="L653" s="27"/>
      <c r="M653" s="27"/>
    </row>
    <row r="654" spans="5:13" ht="12.75" x14ac:dyDescent="0.2">
      <c r="E654" s="27"/>
      <c r="F654" s="27"/>
      <c r="L654" s="27"/>
      <c r="M654" s="27"/>
    </row>
    <row r="655" spans="5:13" ht="12.75" x14ac:dyDescent="0.2">
      <c r="E655" s="27"/>
      <c r="F655" s="27"/>
      <c r="L655" s="27"/>
      <c r="M655" s="27"/>
    </row>
    <row r="656" spans="5:13" ht="12.75" x14ac:dyDescent="0.2">
      <c r="E656" s="27"/>
      <c r="F656" s="27"/>
      <c r="L656" s="27"/>
      <c r="M656" s="27"/>
    </row>
    <row r="657" spans="5:13" ht="12.75" x14ac:dyDescent="0.2">
      <c r="E657" s="27"/>
      <c r="F657" s="27"/>
      <c r="L657" s="27"/>
      <c r="M657" s="27"/>
    </row>
    <row r="658" spans="5:13" ht="12.75" x14ac:dyDescent="0.2">
      <c r="E658" s="27"/>
      <c r="F658" s="27"/>
      <c r="L658" s="27"/>
      <c r="M658" s="27"/>
    </row>
    <row r="659" spans="5:13" ht="12.75" x14ac:dyDescent="0.2">
      <c r="E659" s="27"/>
      <c r="F659" s="27"/>
      <c r="L659" s="27"/>
      <c r="M659" s="27"/>
    </row>
    <row r="660" spans="5:13" ht="12.75" x14ac:dyDescent="0.2">
      <c r="E660" s="27"/>
      <c r="F660" s="27"/>
      <c r="L660" s="27"/>
      <c r="M660" s="27"/>
    </row>
    <row r="661" spans="5:13" ht="12.75" x14ac:dyDescent="0.2">
      <c r="E661" s="27"/>
      <c r="F661" s="27"/>
      <c r="L661" s="27"/>
      <c r="M661" s="27"/>
    </row>
    <row r="662" spans="5:13" ht="12.75" x14ac:dyDescent="0.2">
      <c r="E662" s="27"/>
      <c r="F662" s="27"/>
      <c r="L662" s="27"/>
      <c r="M662" s="27"/>
    </row>
    <row r="663" spans="5:13" ht="12.75" x14ac:dyDescent="0.2">
      <c r="E663" s="27"/>
      <c r="F663" s="27"/>
      <c r="L663" s="27"/>
      <c r="M663" s="27"/>
    </row>
    <row r="664" spans="5:13" ht="12.75" x14ac:dyDescent="0.2">
      <c r="E664" s="27"/>
      <c r="F664" s="27"/>
      <c r="L664" s="27"/>
      <c r="M664" s="27"/>
    </row>
    <row r="665" spans="5:13" ht="12.75" x14ac:dyDescent="0.2">
      <c r="E665" s="27"/>
      <c r="F665" s="27"/>
      <c r="L665" s="27"/>
      <c r="M665" s="27"/>
    </row>
    <row r="666" spans="5:13" ht="12.75" x14ac:dyDescent="0.2">
      <c r="E666" s="27"/>
      <c r="F666" s="27"/>
      <c r="L666" s="27"/>
      <c r="M666" s="27"/>
    </row>
    <row r="667" spans="5:13" ht="12.75" x14ac:dyDescent="0.2">
      <c r="E667" s="27"/>
      <c r="F667" s="27"/>
      <c r="L667" s="27"/>
      <c r="M667" s="27"/>
    </row>
    <row r="668" spans="5:13" ht="12.75" x14ac:dyDescent="0.2">
      <c r="E668" s="27"/>
      <c r="F668" s="27"/>
      <c r="L668" s="27"/>
      <c r="M668" s="27"/>
    </row>
    <row r="669" spans="5:13" ht="12.75" x14ac:dyDescent="0.2">
      <c r="E669" s="27"/>
      <c r="F669" s="27"/>
      <c r="L669" s="27"/>
      <c r="M669" s="27"/>
    </row>
    <row r="670" spans="5:13" ht="12.75" x14ac:dyDescent="0.2">
      <c r="E670" s="27"/>
      <c r="F670" s="27"/>
      <c r="L670" s="27"/>
      <c r="M670" s="27"/>
    </row>
    <row r="671" spans="5:13" ht="12.75" x14ac:dyDescent="0.2">
      <c r="E671" s="27"/>
      <c r="F671" s="27"/>
      <c r="L671" s="27"/>
      <c r="M671" s="27"/>
    </row>
    <row r="672" spans="5:13" ht="12.75" x14ac:dyDescent="0.2">
      <c r="E672" s="27"/>
      <c r="F672" s="27"/>
      <c r="L672" s="27"/>
      <c r="M672" s="27"/>
    </row>
    <row r="673" spans="5:13" ht="12.75" x14ac:dyDescent="0.2">
      <c r="E673" s="27"/>
      <c r="F673" s="27"/>
      <c r="L673" s="27"/>
      <c r="M673" s="27"/>
    </row>
    <row r="674" spans="5:13" ht="12.75" x14ac:dyDescent="0.2">
      <c r="E674" s="27"/>
      <c r="F674" s="27"/>
      <c r="L674" s="27"/>
      <c r="M674" s="27"/>
    </row>
    <row r="675" spans="5:13" ht="12.75" x14ac:dyDescent="0.2">
      <c r="E675" s="27"/>
      <c r="F675" s="27"/>
      <c r="L675" s="27"/>
      <c r="M675" s="27"/>
    </row>
    <row r="676" spans="5:13" ht="12.75" x14ac:dyDescent="0.2">
      <c r="E676" s="27"/>
      <c r="F676" s="27"/>
      <c r="L676" s="27"/>
      <c r="M676" s="27"/>
    </row>
    <row r="677" spans="5:13" ht="12.75" x14ac:dyDescent="0.2">
      <c r="E677" s="27"/>
      <c r="F677" s="27"/>
      <c r="L677" s="27"/>
      <c r="M677" s="27"/>
    </row>
    <row r="678" spans="5:13" ht="12.75" x14ac:dyDescent="0.2">
      <c r="E678" s="27"/>
      <c r="F678" s="27"/>
      <c r="L678" s="27"/>
      <c r="M678" s="27"/>
    </row>
    <row r="679" spans="5:13" ht="12.75" x14ac:dyDescent="0.2">
      <c r="E679" s="27"/>
      <c r="F679" s="27"/>
      <c r="L679" s="27"/>
      <c r="M679" s="27"/>
    </row>
    <row r="680" spans="5:13" ht="12.75" x14ac:dyDescent="0.2">
      <c r="E680" s="27"/>
      <c r="F680" s="27"/>
      <c r="L680" s="27"/>
      <c r="M680" s="27"/>
    </row>
    <row r="681" spans="5:13" ht="12.75" x14ac:dyDescent="0.2">
      <c r="E681" s="27"/>
      <c r="F681" s="27"/>
      <c r="L681" s="27"/>
      <c r="M681" s="27"/>
    </row>
    <row r="682" spans="5:13" ht="12.75" x14ac:dyDescent="0.2">
      <c r="E682" s="27"/>
      <c r="F682" s="27"/>
      <c r="L682" s="27"/>
      <c r="M682" s="27"/>
    </row>
    <row r="683" spans="5:13" ht="12.75" x14ac:dyDescent="0.2">
      <c r="E683" s="27"/>
      <c r="F683" s="27"/>
      <c r="L683" s="27"/>
      <c r="M683" s="27"/>
    </row>
    <row r="684" spans="5:13" ht="12.75" x14ac:dyDescent="0.2">
      <c r="E684" s="27"/>
      <c r="F684" s="27"/>
      <c r="L684" s="27"/>
      <c r="M684" s="27"/>
    </row>
    <row r="685" spans="5:13" ht="12.75" x14ac:dyDescent="0.2">
      <c r="E685" s="27"/>
      <c r="F685" s="27"/>
      <c r="L685" s="27"/>
      <c r="M685" s="27"/>
    </row>
    <row r="686" spans="5:13" ht="12.75" x14ac:dyDescent="0.2">
      <c r="E686" s="27"/>
      <c r="F686" s="27"/>
      <c r="L686" s="27"/>
      <c r="M686" s="27"/>
    </row>
    <row r="687" spans="5:13" ht="12.75" x14ac:dyDescent="0.2">
      <c r="E687" s="27"/>
      <c r="F687" s="27"/>
      <c r="L687" s="27"/>
      <c r="M687" s="27"/>
    </row>
    <row r="688" spans="5:13" ht="12.75" x14ac:dyDescent="0.2">
      <c r="E688" s="27"/>
      <c r="F688" s="27"/>
      <c r="L688" s="27"/>
      <c r="M688" s="27"/>
    </row>
    <row r="689" spans="5:13" ht="12.75" x14ac:dyDescent="0.2">
      <c r="E689" s="27"/>
      <c r="F689" s="27"/>
      <c r="L689" s="27"/>
      <c r="M689" s="27"/>
    </row>
    <row r="690" spans="5:13" ht="12.75" x14ac:dyDescent="0.2">
      <c r="E690" s="27"/>
      <c r="F690" s="27"/>
      <c r="L690" s="27"/>
      <c r="M690" s="27"/>
    </row>
    <row r="691" spans="5:13" ht="12.75" x14ac:dyDescent="0.2">
      <c r="E691" s="27"/>
      <c r="F691" s="27"/>
      <c r="L691" s="27"/>
      <c r="M691" s="27"/>
    </row>
    <row r="692" spans="5:13" ht="12.75" x14ac:dyDescent="0.2">
      <c r="E692" s="27"/>
      <c r="F692" s="27"/>
      <c r="L692" s="27"/>
      <c r="M692" s="27"/>
    </row>
    <row r="693" spans="5:13" ht="12.75" x14ac:dyDescent="0.2">
      <c r="E693" s="27"/>
      <c r="F693" s="27"/>
      <c r="L693" s="27"/>
      <c r="M693" s="27"/>
    </row>
    <row r="694" spans="5:13" ht="12.75" x14ac:dyDescent="0.2">
      <c r="E694" s="27"/>
      <c r="F694" s="27"/>
      <c r="L694" s="27"/>
      <c r="M694" s="27"/>
    </row>
    <row r="695" spans="5:13" ht="12.75" x14ac:dyDescent="0.2">
      <c r="E695" s="27"/>
      <c r="F695" s="27"/>
      <c r="L695" s="27"/>
      <c r="M695" s="27"/>
    </row>
    <row r="696" spans="5:13" ht="12.75" x14ac:dyDescent="0.2">
      <c r="E696" s="27"/>
      <c r="F696" s="27"/>
      <c r="L696" s="27"/>
      <c r="M696" s="27"/>
    </row>
    <row r="697" spans="5:13" ht="12.75" x14ac:dyDescent="0.2">
      <c r="E697" s="27"/>
      <c r="F697" s="27"/>
      <c r="L697" s="27"/>
      <c r="M697" s="27"/>
    </row>
    <row r="698" spans="5:13" ht="12.75" x14ac:dyDescent="0.2">
      <c r="E698" s="27"/>
      <c r="F698" s="27"/>
      <c r="L698" s="27"/>
      <c r="M698" s="27"/>
    </row>
    <row r="699" spans="5:13" ht="12.75" x14ac:dyDescent="0.2">
      <c r="E699" s="27"/>
      <c r="F699" s="27"/>
      <c r="L699" s="27"/>
      <c r="M699" s="27"/>
    </row>
    <row r="700" spans="5:13" ht="12.75" x14ac:dyDescent="0.2">
      <c r="E700" s="27"/>
      <c r="F700" s="27"/>
      <c r="L700" s="27"/>
      <c r="M700" s="27"/>
    </row>
    <row r="701" spans="5:13" ht="12.75" x14ac:dyDescent="0.2">
      <c r="E701" s="27"/>
      <c r="F701" s="27"/>
      <c r="L701" s="27"/>
      <c r="M701" s="27"/>
    </row>
    <row r="702" spans="5:13" ht="12.75" x14ac:dyDescent="0.2">
      <c r="E702" s="27"/>
      <c r="F702" s="27"/>
      <c r="L702" s="27"/>
      <c r="M702" s="27"/>
    </row>
    <row r="703" spans="5:13" ht="12.75" x14ac:dyDescent="0.2">
      <c r="E703" s="27"/>
      <c r="F703" s="27"/>
      <c r="L703" s="27"/>
      <c r="M703" s="27"/>
    </row>
    <row r="704" spans="5:13" ht="12.75" x14ac:dyDescent="0.2">
      <c r="E704" s="27"/>
      <c r="F704" s="27"/>
      <c r="L704" s="27"/>
      <c r="M704" s="27"/>
    </row>
    <row r="705" spans="5:13" ht="12.75" x14ac:dyDescent="0.2">
      <c r="E705" s="27"/>
      <c r="F705" s="27"/>
      <c r="L705" s="27"/>
      <c r="M705" s="27"/>
    </row>
    <row r="706" spans="5:13" ht="12.75" x14ac:dyDescent="0.2">
      <c r="E706" s="27"/>
      <c r="F706" s="27"/>
      <c r="L706" s="27"/>
      <c r="M706" s="27"/>
    </row>
    <row r="707" spans="5:13" ht="12.75" x14ac:dyDescent="0.2">
      <c r="E707" s="27"/>
      <c r="F707" s="27"/>
      <c r="L707" s="27"/>
      <c r="M707" s="27"/>
    </row>
    <row r="708" spans="5:13" ht="12.75" x14ac:dyDescent="0.2">
      <c r="E708" s="27"/>
      <c r="F708" s="27"/>
      <c r="L708" s="27"/>
      <c r="M708" s="27"/>
    </row>
    <row r="709" spans="5:13" ht="12.75" x14ac:dyDescent="0.2">
      <c r="E709" s="27"/>
      <c r="F709" s="27"/>
      <c r="L709" s="27"/>
      <c r="M709" s="27"/>
    </row>
    <row r="710" spans="5:13" ht="12.75" x14ac:dyDescent="0.2">
      <c r="E710" s="27"/>
      <c r="F710" s="27"/>
      <c r="L710" s="27"/>
      <c r="M710" s="27"/>
    </row>
    <row r="711" spans="5:13" ht="12.75" x14ac:dyDescent="0.2">
      <c r="E711" s="27"/>
      <c r="F711" s="27"/>
      <c r="L711" s="27"/>
      <c r="M711" s="27"/>
    </row>
    <row r="712" spans="5:13" ht="12.75" x14ac:dyDescent="0.2">
      <c r="E712" s="27"/>
      <c r="F712" s="27"/>
      <c r="L712" s="27"/>
      <c r="M712" s="27"/>
    </row>
    <row r="713" spans="5:13" ht="12.75" x14ac:dyDescent="0.2">
      <c r="E713" s="27"/>
      <c r="F713" s="27"/>
      <c r="L713" s="27"/>
      <c r="M713" s="27"/>
    </row>
    <row r="714" spans="5:13" ht="12.75" x14ac:dyDescent="0.2">
      <c r="E714" s="27"/>
      <c r="F714" s="27"/>
      <c r="L714" s="27"/>
      <c r="M714" s="27"/>
    </row>
    <row r="715" spans="5:13" ht="12.75" x14ac:dyDescent="0.2">
      <c r="E715" s="27"/>
      <c r="F715" s="27"/>
      <c r="L715" s="27"/>
      <c r="M715" s="27"/>
    </row>
    <row r="716" spans="5:13" ht="12.75" x14ac:dyDescent="0.2">
      <c r="E716" s="27"/>
      <c r="F716" s="27"/>
      <c r="L716" s="27"/>
      <c r="M716" s="27"/>
    </row>
    <row r="717" spans="5:13" ht="12.75" x14ac:dyDescent="0.2">
      <c r="E717" s="27"/>
      <c r="F717" s="27"/>
      <c r="L717" s="27"/>
      <c r="M717" s="27"/>
    </row>
    <row r="718" spans="5:13" ht="12.75" x14ac:dyDescent="0.2">
      <c r="E718" s="27"/>
      <c r="F718" s="27"/>
      <c r="L718" s="27"/>
      <c r="M718" s="27"/>
    </row>
    <row r="719" spans="5:13" ht="12.75" x14ac:dyDescent="0.2">
      <c r="E719" s="27"/>
      <c r="F719" s="27"/>
      <c r="L719" s="27"/>
      <c r="M719" s="27"/>
    </row>
    <row r="720" spans="5:13" ht="12.75" x14ac:dyDescent="0.2">
      <c r="E720" s="27"/>
      <c r="F720" s="27"/>
      <c r="L720" s="27"/>
      <c r="M720" s="27"/>
    </row>
    <row r="721" spans="5:13" ht="12.75" x14ac:dyDescent="0.2">
      <c r="E721" s="27"/>
      <c r="F721" s="27"/>
      <c r="L721" s="27"/>
      <c r="M721" s="27"/>
    </row>
    <row r="722" spans="5:13" ht="12.75" x14ac:dyDescent="0.2">
      <c r="E722" s="27"/>
      <c r="F722" s="27"/>
      <c r="L722" s="27"/>
      <c r="M722" s="27"/>
    </row>
    <row r="723" spans="5:13" ht="12.75" x14ac:dyDescent="0.2">
      <c r="E723" s="27"/>
      <c r="F723" s="27"/>
      <c r="L723" s="27"/>
      <c r="M723" s="27"/>
    </row>
    <row r="724" spans="5:13" ht="12.75" x14ac:dyDescent="0.2">
      <c r="E724" s="27"/>
      <c r="F724" s="27"/>
      <c r="L724" s="27"/>
      <c r="M724" s="27"/>
    </row>
    <row r="725" spans="5:13" ht="12.75" x14ac:dyDescent="0.2">
      <c r="E725" s="27"/>
      <c r="F725" s="27"/>
      <c r="L725" s="27"/>
      <c r="M725" s="27"/>
    </row>
    <row r="726" spans="5:13" ht="12.75" x14ac:dyDescent="0.2">
      <c r="E726" s="27"/>
      <c r="F726" s="27"/>
      <c r="L726" s="27"/>
      <c r="M726" s="27"/>
    </row>
    <row r="727" spans="5:13" ht="12.75" x14ac:dyDescent="0.2">
      <c r="E727" s="27"/>
      <c r="F727" s="27"/>
      <c r="L727" s="27"/>
      <c r="M727" s="27"/>
    </row>
    <row r="728" spans="5:13" ht="12.75" x14ac:dyDescent="0.2">
      <c r="E728" s="27"/>
      <c r="F728" s="27"/>
      <c r="L728" s="27"/>
      <c r="M728" s="27"/>
    </row>
    <row r="729" spans="5:13" ht="12.75" x14ac:dyDescent="0.2">
      <c r="E729" s="27"/>
      <c r="F729" s="27"/>
      <c r="L729" s="27"/>
      <c r="M729" s="27"/>
    </row>
    <row r="730" spans="5:13" ht="12.75" x14ac:dyDescent="0.2">
      <c r="E730" s="27"/>
      <c r="F730" s="27"/>
      <c r="L730" s="27"/>
      <c r="M730" s="27"/>
    </row>
    <row r="731" spans="5:13" ht="12.75" x14ac:dyDescent="0.2">
      <c r="E731" s="27"/>
      <c r="F731" s="27"/>
      <c r="L731" s="27"/>
      <c r="M731" s="27"/>
    </row>
    <row r="732" spans="5:13" ht="12.75" x14ac:dyDescent="0.2">
      <c r="E732" s="27"/>
      <c r="F732" s="27"/>
      <c r="L732" s="27"/>
      <c r="M732" s="27"/>
    </row>
    <row r="733" spans="5:13" ht="12.75" x14ac:dyDescent="0.2">
      <c r="E733" s="27"/>
      <c r="F733" s="27"/>
      <c r="L733" s="27"/>
      <c r="M733" s="27"/>
    </row>
    <row r="734" spans="5:13" ht="12.75" x14ac:dyDescent="0.2">
      <c r="E734" s="27"/>
      <c r="F734" s="27"/>
      <c r="L734" s="27"/>
      <c r="M734" s="27"/>
    </row>
    <row r="735" spans="5:13" ht="12.75" x14ac:dyDescent="0.2">
      <c r="E735" s="27"/>
      <c r="F735" s="27"/>
      <c r="L735" s="27"/>
      <c r="M735" s="27"/>
    </row>
    <row r="736" spans="5:13" ht="12.75" x14ac:dyDescent="0.2">
      <c r="E736" s="27"/>
      <c r="F736" s="27"/>
      <c r="L736" s="27"/>
      <c r="M736" s="27"/>
    </row>
    <row r="737" spans="5:13" ht="12.75" x14ac:dyDescent="0.2">
      <c r="E737" s="27"/>
      <c r="F737" s="27"/>
      <c r="L737" s="27"/>
      <c r="M737" s="27"/>
    </row>
    <row r="738" spans="5:13" ht="12.75" x14ac:dyDescent="0.2">
      <c r="E738" s="27"/>
      <c r="F738" s="27"/>
      <c r="L738" s="27"/>
      <c r="M738" s="27"/>
    </row>
    <row r="739" spans="5:13" ht="12.75" x14ac:dyDescent="0.2">
      <c r="E739" s="27"/>
      <c r="F739" s="27"/>
      <c r="L739" s="27"/>
      <c r="M739" s="27"/>
    </row>
    <row r="740" spans="5:13" ht="12.75" x14ac:dyDescent="0.2">
      <c r="E740" s="27"/>
      <c r="F740" s="27"/>
      <c r="L740" s="27"/>
      <c r="M740" s="27"/>
    </row>
    <row r="741" spans="5:13" ht="12.75" x14ac:dyDescent="0.2">
      <c r="E741" s="27"/>
      <c r="F741" s="27"/>
      <c r="L741" s="27"/>
      <c r="M741" s="27"/>
    </row>
    <row r="742" spans="5:13" ht="12.75" x14ac:dyDescent="0.2">
      <c r="E742" s="27"/>
      <c r="F742" s="27"/>
      <c r="L742" s="27"/>
      <c r="M742" s="27"/>
    </row>
    <row r="743" spans="5:13" ht="12.75" x14ac:dyDescent="0.2">
      <c r="E743" s="27"/>
      <c r="F743" s="27"/>
      <c r="L743" s="27"/>
      <c r="M743" s="27"/>
    </row>
    <row r="744" spans="5:13" ht="12.75" x14ac:dyDescent="0.2">
      <c r="E744" s="27"/>
      <c r="F744" s="27"/>
      <c r="L744" s="27"/>
      <c r="M744" s="27"/>
    </row>
    <row r="745" spans="5:13" ht="12.75" x14ac:dyDescent="0.2">
      <c r="E745" s="27"/>
      <c r="F745" s="27"/>
      <c r="L745" s="27"/>
      <c r="M745" s="27"/>
    </row>
    <row r="746" spans="5:13" ht="12.75" x14ac:dyDescent="0.2">
      <c r="E746" s="27"/>
      <c r="F746" s="27"/>
      <c r="L746" s="27"/>
      <c r="M746" s="27"/>
    </row>
    <row r="747" spans="5:13" ht="12.75" x14ac:dyDescent="0.2">
      <c r="E747" s="27"/>
      <c r="F747" s="27"/>
      <c r="L747" s="27"/>
      <c r="M747" s="27"/>
    </row>
    <row r="748" spans="5:13" ht="12.75" x14ac:dyDescent="0.2">
      <c r="E748" s="27"/>
      <c r="F748" s="27"/>
      <c r="L748" s="27"/>
      <c r="M748" s="27"/>
    </row>
    <row r="749" spans="5:13" ht="12.75" x14ac:dyDescent="0.2">
      <c r="E749" s="27"/>
      <c r="F749" s="27"/>
      <c r="L749" s="27"/>
      <c r="M749" s="27"/>
    </row>
    <row r="750" spans="5:13" ht="12.75" x14ac:dyDescent="0.2">
      <c r="E750" s="27"/>
      <c r="F750" s="27"/>
      <c r="L750" s="27"/>
      <c r="M750" s="27"/>
    </row>
    <row r="751" spans="5:13" ht="12.75" x14ac:dyDescent="0.2">
      <c r="E751" s="27"/>
      <c r="F751" s="27"/>
      <c r="L751" s="27"/>
      <c r="M751" s="27"/>
    </row>
    <row r="752" spans="5:13" ht="12.75" x14ac:dyDescent="0.2">
      <c r="E752" s="27"/>
      <c r="F752" s="27"/>
      <c r="L752" s="27"/>
      <c r="M752" s="27"/>
    </row>
    <row r="753" spans="5:13" ht="12.75" x14ac:dyDescent="0.2">
      <c r="E753" s="27"/>
      <c r="F753" s="27"/>
      <c r="L753" s="27"/>
      <c r="M753" s="27"/>
    </row>
    <row r="754" spans="5:13" ht="12.75" x14ac:dyDescent="0.2">
      <c r="E754" s="27"/>
      <c r="F754" s="27"/>
      <c r="L754" s="27"/>
      <c r="M754" s="27"/>
    </row>
    <row r="755" spans="5:13" ht="12.75" x14ac:dyDescent="0.2">
      <c r="E755" s="27"/>
      <c r="F755" s="27"/>
      <c r="L755" s="27"/>
      <c r="M755" s="27"/>
    </row>
    <row r="756" spans="5:13" ht="12.75" x14ac:dyDescent="0.2">
      <c r="E756" s="27"/>
      <c r="F756" s="27"/>
      <c r="L756" s="27"/>
      <c r="M756" s="27"/>
    </row>
    <row r="757" spans="5:13" ht="12.75" x14ac:dyDescent="0.2">
      <c r="E757" s="27"/>
      <c r="F757" s="27"/>
      <c r="L757" s="27"/>
      <c r="M757" s="27"/>
    </row>
    <row r="758" spans="5:13" ht="12.75" x14ac:dyDescent="0.2">
      <c r="E758" s="27"/>
      <c r="F758" s="27"/>
      <c r="L758" s="27"/>
      <c r="M758" s="27"/>
    </row>
    <row r="759" spans="5:13" ht="12.75" x14ac:dyDescent="0.2">
      <c r="E759" s="27"/>
      <c r="F759" s="27"/>
      <c r="L759" s="27"/>
      <c r="M759" s="27"/>
    </row>
    <row r="760" spans="5:13" ht="12.75" x14ac:dyDescent="0.2">
      <c r="E760" s="27"/>
      <c r="F760" s="27"/>
      <c r="L760" s="27"/>
      <c r="M760" s="27"/>
    </row>
    <row r="761" spans="5:13" ht="12.75" x14ac:dyDescent="0.2">
      <c r="E761" s="27"/>
      <c r="F761" s="27"/>
      <c r="L761" s="27"/>
      <c r="M761" s="27"/>
    </row>
    <row r="762" spans="5:13" ht="12.75" x14ac:dyDescent="0.2">
      <c r="E762" s="27"/>
      <c r="F762" s="27"/>
      <c r="L762" s="27"/>
      <c r="M762" s="27"/>
    </row>
    <row r="763" spans="5:13" ht="12.75" x14ac:dyDescent="0.2">
      <c r="E763" s="27"/>
      <c r="F763" s="27"/>
      <c r="L763" s="27"/>
      <c r="M763" s="27"/>
    </row>
    <row r="764" spans="5:13" ht="12.75" x14ac:dyDescent="0.2">
      <c r="E764" s="27"/>
      <c r="F764" s="27"/>
      <c r="L764" s="27"/>
      <c r="M764" s="27"/>
    </row>
    <row r="765" spans="5:13" ht="12.75" x14ac:dyDescent="0.2">
      <c r="E765" s="27"/>
      <c r="F765" s="27"/>
      <c r="L765" s="27"/>
      <c r="M765" s="27"/>
    </row>
    <row r="766" spans="5:13" ht="12.75" x14ac:dyDescent="0.2">
      <c r="E766" s="27"/>
      <c r="F766" s="27"/>
      <c r="L766" s="27"/>
      <c r="M766" s="27"/>
    </row>
    <row r="767" spans="5:13" ht="12.75" x14ac:dyDescent="0.2">
      <c r="E767" s="27"/>
      <c r="F767" s="27"/>
      <c r="L767" s="27"/>
      <c r="M767" s="27"/>
    </row>
    <row r="768" spans="5:13" ht="12.75" x14ac:dyDescent="0.2">
      <c r="E768" s="27"/>
      <c r="F768" s="27"/>
      <c r="L768" s="27"/>
      <c r="M768" s="27"/>
    </row>
    <row r="769" spans="5:13" ht="12.75" x14ac:dyDescent="0.2">
      <c r="E769" s="27"/>
      <c r="F769" s="27"/>
      <c r="L769" s="27"/>
      <c r="M769" s="27"/>
    </row>
    <row r="770" spans="5:13" ht="12.75" x14ac:dyDescent="0.2">
      <c r="E770" s="27"/>
      <c r="F770" s="27"/>
      <c r="L770" s="27"/>
      <c r="M770" s="27"/>
    </row>
    <row r="771" spans="5:13" ht="12.75" x14ac:dyDescent="0.2">
      <c r="E771" s="27"/>
      <c r="F771" s="27"/>
      <c r="L771" s="27"/>
      <c r="M771" s="27"/>
    </row>
    <row r="772" spans="5:13" ht="12.75" x14ac:dyDescent="0.2">
      <c r="E772" s="27"/>
      <c r="F772" s="27"/>
      <c r="L772" s="27"/>
      <c r="M772" s="27"/>
    </row>
    <row r="773" spans="5:13" ht="12.75" x14ac:dyDescent="0.2">
      <c r="E773" s="27"/>
      <c r="F773" s="27"/>
      <c r="L773" s="27"/>
      <c r="M773" s="27"/>
    </row>
    <row r="774" spans="5:13" ht="12.75" x14ac:dyDescent="0.2">
      <c r="E774" s="27"/>
      <c r="F774" s="27"/>
      <c r="L774" s="27"/>
      <c r="M774" s="27"/>
    </row>
    <row r="775" spans="5:13" ht="12.75" x14ac:dyDescent="0.2">
      <c r="E775" s="27"/>
      <c r="F775" s="27"/>
      <c r="L775" s="27"/>
      <c r="M775" s="27"/>
    </row>
    <row r="776" spans="5:13" ht="12.75" x14ac:dyDescent="0.2">
      <c r="E776" s="27"/>
      <c r="F776" s="27"/>
      <c r="L776" s="27"/>
      <c r="M776" s="27"/>
    </row>
    <row r="777" spans="5:13" ht="12.75" x14ac:dyDescent="0.2">
      <c r="E777" s="27"/>
      <c r="F777" s="27"/>
      <c r="L777" s="27"/>
      <c r="M777" s="27"/>
    </row>
    <row r="778" spans="5:13" ht="12.75" x14ac:dyDescent="0.2">
      <c r="E778" s="27"/>
      <c r="F778" s="27"/>
      <c r="L778" s="27"/>
      <c r="M778" s="27"/>
    </row>
    <row r="779" spans="5:13" ht="12.75" x14ac:dyDescent="0.2">
      <c r="E779" s="27"/>
      <c r="F779" s="27"/>
      <c r="L779" s="27"/>
      <c r="M779" s="27"/>
    </row>
    <row r="780" spans="5:13" ht="12.75" x14ac:dyDescent="0.2">
      <c r="E780" s="27"/>
      <c r="F780" s="27"/>
      <c r="L780" s="27"/>
      <c r="M780" s="27"/>
    </row>
    <row r="781" spans="5:13" ht="12.75" x14ac:dyDescent="0.2">
      <c r="E781" s="27"/>
      <c r="F781" s="27"/>
      <c r="L781" s="27"/>
      <c r="M781" s="27"/>
    </row>
    <row r="782" spans="5:13" ht="12.75" x14ac:dyDescent="0.2">
      <c r="E782" s="27"/>
      <c r="F782" s="27"/>
      <c r="L782" s="27"/>
      <c r="M782" s="27"/>
    </row>
    <row r="783" spans="5:13" ht="12.75" x14ac:dyDescent="0.2">
      <c r="E783" s="27"/>
      <c r="F783" s="27"/>
      <c r="L783" s="27"/>
      <c r="M783" s="27"/>
    </row>
    <row r="784" spans="5:13" ht="12.75" x14ac:dyDescent="0.2">
      <c r="E784" s="27"/>
      <c r="F784" s="27"/>
      <c r="L784" s="27"/>
      <c r="M784" s="27"/>
    </row>
    <row r="785" spans="5:13" ht="12.75" x14ac:dyDescent="0.2">
      <c r="E785" s="27"/>
      <c r="F785" s="27"/>
      <c r="L785" s="27"/>
      <c r="M785" s="27"/>
    </row>
    <row r="786" spans="5:13" ht="12.75" x14ac:dyDescent="0.2">
      <c r="E786" s="27"/>
      <c r="F786" s="27"/>
      <c r="L786" s="27"/>
      <c r="M786" s="27"/>
    </row>
    <row r="787" spans="5:13" ht="12.75" x14ac:dyDescent="0.2">
      <c r="E787" s="27"/>
      <c r="F787" s="27"/>
      <c r="L787" s="27"/>
      <c r="M787" s="27"/>
    </row>
    <row r="788" spans="5:13" ht="12.75" x14ac:dyDescent="0.2">
      <c r="E788" s="27"/>
      <c r="F788" s="27"/>
      <c r="L788" s="27"/>
      <c r="M788" s="27"/>
    </row>
    <row r="789" spans="5:13" ht="12.75" x14ac:dyDescent="0.2">
      <c r="E789" s="27"/>
      <c r="F789" s="27"/>
      <c r="L789" s="27"/>
      <c r="M789" s="27"/>
    </row>
    <row r="790" spans="5:13" ht="12.75" x14ac:dyDescent="0.2">
      <c r="E790" s="27"/>
      <c r="F790" s="27"/>
      <c r="L790" s="27"/>
      <c r="M790" s="27"/>
    </row>
    <row r="791" spans="5:13" ht="12.75" x14ac:dyDescent="0.2">
      <c r="E791" s="27"/>
      <c r="F791" s="27"/>
      <c r="L791" s="27"/>
      <c r="M791" s="27"/>
    </row>
    <row r="792" spans="5:13" ht="12.75" x14ac:dyDescent="0.2">
      <c r="E792" s="27"/>
      <c r="F792" s="27"/>
      <c r="L792" s="27"/>
      <c r="M792" s="27"/>
    </row>
    <row r="793" spans="5:13" ht="12.75" x14ac:dyDescent="0.2">
      <c r="E793" s="27"/>
      <c r="F793" s="27"/>
      <c r="L793" s="27"/>
      <c r="M793" s="27"/>
    </row>
    <row r="794" spans="5:13" ht="12.75" x14ac:dyDescent="0.2">
      <c r="E794" s="27"/>
      <c r="F794" s="27"/>
      <c r="L794" s="27"/>
      <c r="M794" s="27"/>
    </row>
    <row r="795" spans="5:13" ht="12.75" x14ac:dyDescent="0.2">
      <c r="E795" s="27"/>
      <c r="F795" s="27"/>
      <c r="L795" s="27"/>
      <c r="M795" s="27"/>
    </row>
    <row r="796" spans="5:13" ht="12.75" x14ac:dyDescent="0.2">
      <c r="E796" s="27"/>
      <c r="F796" s="27"/>
      <c r="L796" s="27"/>
      <c r="M796" s="27"/>
    </row>
    <row r="797" spans="5:13" ht="12.75" x14ac:dyDescent="0.2">
      <c r="E797" s="27"/>
      <c r="F797" s="27"/>
      <c r="L797" s="27"/>
      <c r="M797" s="27"/>
    </row>
    <row r="798" spans="5:13" ht="12.75" x14ac:dyDescent="0.2">
      <c r="E798" s="27"/>
      <c r="F798" s="27"/>
      <c r="L798" s="27"/>
      <c r="M798" s="27"/>
    </row>
    <row r="799" spans="5:13" ht="12.75" x14ac:dyDescent="0.2">
      <c r="E799" s="27"/>
      <c r="F799" s="27"/>
      <c r="L799" s="27"/>
      <c r="M799" s="27"/>
    </row>
    <row r="800" spans="5:13" ht="12.75" x14ac:dyDescent="0.2">
      <c r="E800" s="27"/>
      <c r="F800" s="27"/>
      <c r="L800" s="27"/>
      <c r="M800" s="27"/>
    </row>
    <row r="801" spans="5:13" ht="12.75" x14ac:dyDescent="0.2">
      <c r="E801" s="27"/>
      <c r="F801" s="27"/>
      <c r="L801" s="27"/>
      <c r="M801" s="27"/>
    </row>
    <row r="802" spans="5:13" ht="12.75" x14ac:dyDescent="0.2">
      <c r="E802" s="27"/>
      <c r="F802" s="27"/>
      <c r="L802" s="27"/>
      <c r="M802" s="27"/>
    </row>
    <row r="803" spans="5:13" ht="12.75" x14ac:dyDescent="0.2">
      <c r="E803" s="27"/>
      <c r="F803" s="27"/>
      <c r="L803" s="27"/>
      <c r="M803" s="27"/>
    </row>
    <row r="804" spans="5:13" ht="12.75" x14ac:dyDescent="0.2">
      <c r="E804" s="27"/>
      <c r="F804" s="27"/>
      <c r="L804" s="27"/>
      <c r="M804" s="27"/>
    </row>
    <row r="805" spans="5:13" ht="12.75" x14ac:dyDescent="0.2">
      <c r="E805" s="27"/>
      <c r="F805" s="27"/>
      <c r="L805" s="27"/>
      <c r="M805" s="27"/>
    </row>
    <row r="806" spans="5:13" ht="12.75" x14ac:dyDescent="0.2">
      <c r="E806" s="27"/>
      <c r="F806" s="27"/>
      <c r="L806" s="27"/>
      <c r="M806" s="27"/>
    </row>
    <row r="807" spans="5:13" ht="12.75" x14ac:dyDescent="0.2">
      <c r="E807" s="27"/>
      <c r="F807" s="27"/>
      <c r="L807" s="27"/>
      <c r="M807" s="27"/>
    </row>
    <row r="808" spans="5:13" ht="12.75" x14ac:dyDescent="0.2">
      <c r="E808" s="27"/>
      <c r="F808" s="27"/>
      <c r="L808" s="27"/>
      <c r="M808" s="27"/>
    </row>
    <row r="809" spans="5:13" ht="12.75" x14ac:dyDescent="0.2">
      <c r="E809" s="27"/>
      <c r="F809" s="27"/>
      <c r="L809" s="27"/>
      <c r="M809" s="27"/>
    </row>
    <row r="810" spans="5:13" ht="12.75" x14ac:dyDescent="0.2">
      <c r="E810" s="27"/>
      <c r="F810" s="27"/>
      <c r="L810" s="27"/>
      <c r="M810" s="27"/>
    </row>
    <row r="811" spans="5:13" ht="12.75" x14ac:dyDescent="0.2">
      <c r="E811" s="27"/>
      <c r="F811" s="27"/>
      <c r="L811" s="27"/>
      <c r="M811" s="27"/>
    </row>
    <row r="812" spans="5:13" ht="12.75" x14ac:dyDescent="0.2">
      <c r="E812" s="27"/>
      <c r="F812" s="27"/>
      <c r="L812" s="27"/>
      <c r="M812" s="27"/>
    </row>
    <row r="813" spans="5:13" ht="12.75" x14ac:dyDescent="0.2">
      <c r="E813" s="27"/>
      <c r="F813" s="27"/>
      <c r="L813" s="27"/>
      <c r="M813" s="27"/>
    </row>
    <row r="814" spans="5:13" ht="12.75" x14ac:dyDescent="0.2">
      <c r="E814" s="27"/>
      <c r="F814" s="27"/>
      <c r="L814" s="27"/>
      <c r="M814" s="27"/>
    </row>
    <row r="815" spans="5:13" ht="12.75" x14ac:dyDescent="0.2">
      <c r="E815" s="27"/>
      <c r="F815" s="27"/>
      <c r="L815" s="27"/>
      <c r="M815" s="27"/>
    </row>
    <row r="816" spans="5:13" ht="12.75" x14ac:dyDescent="0.2">
      <c r="E816" s="27"/>
      <c r="F816" s="27"/>
      <c r="L816" s="27"/>
      <c r="M816" s="27"/>
    </row>
    <row r="817" spans="5:13" ht="12.75" x14ac:dyDescent="0.2">
      <c r="E817" s="27"/>
      <c r="F817" s="27"/>
      <c r="L817" s="27"/>
      <c r="M817" s="27"/>
    </row>
    <row r="818" spans="5:13" ht="12.75" x14ac:dyDescent="0.2">
      <c r="E818" s="27"/>
      <c r="F818" s="27"/>
      <c r="L818" s="27"/>
      <c r="M818" s="27"/>
    </row>
    <row r="819" spans="5:13" ht="12.75" x14ac:dyDescent="0.2">
      <c r="E819" s="27"/>
      <c r="F819" s="27"/>
      <c r="L819" s="27"/>
      <c r="M819" s="27"/>
    </row>
    <row r="820" spans="5:13" ht="12.75" x14ac:dyDescent="0.2">
      <c r="E820" s="27"/>
      <c r="F820" s="27"/>
      <c r="L820" s="27"/>
      <c r="M820" s="27"/>
    </row>
    <row r="821" spans="5:13" ht="12.75" x14ac:dyDescent="0.2">
      <c r="E821" s="27"/>
      <c r="F821" s="27"/>
      <c r="L821" s="27"/>
      <c r="M821" s="27"/>
    </row>
    <row r="822" spans="5:13" ht="12.75" x14ac:dyDescent="0.2">
      <c r="E822" s="27"/>
      <c r="F822" s="27"/>
      <c r="L822" s="27"/>
      <c r="M822" s="27"/>
    </row>
    <row r="823" spans="5:13" ht="12.75" x14ac:dyDescent="0.2">
      <c r="E823" s="27"/>
      <c r="F823" s="27"/>
      <c r="L823" s="27"/>
      <c r="M823" s="27"/>
    </row>
    <row r="824" spans="5:13" ht="12.75" x14ac:dyDescent="0.2">
      <c r="E824" s="27"/>
      <c r="F824" s="27"/>
      <c r="L824" s="27"/>
      <c r="M824" s="27"/>
    </row>
    <row r="825" spans="5:13" ht="12.75" x14ac:dyDescent="0.2">
      <c r="E825" s="27"/>
      <c r="F825" s="27"/>
      <c r="L825" s="27"/>
      <c r="M825" s="27"/>
    </row>
    <row r="826" spans="5:13" ht="12.75" x14ac:dyDescent="0.2">
      <c r="E826" s="27"/>
      <c r="F826" s="27"/>
      <c r="L826" s="27"/>
      <c r="M826" s="27"/>
    </row>
    <row r="827" spans="5:13" ht="12.75" x14ac:dyDescent="0.2">
      <c r="E827" s="27"/>
      <c r="F827" s="27"/>
      <c r="L827" s="27"/>
      <c r="M827" s="27"/>
    </row>
    <row r="828" spans="5:13" ht="12.75" x14ac:dyDescent="0.2">
      <c r="E828" s="27"/>
      <c r="F828" s="27"/>
      <c r="L828" s="27"/>
      <c r="M828" s="27"/>
    </row>
    <row r="829" spans="5:13" ht="12.75" x14ac:dyDescent="0.2">
      <c r="E829" s="27"/>
      <c r="F829" s="27"/>
      <c r="L829" s="27"/>
      <c r="M829" s="27"/>
    </row>
    <row r="830" spans="5:13" ht="12.75" x14ac:dyDescent="0.2">
      <c r="E830" s="27"/>
      <c r="F830" s="27"/>
      <c r="L830" s="27"/>
      <c r="M830" s="27"/>
    </row>
    <row r="831" spans="5:13" ht="12.75" x14ac:dyDescent="0.2">
      <c r="E831" s="27"/>
      <c r="F831" s="27"/>
      <c r="L831" s="27"/>
      <c r="M831" s="27"/>
    </row>
    <row r="832" spans="5:13" ht="12.75" x14ac:dyDescent="0.2">
      <c r="E832" s="27"/>
      <c r="F832" s="27"/>
      <c r="L832" s="27"/>
      <c r="M832" s="27"/>
    </row>
    <row r="833" spans="5:13" ht="12.75" x14ac:dyDescent="0.2">
      <c r="E833" s="27"/>
      <c r="F833" s="27"/>
      <c r="L833" s="27"/>
      <c r="M833" s="27"/>
    </row>
    <row r="834" spans="5:13" ht="12.75" x14ac:dyDescent="0.2">
      <c r="E834" s="27"/>
      <c r="F834" s="27"/>
      <c r="L834" s="27"/>
      <c r="M834" s="27"/>
    </row>
    <row r="835" spans="5:13" ht="12.75" x14ac:dyDescent="0.2">
      <c r="E835" s="27"/>
      <c r="F835" s="27"/>
      <c r="L835" s="27"/>
      <c r="M835" s="27"/>
    </row>
    <row r="836" spans="5:13" ht="12.75" x14ac:dyDescent="0.2">
      <c r="E836" s="27"/>
      <c r="F836" s="27"/>
      <c r="L836" s="27"/>
      <c r="M836" s="27"/>
    </row>
    <row r="837" spans="5:13" ht="12.75" x14ac:dyDescent="0.2">
      <c r="E837" s="27"/>
      <c r="F837" s="27"/>
      <c r="L837" s="27"/>
      <c r="M837" s="27"/>
    </row>
    <row r="838" spans="5:13" ht="12.75" x14ac:dyDescent="0.2">
      <c r="E838" s="27"/>
      <c r="F838" s="27"/>
      <c r="L838" s="27"/>
      <c r="M838" s="27"/>
    </row>
    <row r="839" spans="5:13" ht="12.75" x14ac:dyDescent="0.2">
      <c r="E839" s="27"/>
      <c r="F839" s="27"/>
      <c r="L839" s="27"/>
      <c r="M839" s="27"/>
    </row>
    <row r="840" spans="5:13" ht="12.75" x14ac:dyDescent="0.2">
      <c r="E840" s="27"/>
      <c r="F840" s="27"/>
      <c r="L840" s="27"/>
      <c r="M840" s="27"/>
    </row>
    <row r="841" spans="5:13" ht="12.75" x14ac:dyDescent="0.2">
      <c r="E841" s="27"/>
      <c r="F841" s="27"/>
      <c r="L841" s="27"/>
      <c r="M841" s="27"/>
    </row>
    <row r="842" spans="5:13" ht="12.75" x14ac:dyDescent="0.2">
      <c r="E842" s="27"/>
      <c r="F842" s="27"/>
      <c r="L842" s="27"/>
      <c r="M842" s="27"/>
    </row>
    <row r="843" spans="5:13" ht="12.75" x14ac:dyDescent="0.2">
      <c r="E843" s="27"/>
      <c r="F843" s="27"/>
      <c r="L843" s="27"/>
      <c r="M843" s="27"/>
    </row>
    <row r="844" spans="5:13" ht="12.75" x14ac:dyDescent="0.2">
      <c r="E844" s="27"/>
      <c r="F844" s="27"/>
      <c r="L844" s="27"/>
      <c r="M844" s="27"/>
    </row>
    <row r="845" spans="5:13" ht="12.75" x14ac:dyDescent="0.2">
      <c r="E845" s="27"/>
      <c r="F845" s="27"/>
      <c r="L845" s="27"/>
      <c r="M845" s="27"/>
    </row>
    <row r="846" spans="5:13" ht="12.75" x14ac:dyDescent="0.2">
      <c r="E846" s="27"/>
      <c r="F846" s="27"/>
      <c r="L846" s="27"/>
      <c r="M846" s="27"/>
    </row>
    <row r="847" spans="5:13" ht="12.75" x14ac:dyDescent="0.2">
      <c r="E847" s="27"/>
      <c r="F847" s="27"/>
      <c r="L847" s="27"/>
      <c r="M847" s="27"/>
    </row>
    <row r="848" spans="5:13" ht="12.75" x14ac:dyDescent="0.2">
      <c r="E848" s="27"/>
      <c r="F848" s="27"/>
      <c r="L848" s="27"/>
      <c r="M848" s="27"/>
    </row>
    <row r="849" spans="5:13" ht="12.75" x14ac:dyDescent="0.2">
      <c r="E849" s="27"/>
      <c r="F849" s="27"/>
      <c r="L849" s="27"/>
      <c r="M849" s="27"/>
    </row>
    <row r="850" spans="5:13" ht="12.75" x14ac:dyDescent="0.2">
      <c r="E850" s="27"/>
      <c r="F850" s="27"/>
      <c r="L850" s="27"/>
      <c r="M850" s="27"/>
    </row>
    <row r="851" spans="5:13" ht="12.75" x14ac:dyDescent="0.2">
      <c r="E851" s="27"/>
      <c r="F851" s="27"/>
      <c r="L851" s="27"/>
      <c r="M851" s="27"/>
    </row>
    <row r="852" spans="5:13" ht="12.75" x14ac:dyDescent="0.2">
      <c r="E852" s="27"/>
      <c r="F852" s="27"/>
      <c r="L852" s="27"/>
      <c r="M852" s="27"/>
    </row>
    <row r="853" spans="5:13" ht="12.75" x14ac:dyDescent="0.2">
      <c r="E853" s="27"/>
      <c r="F853" s="27"/>
      <c r="L853" s="27"/>
      <c r="M853" s="27"/>
    </row>
    <row r="854" spans="5:13" ht="12.75" x14ac:dyDescent="0.2">
      <c r="E854" s="27"/>
      <c r="F854" s="27"/>
      <c r="L854" s="27"/>
      <c r="M854" s="27"/>
    </row>
    <row r="855" spans="5:13" ht="12.75" x14ac:dyDescent="0.2">
      <c r="E855" s="27"/>
      <c r="F855" s="27"/>
      <c r="L855" s="27"/>
      <c r="M855" s="27"/>
    </row>
    <row r="856" spans="5:13" ht="12.75" x14ac:dyDescent="0.2">
      <c r="E856" s="27"/>
      <c r="F856" s="27"/>
      <c r="L856" s="27"/>
      <c r="M856" s="27"/>
    </row>
    <row r="857" spans="5:13" ht="12.75" x14ac:dyDescent="0.2">
      <c r="E857" s="27"/>
      <c r="F857" s="27"/>
      <c r="L857" s="27"/>
      <c r="M857" s="27"/>
    </row>
    <row r="858" spans="5:13" ht="12.75" x14ac:dyDescent="0.2">
      <c r="E858" s="27"/>
      <c r="F858" s="27"/>
      <c r="L858" s="27"/>
      <c r="M858" s="27"/>
    </row>
    <row r="859" spans="5:13" ht="12.75" x14ac:dyDescent="0.2">
      <c r="E859" s="27"/>
      <c r="F859" s="27"/>
      <c r="L859" s="27"/>
      <c r="M859" s="27"/>
    </row>
    <row r="860" spans="5:13" ht="12.75" x14ac:dyDescent="0.2">
      <c r="E860" s="27"/>
      <c r="F860" s="27"/>
      <c r="L860" s="27"/>
      <c r="M860" s="27"/>
    </row>
    <row r="861" spans="5:13" ht="12.75" x14ac:dyDescent="0.2">
      <c r="E861" s="27"/>
      <c r="F861" s="27"/>
      <c r="L861" s="27"/>
      <c r="M861" s="27"/>
    </row>
    <row r="862" spans="5:13" ht="12.75" x14ac:dyDescent="0.2">
      <c r="E862" s="27"/>
      <c r="F862" s="27"/>
      <c r="L862" s="27"/>
      <c r="M862" s="27"/>
    </row>
    <row r="863" spans="5:13" ht="12.75" x14ac:dyDescent="0.2">
      <c r="E863" s="27"/>
      <c r="F863" s="27"/>
      <c r="L863" s="27"/>
      <c r="M863" s="27"/>
    </row>
    <row r="864" spans="5:13" ht="12.75" x14ac:dyDescent="0.2">
      <c r="E864" s="27"/>
      <c r="F864" s="27"/>
      <c r="L864" s="27"/>
      <c r="M864" s="27"/>
    </row>
    <row r="865" spans="5:13" ht="12.75" x14ac:dyDescent="0.2">
      <c r="E865" s="27"/>
      <c r="F865" s="27"/>
      <c r="L865" s="27"/>
      <c r="M865" s="27"/>
    </row>
    <row r="866" spans="5:13" ht="12.75" x14ac:dyDescent="0.2">
      <c r="E866" s="27"/>
      <c r="F866" s="27"/>
      <c r="L866" s="27"/>
      <c r="M866" s="27"/>
    </row>
    <row r="867" spans="5:13" ht="12.75" x14ac:dyDescent="0.2">
      <c r="E867" s="27"/>
      <c r="F867" s="27"/>
      <c r="L867" s="27"/>
      <c r="M867" s="27"/>
    </row>
    <row r="868" spans="5:13" ht="12.75" x14ac:dyDescent="0.2">
      <c r="E868" s="27"/>
      <c r="F868" s="27"/>
      <c r="L868" s="27"/>
      <c r="M868" s="27"/>
    </row>
    <row r="869" spans="5:13" ht="12.75" x14ac:dyDescent="0.2">
      <c r="E869" s="27"/>
      <c r="F869" s="27"/>
      <c r="L869" s="27"/>
      <c r="M869" s="27"/>
    </row>
    <row r="870" spans="5:13" ht="12.75" x14ac:dyDescent="0.2">
      <c r="E870" s="27"/>
      <c r="F870" s="27"/>
      <c r="L870" s="27"/>
      <c r="M870" s="27"/>
    </row>
    <row r="871" spans="5:13" ht="12.75" x14ac:dyDescent="0.2">
      <c r="E871" s="27"/>
      <c r="F871" s="27"/>
      <c r="L871" s="27"/>
      <c r="M871" s="27"/>
    </row>
    <row r="872" spans="5:13" ht="12.75" x14ac:dyDescent="0.2">
      <c r="E872" s="27"/>
      <c r="F872" s="27"/>
      <c r="L872" s="27"/>
      <c r="M872" s="27"/>
    </row>
    <row r="873" spans="5:13" ht="12.75" x14ac:dyDescent="0.2">
      <c r="E873" s="27"/>
      <c r="F873" s="27"/>
      <c r="L873" s="27"/>
      <c r="M873" s="27"/>
    </row>
    <row r="874" spans="5:13" ht="12.75" x14ac:dyDescent="0.2">
      <c r="E874" s="27"/>
      <c r="F874" s="27"/>
      <c r="L874" s="27"/>
      <c r="M874" s="27"/>
    </row>
    <row r="875" spans="5:13" ht="12.75" x14ac:dyDescent="0.2">
      <c r="E875" s="27"/>
      <c r="F875" s="27"/>
      <c r="L875" s="27"/>
      <c r="M875" s="27"/>
    </row>
    <row r="876" spans="5:13" ht="12.75" x14ac:dyDescent="0.2">
      <c r="E876" s="27"/>
      <c r="F876" s="27"/>
      <c r="L876" s="27"/>
      <c r="M876" s="27"/>
    </row>
    <row r="877" spans="5:13" ht="12.75" x14ac:dyDescent="0.2">
      <c r="E877" s="27"/>
      <c r="F877" s="27"/>
      <c r="L877" s="27"/>
      <c r="M877" s="27"/>
    </row>
    <row r="878" spans="5:13" ht="12.75" x14ac:dyDescent="0.2">
      <c r="E878" s="27"/>
      <c r="F878" s="27"/>
      <c r="L878" s="27"/>
      <c r="M878" s="27"/>
    </row>
    <row r="879" spans="5:13" ht="12.75" x14ac:dyDescent="0.2">
      <c r="E879" s="27"/>
      <c r="F879" s="27"/>
      <c r="L879" s="27"/>
      <c r="M879" s="27"/>
    </row>
    <row r="880" spans="5:13" ht="12.75" x14ac:dyDescent="0.2">
      <c r="E880" s="27"/>
      <c r="F880" s="27"/>
      <c r="L880" s="27"/>
      <c r="M880" s="27"/>
    </row>
    <row r="881" spans="5:13" ht="12.75" x14ac:dyDescent="0.2">
      <c r="E881" s="27"/>
      <c r="F881" s="27"/>
      <c r="L881" s="27"/>
      <c r="M881" s="27"/>
    </row>
    <row r="882" spans="5:13" ht="12.75" x14ac:dyDescent="0.2">
      <c r="E882" s="27"/>
      <c r="F882" s="27"/>
      <c r="L882" s="27"/>
      <c r="M882" s="27"/>
    </row>
    <row r="883" spans="5:13" ht="12.75" x14ac:dyDescent="0.2">
      <c r="E883" s="27"/>
      <c r="F883" s="27"/>
      <c r="L883" s="27"/>
      <c r="M883" s="27"/>
    </row>
    <row r="884" spans="5:13" ht="12.75" x14ac:dyDescent="0.2">
      <c r="E884" s="27"/>
      <c r="F884" s="27"/>
      <c r="L884" s="27"/>
      <c r="M884" s="27"/>
    </row>
    <row r="885" spans="5:13" ht="12.75" x14ac:dyDescent="0.2">
      <c r="E885" s="27"/>
      <c r="F885" s="27"/>
      <c r="L885" s="27"/>
      <c r="M885" s="27"/>
    </row>
    <row r="886" spans="5:13" ht="12.75" x14ac:dyDescent="0.2">
      <c r="E886" s="27"/>
      <c r="F886" s="27"/>
      <c r="L886" s="27"/>
      <c r="M886" s="27"/>
    </row>
    <row r="887" spans="5:13" ht="12.75" x14ac:dyDescent="0.2">
      <c r="E887" s="27"/>
      <c r="F887" s="27"/>
      <c r="L887" s="27"/>
      <c r="M887" s="27"/>
    </row>
    <row r="888" spans="5:13" ht="12.75" x14ac:dyDescent="0.2">
      <c r="E888" s="27"/>
      <c r="F888" s="27"/>
      <c r="L888" s="27"/>
      <c r="M888" s="27"/>
    </row>
    <row r="889" spans="5:13" ht="12.75" x14ac:dyDescent="0.2">
      <c r="E889" s="27"/>
      <c r="F889" s="27"/>
      <c r="L889" s="27"/>
      <c r="M889" s="27"/>
    </row>
    <row r="890" spans="5:13" ht="12.75" x14ac:dyDescent="0.2">
      <c r="E890" s="27"/>
      <c r="F890" s="27"/>
      <c r="L890" s="27"/>
      <c r="M890" s="27"/>
    </row>
    <row r="891" spans="5:13" ht="12.75" x14ac:dyDescent="0.2">
      <c r="E891" s="27"/>
      <c r="F891" s="27"/>
      <c r="L891" s="27"/>
      <c r="M891" s="27"/>
    </row>
    <row r="892" spans="5:13" ht="12.75" x14ac:dyDescent="0.2">
      <c r="E892" s="27"/>
      <c r="F892" s="27"/>
      <c r="L892" s="27"/>
      <c r="M892" s="27"/>
    </row>
    <row r="893" spans="5:13" ht="12.75" x14ac:dyDescent="0.2">
      <c r="E893" s="27"/>
      <c r="F893" s="27"/>
      <c r="L893" s="27"/>
      <c r="M893" s="27"/>
    </row>
    <row r="894" spans="5:13" ht="12.75" x14ac:dyDescent="0.2">
      <c r="E894" s="27"/>
      <c r="F894" s="27"/>
      <c r="L894" s="27"/>
      <c r="M894" s="27"/>
    </row>
    <row r="895" spans="5:13" ht="12.75" x14ac:dyDescent="0.2">
      <c r="E895" s="27"/>
      <c r="F895" s="27"/>
      <c r="L895" s="27"/>
      <c r="M895" s="27"/>
    </row>
    <row r="896" spans="5:13" ht="12.75" x14ac:dyDescent="0.2">
      <c r="E896" s="27"/>
      <c r="F896" s="27"/>
      <c r="L896" s="27"/>
      <c r="M896" s="27"/>
    </row>
    <row r="897" spans="5:13" ht="12.75" x14ac:dyDescent="0.2">
      <c r="E897" s="27"/>
      <c r="F897" s="27"/>
      <c r="L897" s="27"/>
      <c r="M897" s="27"/>
    </row>
    <row r="898" spans="5:13" ht="12.75" x14ac:dyDescent="0.2">
      <c r="E898" s="27"/>
      <c r="F898" s="27"/>
      <c r="L898" s="27"/>
      <c r="M898" s="27"/>
    </row>
    <row r="899" spans="5:13" ht="12.75" x14ac:dyDescent="0.2">
      <c r="E899" s="27"/>
      <c r="F899" s="27"/>
      <c r="L899" s="27"/>
      <c r="M899" s="27"/>
    </row>
    <row r="900" spans="5:13" ht="12.75" x14ac:dyDescent="0.2">
      <c r="E900" s="27"/>
      <c r="F900" s="27"/>
      <c r="L900" s="27"/>
      <c r="M900" s="27"/>
    </row>
    <row r="901" spans="5:13" ht="12.75" x14ac:dyDescent="0.2">
      <c r="E901" s="27"/>
      <c r="F901" s="27"/>
      <c r="L901" s="27"/>
      <c r="M901" s="27"/>
    </row>
    <row r="902" spans="5:13" ht="12.75" x14ac:dyDescent="0.2">
      <c r="E902" s="27"/>
      <c r="F902" s="27"/>
      <c r="L902" s="27"/>
      <c r="M902" s="27"/>
    </row>
    <row r="903" spans="5:13" ht="12.75" x14ac:dyDescent="0.2">
      <c r="E903" s="27"/>
      <c r="F903" s="27"/>
      <c r="L903" s="27"/>
      <c r="M903" s="27"/>
    </row>
    <row r="904" spans="5:13" ht="12.75" x14ac:dyDescent="0.2">
      <c r="E904" s="27"/>
      <c r="F904" s="27"/>
      <c r="L904" s="27"/>
      <c r="M904" s="27"/>
    </row>
    <row r="905" spans="5:13" ht="12.75" x14ac:dyDescent="0.2">
      <c r="E905" s="27"/>
      <c r="F905" s="27"/>
      <c r="L905" s="27"/>
      <c r="M905" s="27"/>
    </row>
    <row r="906" spans="5:13" ht="12.75" x14ac:dyDescent="0.2">
      <c r="E906" s="27"/>
      <c r="F906" s="27"/>
      <c r="L906" s="27"/>
      <c r="M906" s="27"/>
    </row>
    <row r="907" spans="5:13" ht="12.75" x14ac:dyDescent="0.2">
      <c r="E907" s="27"/>
      <c r="F907" s="27"/>
      <c r="L907" s="27"/>
      <c r="M907" s="27"/>
    </row>
    <row r="908" spans="5:13" ht="12.75" x14ac:dyDescent="0.2">
      <c r="E908" s="27"/>
      <c r="F908" s="27"/>
      <c r="L908" s="27"/>
      <c r="M908" s="27"/>
    </row>
    <row r="909" spans="5:13" ht="12.75" x14ac:dyDescent="0.2">
      <c r="E909" s="27"/>
      <c r="F909" s="27"/>
      <c r="L909" s="27"/>
      <c r="M909" s="27"/>
    </row>
    <row r="910" spans="5:13" ht="12.75" x14ac:dyDescent="0.2">
      <c r="E910" s="27"/>
      <c r="F910" s="27"/>
      <c r="L910" s="27"/>
      <c r="M910" s="27"/>
    </row>
    <row r="911" spans="5:13" ht="12.75" x14ac:dyDescent="0.2">
      <c r="E911" s="27"/>
      <c r="F911" s="27"/>
      <c r="L911" s="27"/>
      <c r="M911" s="27"/>
    </row>
    <row r="912" spans="5:13" ht="12.75" x14ac:dyDescent="0.2">
      <c r="E912" s="27"/>
      <c r="F912" s="27"/>
      <c r="L912" s="27"/>
      <c r="M912" s="27"/>
    </row>
    <row r="913" spans="5:13" ht="12.75" x14ac:dyDescent="0.2">
      <c r="E913" s="27"/>
      <c r="F913" s="27"/>
      <c r="L913" s="27"/>
      <c r="M913" s="27"/>
    </row>
    <row r="914" spans="5:13" ht="12.75" x14ac:dyDescent="0.2">
      <c r="E914" s="27"/>
      <c r="F914" s="27"/>
      <c r="L914" s="27"/>
      <c r="M914" s="27"/>
    </row>
    <row r="915" spans="5:13" ht="12.75" x14ac:dyDescent="0.2">
      <c r="E915" s="27"/>
      <c r="F915" s="27"/>
      <c r="L915" s="27"/>
      <c r="M915" s="27"/>
    </row>
    <row r="916" spans="5:13" ht="12.75" x14ac:dyDescent="0.2">
      <c r="E916" s="27"/>
      <c r="F916" s="27"/>
      <c r="L916" s="27"/>
      <c r="M916" s="27"/>
    </row>
    <row r="917" spans="5:13" ht="12.75" x14ac:dyDescent="0.2">
      <c r="E917" s="27"/>
      <c r="F917" s="27"/>
      <c r="L917" s="27"/>
      <c r="M917" s="27"/>
    </row>
    <row r="918" spans="5:13" ht="12.75" x14ac:dyDescent="0.2">
      <c r="E918" s="27"/>
      <c r="F918" s="27"/>
      <c r="L918" s="27"/>
      <c r="M918" s="27"/>
    </row>
    <row r="919" spans="5:13" ht="12.75" x14ac:dyDescent="0.2">
      <c r="E919" s="27"/>
      <c r="F919" s="27"/>
      <c r="L919" s="27"/>
      <c r="M919" s="27"/>
    </row>
    <row r="920" spans="5:13" ht="12.75" x14ac:dyDescent="0.2">
      <c r="E920" s="27"/>
      <c r="F920" s="27"/>
      <c r="L920" s="27"/>
      <c r="M920" s="27"/>
    </row>
    <row r="921" spans="5:13" ht="12.75" x14ac:dyDescent="0.2">
      <c r="E921" s="27"/>
      <c r="F921" s="27"/>
      <c r="L921" s="27"/>
      <c r="M921" s="27"/>
    </row>
    <row r="922" spans="5:13" ht="12.75" x14ac:dyDescent="0.2">
      <c r="E922" s="27"/>
      <c r="F922" s="27"/>
      <c r="L922" s="27"/>
      <c r="M922" s="27"/>
    </row>
    <row r="923" spans="5:13" ht="12.75" x14ac:dyDescent="0.2">
      <c r="E923" s="27"/>
      <c r="F923" s="27"/>
      <c r="L923" s="27"/>
      <c r="M923" s="27"/>
    </row>
    <row r="924" spans="5:13" ht="12.75" x14ac:dyDescent="0.2">
      <c r="E924" s="27"/>
      <c r="F924" s="27"/>
      <c r="L924" s="27"/>
      <c r="M924" s="27"/>
    </row>
    <row r="925" spans="5:13" ht="12.75" x14ac:dyDescent="0.2">
      <c r="E925" s="27"/>
      <c r="F925" s="27"/>
      <c r="L925" s="27"/>
      <c r="M925" s="27"/>
    </row>
    <row r="926" spans="5:13" ht="12.75" x14ac:dyDescent="0.2">
      <c r="E926" s="27"/>
      <c r="F926" s="27"/>
      <c r="L926" s="27"/>
      <c r="M926" s="27"/>
    </row>
    <row r="927" spans="5:13" ht="12.75" x14ac:dyDescent="0.2">
      <c r="E927" s="27"/>
      <c r="F927" s="27"/>
      <c r="L927" s="27"/>
      <c r="M927" s="27"/>
    </row>
    <row r="928" spans="5:13" ht="12.75" x14ac:dyDescent="0.2">
      <c r="E928" s="27"/>
      <c r="F928" s="27"/>
      <c r="L928" s="27"/>
      <c r="M928" s="27"/>
    </row>
    <row r="929" spans="5:13" ht="12.75" x14ac:dyDescent="0.2">
      <c r="E929" s="27"/>
      <c r="F929" s="27"/>
      <c r="L929" s="27"/>
      <c r="M929" s="27"/>
    </row>
    <row r="930" spans="5:13" ht="12.75" x14ac:dyDescent="0.2">
      <c r="E930" s="27"/>
      <c r="F930" s="27"/>
      <c r="L930" s="27"/>
      <c r="M930" s="27"/>
    </row>
    <row r="931" spans="5:13" ht="12.75" x14ac:dyDescent="0.2">
      <c r="E931" s="27"/>
      <c r="F931" s="27"/>
      <c r="L931" s="27"/>
      <c r="M931" s="27"/>
    </row>
    <row r="932" spans="5:13" ht="12.75" x14ac:dyDescent="0.2">
      <c r="E932" s="27"/>
      <c r="F932" s="27"/>
      <c r="L932" s="27"/>
      <c r="M932" s="27"/>
    </row>
    <row r="933" spans="5:13" ht="12.75" x14ac:dyDescent="0.2">
      <c r="E933" s="27"/>
      <c r="F933" s="27"/>
      <c r="L933" s="27"/>
      <c r="M933" s="27"/>
    </row>
    <row r="934" spans="5:13" ht="12.75" x14ac:dyDescent="0.2">
      <c r="E934" s="27"/>
      <c r="F934" s="27"/>
      <c r="L934" s="27"/>
      <c r="M934" s="27"/>
    </row>
    <row r="935" spans="5:13" ht="12.75" x14ac:dyDescent="0.2">
      <c r="E935" s="27"/>
      <c r="F935" s="27"/>
      <c r="L935" s="27"/>
      <c r="M935" s="27"/>
    </row>
    <row r="936" spans="5:13" ht="12.75" x14ac:dyDescent="0.2">
      <c r="E936" s="27"/>
      <c r="F936" s="27"/>
      <c r="L936" s="27"/>
      <c r="M936" s="27"/>
    </row>
    <row r="937" spans="5:13" ht="12.75" x14ac:dyDescent="0.2">
      <c r="E937" s="27"/>
      <c r="F937" s="27"/>
      <c r="L937" s="27"/>
      <c r="M937" s="27"/>
    </row>
    <row r="938" spans="5:13" ht="12.75" x14ac:dyDescent="0.2">
      <c r="E938" s="27"/>
      <c r="F938" s="27"/>
      <c r="L938" s="27"/>
      <c r="M938" s="27"/>
    </row>
    <row r="939" spans="5:13" ht="12.75" x14ac:dyDescent="0.2">
      <c r="E939" s="27"/>
      <c r="F939" s="27"/>
      <c r="L939" s="27"/>
      <c r="M939" s="27"/>
    </row>
    <row r="940" spans="5:13" ht="12.75" x14ac:dyDescent="0.2">
      <c r="E940" s="27"/>
      <c r="F940" s="27"/>
      <c r="L940" s="27"/>
      <c r="M940" s="27"/>
    </row>
    <row r="941" spans="5:13" ht="12.75" x14ac:dyDescent="0.2">
      <c r="E941" s="27"/>
      <c r="F941" s="27"/>
      <c r="L941" s="27"/>
      <c r="M941" s="27"/>
    </row>
    <row r="942" spans="5:13" ht="12.75" x14ac:dyDescent="0.2">
      <c r="E942" s="27"/>
      <c r="F942" s="27"/>
      <c r="L942" s="27"/>
      <c r="M942" s="27"/>
    </row>
    <row r="943" spans="5:13" ht="12.75" x14ac:dyDescent="0.2">
      <c r="E943" s="27"/>
      <c r="F943" s="27"/>
      <c r="L943" s="27"/>
      <c r="M943" s="27"/>
    </row>
    <row r="944" spans="5:13" ht="12.75" x14ac:dyDescent="0.2">
      <c r="E944" s="27"/>
      <c r="F944" s="27"/>
      <c r="L944" s="27"/>
      <c r="M944" s="27"/>
    </row>
    <row r="945" spans="5:13" ht="12.75" x14ac:dyDescent="0.2">
      <c r="E945" s="27"/>
      <c r="F945" s="27"/>
      <c r="L945" s="27"/>
      <c r="M945" s="27"/>
    </row>
    <row r="946" spans="5:13" ht="12.75" x14ac:dyDescent="0.2">
      <c r="E946" s="27"/>
      <c r="F946" s="27"/>
      <c r="L946" s="27"/>
      <c r="M946" s="27"/>
    </row>
    <row r="947" spans="5:13" ht="12.75" x14ac:dyDescent="0.2">
      <c r="E947" s="27"/>
      <c r="F947" s="27"/>
      <c r="L947" s="27"/>
      <c r="M947" s="27"/>
    </row>
    <row r="948" spans="5:13" ht="12.75" x14ac:dyDescent="0.2">
      <c r="E948" s="27"/>
      <c r="F948" s="27"/>
      <c r="L948" s="27"/>
      <c r="M948" s="27"/>
    </row>
    <row r="949" spans="5:13" ht="12.75" x14ac:dyDescent="0.2">
      <c r="E949" s="27"/>
      <c r="F949" s="27"/>
      <c r="L949" s="27"/>
      <c r="M949" s="27"/>
    </row>
    <row r="950" spans="5:13" ht="12.75" x14ac:dyDescent="0.2">
      <c r="E950" s="27"/>
      <c r="F950" s="27"/>
      <c r="L950" s="27"/>
      <c r="M950" s="27"/>
    </row>
    <row r="951" spans="5:13" ht="12.75" x14ac:dyDescent="0.2">
      <c r="E951" s="27"/>
      <c r="F951" s="27"/>
      <c r="L951" s="27"/>
      <c r="M951" s="27"/>
    </row>
    <row r="952" spans="5:13" ht="12.75" x14ac:dyDescent="0.2">
      <c r="E952" s="27"/>
      <c r="F952" s="27"/>
      <c r="L952" s="27"/>
      <c r="M952" s="27"/>
    </row>
    <row r="953" spans="5:13" ht="12.75" x14ac:dyDescent="0.2">
      <c r="E953" s="27"/>
      <c r="F953" s="27"/>
      <c r="L953" s="27"/>
      <c r="M953" s="27"/>
    </row>
    <row r="954" spans="5:13" ht="12.75" x14ac:dyDescent="0.2">
      <c r="E954" s="27"/>
      <c r="F954" s="27"/>
      <c r="L954" s="27"/>
      <c r="M954" s="27"/>
    </row>
    <row r="955" spans="5:13" ht="12.75" x14ac:dyDescent="0.2">
      <c r="E955" s="27"/>
      <c r="F955" s="27"/>
      <c r="L955" s="27"/>
      <c r="M955" s="27"/>
    </row>
    <row r="956" spans="5:13" ht="12.75" x14ac:dyDescent="0.2">
      <c r="E956" s="27"/>
      <c r="F956" s="27"/>
      <c r="L956" s="27"/>
      <c r="M956" s="27"/>
    </row>
    <row r="957" spans="5:13" ht="12.75" x14ac:dyDescent="0.2">
      <c r="E957" s="27"/>
      <c r="F957" s="27"/>
      <c r="L957" s="27"/>
      <c r="M957" s="27"/>
    </row>
    <row r="958" spans="5:13" ht="12.75" x14ac:dyDescent="0.2">
      <c r="E958" s="27"/>
      <c r="F958" s="27"/>
      <c r="L958" s="27"/>
      <c r="M958" s="27"/>
    </row>
    <row r="959" spans="5:13" ht="12.75" x14ac:dyDescent="0.2">
      <c r="E959" s="27"/>
      <c r="F959" s="27"/>
      <c r="L959" s="27"/>
      <c r="M959" s="27"/>
    </row>
    <row r="960" spans="5:13" ht="12.75" x14ac:dyDescent="0.2">
      <c r="E960" s="27"/>
      <c r="F960" s="27"/>
      <c r="L960" s="27"/>
      <c r="M960" s="27"/>
    </row>
    <row r="961" spans="5:13" ht="12.75" x14ac:dyDescent="0.2">
      <c r="E961" s="27"/>
      <c r="F961" s="27"/>
      <c r="L961" s="27"/>
      <c r="M961" s="27"/>
    </row>
    <row r="962" spans="5:13" ht="12.75" x14ac:dyDescent="0.2">
      <c r="E962" s="27"/>
      <c r="F962" s="27"/>
      <c r="L962" s="27"/>
      <c r="M962" s="27"/>
    </row>
    <row r="963" spans="5:13" ht="12.75" x14ac:dyDescent="0.2">
      <c r="E963" s="27"/>
      <c r="F963" s="27"/>
      <c r="L963" s="27"/>
      <c r="M963" s="27"/>
    </row>
    <row r="964" spans="5:13" ht="12.75" x14ac:dyDescent="0.2">
      <c r="E964" s="27"/>
      <c r="F964" s="27"/>
      <c r="L964" s="27"/>
      <c r="M964" s="27"/>
    </row>
    <row r="965" spans="5:13" ht="12.75" x14ac:dyDescent="0.2">
      <c r="E965" s="27"/>
      <c r="F965" s="27"/>
      <c r="L965" s="27"/>
      <c r="M965" s="27"/>
    </row>
    <row r="966" spans="5:13" ht="12.75" x14ac:dyDescent="0.2">
      <c r="E966" s="27"/>
      <c r="F966" s="27"/>
      <c r="L966" s="27"/>
      <c r="M966" s="27"/>
    </row>
    <row r="967" spans="5:13" ht="12.75" x14ac:dyDescent="0.2">
      <c r="E967" s="27"/>
      <c r="F967" s="27"/>
      <c r="L967" s="27"/>
      <c r="M967" s="27"/>
    </row>
    <row r="968" spans="5:13" ht="12.75" x14ac:dyDescent="0.2">
      <c r="E968" s="27"/>
      <c r="F968" s="27"/>
      <c r="L968" s="27"/>
      <c r="M968" s="27"/>
    </row>
    <row r="969" spans="5:13" ht="12.75" x14ac:dyDescent="0.2">
      <c r="E969" s="27"/>
      <c r="F969" s="27"/>
      <c r="L969" s="27"/>
      <c r="M969" s="27"/>
    </row>
    <row r="970" spans="5:13" ht="12.75" x14ac:dyDescent="0.2">
      <c r="E970" s="27"/>
      <c r="F970" s="27"/>
      <c r="L970" s="27"/>
      <c r="M970" s="27"/>
    </row>
    <row r="971" spans="5:13" ht="12.75" x14ac:dyDescent="0.2">
      <c r="E971" s="27"/>
      <c r="F971" s="27"/>
      <c r="L971" s="27"/>
      <c r="M971" s="27"/>
    </row>
    <row r="972" spans="5:13" ht="12.75" x14ac:dyDescent="0.2">
      <c r="E972" s="27"/>
      <c r="F972" s="27"/>
      <c r="L972" s="27"/>
      <c r="M972" s="27"/>
    </row>
    <row r="973" spans="5:13" ht="12.75" x14ac:dyDescent="0.2">
      <c r="E973" s="27"/>
      <c r="F973" s="27"/>
      <c r="L973" s="27"/>
      <c r="M973" s="27"/>
    </row>
    <row r="974" spans="5:13" ht="12.75" x14ac:dyDescent="0.2">
      <c r="E974" s="27"/>
      <c r="F974" s="27"/>
      <c r="L974" s="27"/>
      <c r="M974" s="27"/>
    </row>
    <row r="975" spans="5:13" ht="12.75" x14ac:dyDescent="0.2">
      <c r="E975" s="27"/>
      <c r="F975" s="27"/>
      <c r="L975" s="27"/>
      <c r="M975" s="27"/>
    </row>
    <row r="976" spans="5:13" ht="12.75" x14ac:dyDescent="0.2">
      <c r="E976" s="27"/>
      <c r="F976" s="27"/>
      <c r="L976" s="27"/>
      <c r="M976" s="27"/>
    </row>
    <row r="977" spans="5:13" ht="12.75" x14ac:dyDescent="0.2">
      <c r="E977" s="27"/>
      <c r="F977" s="27"/>
      <c r="L977" s="27"/>
      <c r="M977" s="27"/>
    </row>
    <row r="978" spans="5:13" ht="12.75" x14ac:dyDescent="0.2">
      <c r="E978" s="27"/>
      <c r="F978" s="27"/>
      <c r="L978" s="27"/>
      <c r="M978" s="27"/>
    </row>
    <row r="979" spans="5:13" ht="12.75" x14ac:dyDescent="0.2">
      <c r="E979" s="27"/>
      <c r="F979" s="27"/>
      <c r="L979" s="27"/>
      <c r="M979" s="27"/>
    </row>
    <row r="980" spans="5:13" ht="12.75" x14ac:dyDescent="0.2">
      <c r="E980" s="27"/>
      <c r="F980" s="27"/>
      <c r="L980" s="27"/>
      <c r="M980" s="27"/>
    </row>
    <row r="981" spans="5:13" ht="12.75" x14ac:dyDescent="0.2">
      <c r="E981" s="27"/>
      <c r="F981" s="27"/>
      <c r="L981" s="27"/>
      <c r="M981" s="27"/>
    </row>
    <row r="982" spans="5:13" ht="12.75" x14ac:dyDescent="0.2">
      <c r="E982" s="27"/>
      <c r="F982" s="27"/>
      <c r="L982" s="27"/>
      <c r="M982" s="27"/>
    </row>
    <row r="983" spans="5:13" ht="12.75" x14ac:dyDescent="0.2">
      <c r="E983" s="27"/>
      <c r="F983" s="27"/>
      <c r="L983" s="27"/>
      <c r="M983" s="27"/>
    </row>
    <row r="984" spans="5:13" ht="12.75" x14ac:dyDescent="0.2">
      <c r="E984" s="27"/>
      <c r="F984" s="27"/>
      <c r="L984" s="27"/>
      <c r="M984" s="27"/>
    </row>
    <row r="985" spans="5:13" ht="12.75" x14ac:dyDescent="0.2">
      <c r="E985" s="27"/>
      <c r="F985" s="27"/>
      <c r="L985" s="27"/>
      <c r="M985" s="27"/>
    </row>
    <row r="986" spans="5:13" ht="12.75" x14ac:dyDescent="0.2">
      <c r="E986" s="27"/>
      <c r="F986" s="27"/>
      <c r="L986" s="27"/>
      <c r="M986" s="27"/>
    </row>
    <row r="987" spans="5:13" ht="12.75" x14ac:dyDescent="0.2">
      <c r="E987" s="27"/>
      <c r="F987" s="27"/>
      <c r="L987" s="27"/>
      <c r="M987" s="27"/>
    </row>
    <row r="988" spans="5:13" ht="12.75" x14ac:dyDescent="0.2">
      <c r="E988" s="27"/>
      <c r="F988" s="27"/>
      <c r="L988" s="27"/>
      <c r="M988" s="27"/>
    </row>
    <row r="989" spans="5:13" ht="12.75" x14ac:dyDescent="0.2">
      <c r="E989" s="27"/>
      <c r="F989" s="27"/>
      <c r="L989" s="27"/>
      <c r="M989" s="27"/>
    </row>
    <row r="990" spans="5:13" ht="12.75" x14ac:dyDescent="0.2">
      <c r="E990" s="27"/>
      <c r="F990" s="27"/>
      <c r="L990" s="27"/>
      <c r="M990" s="27"/>
    </row>
    <row r="991" spans="5:13" ht="12.75" x14ac:dyDescent="0.2">
      <c r="E991" s="27"/>
      <c r="F991" s="27"/>
      <c r="L991" s="27"/>
      <c r="M991" s="27"/>
    </row>
    <row r="992" spans="5:13" ht="12.75" x14ac:dyDescent="0.2">
      <c r="E992" s="27"/>
      <c r="F992" s="27"/>
      <c r="L992" s="27"/>
      <c r="M992" s="27"/>
    </row>
    <row r="993" spans="5:13" ht="12.75" x14ac:dyDescent="0.2">
      <c r="E993" s="27"/>
      <c r="F993" s="27"/>
      <c r="L993" s="27"/>
      <c r="M993" s="27"/>
    </row>
    <row r="994" spans="5:13" ht="12.75" x14ac:dyDescent="0.2">
      <c r="E994" s="27"/>
      <c r="F994" s="27"/>
      <c r="L994" s="27"/>
      <c r="M994" s="27"/>
    </row>
    <row r="995" spans="5:13" ht="12.75" x14ac:dyDescent="0.2">
      <c r="E995" s="27"/>
      <c r="F995" s="27"/>
      <c r="L995" s="27"/>
      <c r="M995" s="27"/>
    </row>
    <row r="996" spans="5:13" ht="12.75" x14ac:dyDescent="0.2">
      <c r="E996" s="27"/>
      <c r="F996" s="27"/>
      <c r="L996" s="27"/>
      <c r="M996" s="27"/>
    </row>
    <row r="997" spans="5:13" ht="12.75" x14ac:dyDescent="0.2">
      <c r="E997" s="27"/>
      <c r="F997" s="27"/>
      <c r="L997" s="27"/>
      <c r="M997" s="27"/>
    </row>
    <row r="998" spans="5:13" ht="12.75" x14ac:dyDescent="0.2">
      <c r="E998" s="27"/>
      <c r="F998" s="27"/>
      <c r="L998" s="27"/>
      <c r="M998" s="27"/>
    </row>
    <row r="999" spans="5:13" ht="12.75" x14ac:dyDescent="0.2">
      <c r="E999" s="27"/>
      <c r="F999" s="27"/>
      <c r="L999" s="27"/>
      <c r="M999" s="27"/>
    </row>
    <row r="1000" spans="5:13" ht="12.75" x14ac:dyDescent="0.2">
      <c r="E1000" s="27"/>
      <c r="F1000" s="27"/>
      <c r="L1000" s="27"/>
      <c r="M1000" s="27"/>
    </row>
  </sheetData>
  <mergeCells count="16">
    <mergeCell ref="A1:F1"/>
    <mergeCell ref="A9:F9"/>
    <mergeCell ref="A17:F17"/>
    <mergeCell ref="H25:M25"/>
    <mergeCell ref="H41:M41"/>
    <mergeCell ref="H1:M1"/>
    <mergeCell ref="H65:M65"/>
    <mergeCell ref="H57:M57"/>
    <mergeCell ref="H49:M49"/>
    <mergeCell ref="H33:M33"/>
    <mergeCell ref="A25:F25"/>
    <mergeCell ref="A49:F49"/>
    <mergeCell ref="H9:M9"/>
    <mergeCell ref="A41:F41"/>
    <mergeCell ref="A33:F33"/>
    <mergeCell ref="H17:M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44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sheetData>
    <row r="1" spans="1:131" ht="15.75" customHeight="1" x14ac:dyDescent="0.2">
      <c r="B1" s="123" t="s">
        <v>20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4"/>
      <c r="P1" s="5">
        <f>O40-O37</f>
        <v>47110</v>
      </c>
      <c r="Q1" s="7">
        <f>SUM(W37:W40)</f>
        <v>20749.742243000001</v>
      </c>
      <c r="R1" s="5"/>
      <c r="S1" s="5"/>
      <c r="T1" s="5"/>
      <c r="U1" s="5"/>
      <c r="V1" s="5"/>
      <c r="W1" s="5"/>
      <c r="X1" s="5"/>
      <c r="Y1" s="5"/>
      <c r="Z1" s="5"/>
      <c r="AA1" s="8"/>
      <c r="AB1" s="124" t="s">
        <v>38</v>
      </c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23" t="s">
        <v>39</v>
      </c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3" t="s">
        <v>3</v>
      </c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3" t="s">
        <v>40</v>
      </c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3" t="s">
        <v>41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3" t="s">
        <v>0</v>
      </c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2"/>
      <c r="DA1" s="122"/>
      <c r="DB1" s="123" t="s">
        <v>42</v>
      </c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</row>
    <row r="2" spans="1:131" x14ac:dyDescent="0.25">
      <c r="A2" s="11" t="s">
        <v>2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3" t="s">
        <v>50</v>
      </c>
      <c r="H2" s="13" t="s">
        <v>51</v>
      </c>
      <c r="I2" s="13" t="s">
        <v>52</v>
      </c>
      <c r="J2" s="13" t="s">
        <v>35</v>
      </c>
      <c r="K2" s="15" t="s">
        <v>53</v>
      </c>
      <c r="L2" s="15" t="s">
        <v>54</v>
      </c>
      <c r="M2" s="15" t="s">
        <v>55</v>
      </c>
      <c r="N2" s="15" t="s">
        <v>56</v>
      </c>
      <c r="O2" s="17" t="s">
        <v>45</v>
      </c>
      <c r="P2" s="18" t="s">
        <v>46</v>
      </c>
      <c r="Q2" s="19" t="s">
        <v>58</v>
      </c>
      <c r="R2" s="19" t="s">
        <v>48</v>
      </c>
      <c r="S2" s="19" t="s">
        <v>60</v>
      </c>
      <c r="T2" s="19" t="s">
        <v>50</v>
      </c>
      <c r="U2" s="19" t="s">
        <v>54</v>
      </c>
      <c r="V2" s="19" t="s">
        <v>52</v>
      </c>
      <c r="W2" s="19" t="s">
        <v>35</v>
      </c>
      <c r="X2" s="20" t="s">
        <v>54</v>
      </c>
      <c r="Y2" s="20" t="s">
        <v>53</v>
      </c>
      <c r="Z2" s="20" t="s">
        <v>55</v>
      </c>
      <c r="AA2" s="20" t="s">
        <v>56</v>
      </c>
      <c r="AB2" s="17" t="s">
        <v>45</v>
      </c>
      <c r="AC2" s="18" t="s">
        <v>46</v>
      </c>
      <c r="AD2" s="19" t="s">
        <v>58</v>
      </c>
      <c r="AE2" s="19" t="s">
        <v>48</v>
      </c>
      <c r="AF2" s="19" t="s">
        <v>60</v>
      </c>
      <c r="AG2" s="19" t="s">
        <v>50</v>
      </c>
      <c r="AH2" s="19" t="s">
        <v>62</v>
      </c>
      <c r="AI2" s="19" t="s">
        <v>35</v>
      </c>
      <c r="AJ2" s="19" t="s">
        <v>52</v>
      </c>
      <c r="AK2" s="20" t="s">
        <v>54</v>
      </c>
      <c r="AL2" s="20" t="s">
        <v>53</v>
      </c>
      <c r="AM2" s="20" t="s">
        <v>55</v>
      </c>
      <c r="AN2" s="20" t="s">
        <v>56</v>
      </c>
      <c r="AO2" s="15" t="s">
        <v>63</v>
      </c>
      <c r="AP2" s="13" t="s">
        <v>46</v>
      </c>
      <c r="AQ2" s="13" t="s">
        <v>64</v>
      </c>
      <c r="AR2" s="13" t="s">
        <v>48</v>
      </c>
      <c r="AS2" s="13" t="s">
        <v>65</v>
      </c>
      <c r="AT2" s="13" t="s">
        <v>50</v>
      </c>
      <c r="AU2" s="13" t="s">
        <v>52</v>
      </c>
      <c r="AV2" s="13" t="s">
        <v>66</v>
      </c>
      <c r="AW2" s="13" t="s">
        <v>35</v>
      </c>
      <c r="AX2" s="15" t="s">
        <v>54</v>
      </c>
      <c r="AY2" s="15" t="s">
        <v>53</v>
      </c>
      <c r="AZ2" s="15" t="s">
        <v>55</v>
      </c>
      <c r="BA2" s="15" t="s">
        <v>56</v>
      </c>
      <c r="BB2" s="22" t="s">
        <v>45</v>
      </c>
      <c r="BC2" s="26" t="s">
        <v>46</v>
      </c>
      <c r="BD2" s="28" t="s">
        <v>64</v>
      </c>
      <c r="BE2" s="26" t="s">
        <v>48</v>
      </c>
      <c r="BF2" s="26" t="s">
        <v>65</v>
      </c>
      <c r="BG2" s="26" t="s">
        <v>50</v>
      </c>
      <c r="BH2" s="26" t="s">
        <v>52</v>
      </c>
      <c r="BI2" s="26" t="s">
        <v>66</v>
      </c>
      <c r="BJ2" s="26" t="s">
        <v>35</v>
      </c>
      <c r="BK2" s="29" t="s">
        <v>53</v>
      </c>
      <c r="BL2" s="29" t="s">
        <v>54</v>
      </c>
      <c r="BM2" s="30" t="s">
        <v>55</v>
      </c>
      <c r="BN2" s="30" t="s">
        <v>56</v>
      </c>
      <c r="BO2" s="15" t="s">
        <v>45</v>
      </c>
      <c r="BP2" s="13" t="s">
        <v>46</v>
      </c>
      <c r="BQ2" s="13" t="s">
        <v>64</v>
      </c>
      <c r="BR2" s="13" t="s">
        <v>48</v>
      </c>
      <c r="BS2" s="13" t="s">
        <v>65</v>
      </c>
      <c r="BT2" s="13" t="s">
        <v>50</v>
      </c>
      <c r="BU2" s="13" t="s">
        <v>52</v>
      </c>
      <c r="BV2" s="13" t="s">
        <v>66</v>
      </c>
      <c r="BW2" s="13" t="s">
        <v>35</v>
      </c>
      <c r="BX2" s="15" t="s">
        <v>53</v>
      </c>
      <c r="BY2" s="15" t="s">
        <v>54</v>
      </c>
      <c r="BZ2" s="15" t="s">
        <v>55</v>
      </c>
      <c r="CA2" s="15" t="s">
        <v>56</v>
      </c>
      <c r="CB2" s="15" t="s">
        <v>45</v>
      </c>
      <c r="CC2" s="13" t="s">
        <v>46</v>
      </c>
      <c r="CD2" s="13" t="s">
        <v>64</v>
      </c>
      <c r="CE2" s="13" t="s">
        <v>48</v>
      </c>
      <c r="CF2" s="13" t="s">
        <v>65</v>
      </c>
      <c r="CG2" s="13" t="s">
        <v>50</v>
      </c>
      <c r="CH2" s="13" t="s">
        <v>52</v>
      </c>
      <c r="CI2" s="13" t="s">
        <v>66</v>
      </c>
      <c r="CJ2" s="13" t="s">
        <v>35</v>
      </c>
      <c r="CK2" s="13" t="s">
        <v>53</v>
      </c>
      <c r="CL2" s="32" t="s">
        <v>54</v>
      </c>
      <c r="CM2" s="34" t="s">
        <v>55</v>
      </c>
      <c r="CN2" s="34" t="s">
        <v>56</v>
      </c>
      <c r="CO2" s="15" t="s">
        <v>45</v>
      </c>
      <c r="CP2" s="13" t="s">
        <v>46</v>
      </c>
      <c r="CQ2" s="13" t="s">
        <v>64</v>
      </c>
      <c r="CR2" s="13" t="s">
        <v>48</v>
      </c>
      <c r="CS2" s="13" t="s">
        <v>65</v>
      </c>
      <c r="CT2" s="13" t="s">
        <v>50</v>
      </c>
      <c r="CU2" s="13" t="s">
        <v>52</v>
      </c>
      <c r="CV2" s="13" t="s">
        <v>66</v>
      </c>
      <c r="CW2" s="13" t="s">
        <v>35</v>
      </c>
      <c r="CX2" s="15" t="s">
        <v>53</v>
      </c>
      <c r="CY2" s="15" t="s">
        <v>54</v>
      </c>
      <c r="CZ2" s="15" t="s">
        <v>55</v>
      </c>
      <c r="DA2" s="15" t="s">
        <v>56</v>
      </c>
      <c r="DB2" s="15" t="s">
        <v>45</v>
      </c>
      <c r="DC2" s="13" t="s">
        <v>46</v>
      </c>
      <c r="DD2" s="13" t="s">
        <v>64</v>
      </c>
      <c r="DE2" s="13" t="s">
        <v>48</v>
      </c>
      <c r="DF2" s="13" t="s">
        <v>65</v>
      </c>
      <c r="DG2" s="13" t="s">
        <v>50</v>
      </c>
      <c r="DH2" s="13" t="s">
        <v>52</v>
      </c>
      <c r="DI2" s="13" t="s">
        <v>66</v>
      </c>
      <c r="DJ2" s="13" t="s">
        <v>35</v>
      </c>
      <c r="DK2" s="15" t="s">
        <v>53</v>
      </c>
      <c r="DL2" s="15" t="s">
        <v>54</v>
      </c>
      <c r="DM2" s="15" t="s">
        <v>55</v>
      </c>
      <c r="DN2" s="15" t="s">
        <v>56</v>
      </c>
      <c r="DO2" s="15" t="s">
        <v>45</v>
      </c>
      <c r="DP2" s="13" t="s">
        <v>46</v>
      </c>
      <c r="DQ2" s="13" t="s">
        <v>64</v>
      </c>
      <c r="DR2" s="13" t="s">
        <v>48</v>
      </c>
      <c r="DS2" s="13" t="s">
        <v>65</v>
      </c>
      <c r="DT2" s="13" t="s">
        <v>50</v>
      </c>
      <c r="DU2" s="13" t="s">
        <v>52</v>
      </c>
      <c r="DV2" s="13" t="s">
        <v>66</v>
      </c>
      <c r="DW2" s="13" t="s">
        <v>35</v>
      </c>
      <c r="DX2" s="13" t="s">
        <v>53</v>
      </c>
      <c r="DY2" s="13" t="s">
        <v>54</v>
      </c>
      <c r="DZ2" s="13" t="s">
        <v>70</v>
      </c>
      <c r="EA2" s="35" t="s">
        <v>56</v>
      </c>
    </row>
    <row r="3" spans="1:131" x14ac:dyDescent="0.25">
      <c r="B3" s="36" t="s">
        <v>71</v>
      </c>
      <c r="C3" s="36" t="s">
        <v>72</v>
      </c>
      <c r="D3" s="37">
        <f>B40-B37</f>
        <v>105210</v>
      </c>
      <c r="E3" s="38"/>
      <c r="F3" s="38"/>
      <c r="G3" s="38"/>
      <c r="H3" s="39"/>
      <c r="I3" s="36"/>
      <c r="J3" s="36"/>
      <c r="K3" s="36"/>
      <c r="L3" s="36"/>
      <c r="M3" s="36"/>
      <c r="N3" s="36"/>
      <c r="O3" s="36" t="s">
        <v>71</v>
      </c>
      <c r="P3" s="40"/>
      <c r="Q3" s="41"/>
      <c r="R3" s="41"/>
      <c r="S3" s="41"/>
      <c r="T3" s="41"/>
      <c r="U3" s="41"/>
      <c r="V3" s="41"/>
      <c r="W3" s="42"/>
      <c r="X3" s="42"/>
      <c r="Y3" s="42"/>
      <c r="Z3" s="42"/>
      <c r="AA3" s="42"/>
      <c r="AB3">
        <f>AB19-AB15</f>
        <v>6504</v>
      </c>
      <c r="AO3" s="36" t="s">
        <v>71</v>
      </c>
      <c r="AP3" s="40"/>
      <c r="AQ3" s="40"/>
      <c r="AR3" s="40"/>
      <c r="AS3" s="40"/>
      <c r="AT3" s="36"/>
      <c r="AU3" s="36"/>
      <c r="AV3" s="36"/>
      <c r="AW3" s="36"/>
      <c r="AX3" s="36"/>
      <c r="AY3" s="36"/>
      <c r="AZ3" s="36"/>
      <c r="BA3" s="36"/>
      <c r="BB3" s="44" t="s">
        <v>71</v>
      </c>
      <c r="BC3" s="45">
        <f>BB40-BB37</f>
        <v>64387</v>
      </c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36" t="s">
        <v>71</v>
      </c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 t="s">
        <v>71</v>
      </c>
      <c r="CC3" s="36"/>
      <c r="CD3" s="36"/>
      <c r="CE3" s="36"/>
      <c r="CF3" s="36"/>
      <c r="CG3" s="36"/>
      <c r="CH3" s="36"/>
      <c r="CI3" s="36"/>
      <c r="CJ3" s="36"/>
      <c r="CK3" s="36"/>
      <c r="CL3" s="37"/>
      <c r="CM3" s="46"/>
      <c r="CN3" s="46"/>
      <c r="CO3" s="36" t="s">
        <v>71</v>
      </c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 t="s">
        <v>71</v>
      </c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 t="s">
        <v>71</v>
      </c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7"/>
    </row>
    <row r="4" spans="1:131" x14ac:dyDescent="0.25">
      <c r="A4" s="48">
        <v>1981</v>
      </c>
      <c r="B4" s="9">
        <v>1973</v>
      </c>
      <c r="C4" s="49">
        <v>10040.68</v>
      </c>
      <c r="D4" s="50">
        <f t="shared" ref="D4:D41" si="0">(B4*10000000)/(C4*10000000)</f>
        <v>0.19650063541513124</v>
      </c>
      <c r="E4" s="50"/>
      <c r="F4" s="51"/>
      <c r="G4" s="52"/>
      <c r="H4" s="52">
        <v>97</v>
      </c>
      <c r="I4" s="51"/>
      <c r="J4" s="52">
        <v>147</v>
      </c>
      <c r="K4" s="53">
        <f t="shared" ref="K4:K41" si="1">(J4/C4)</f>
        <v>1.4640442679181092E-2</v>
      </c>
      <c r="L4" s="53">
        <f t="shared" ref="L4:L41" si="2">(H4/B4)</f>
        <v>4.9163710086163201E-2</v>
      </c>
      <c r="M4" s="53"/>
      <c r="N4" s="53"/>
      <c r="O4" s="9">
        <v>2277</v>
      </c>
      <c r="P4" s="49">
        <v>8561.81</v>
      </c>
      <c r="Q4" s="50">
        <f t="shared" ref="Q4:Q38" si="3">O4/P4</f>
        <v>0.26594843847270616</v>
      </c>
      <c r="R4" s="51"/>
      <c r="S4" s="51"/>
      <c r="T4" s="52"/>
      <c r="U4" s="52">
        <v>98</v>
      </c>
      <c r="V4" s="50"/>
      <c r="W4" s="52">
        <v>311</v>
      </c>
      <c r="X4" s="54">
        <f t="shared" ref="X4:X40" si="4">U4/O4</f>
        <v>4.3039086517347384E-2</v>
      </c>
      <c r="Y4" s="54">
        <f t="shared" ref="Y4:Y40" si="5">W4/P4</f>
        <v>3.6324095021963813E-2</v>
      </c>
      <c r="Z4" s="54"/>
      <c r="AA4" s="54"/>
      <c r="AB4" s="9">
        <v>1358</v>
      </c>
      <c r="AC4" s="49">
        <v>9252.6299999999992</v>
      </c>
      <c r="AD4" s="55">
        <f t="shared" ref="AD4:AD40" si="6">AB4/AC4</f>
        <v>0.1467690807910832</v>
      </c>
      <c r="AH4" s="56">
        <v>82</v>
      </c>
      <c r="AI4" s="56">
        <v>172</v>
      </c>
      <c r="AK4" s="57">
        <f t="shared" ref="AK4:AK40" si="7">AH4/AB4</f>
        <v>6.0382916053019146E-2</v>
      </c>
      <c r="AL4" s="57">
        <f t="shared" ref="AL4:AL40" si="8">AI4/AC4</f>
        <v>1.8589309201816135E-2</v>
      </c>
      <c r="AO4" s="9">
        <v>1316</v>
      </c>
      <c r="AP4" s="49">
        <v>7168.6</v>
      </c>
      <c r="AQ4" s="58">
        <f t="shared" ref="AQ4:AQ40" si="9">AO4/AP4</f>
        <v>0.18357838350584493</v>
      </c>
      <c r="AR4" s="59"/>
      <c r="AS4" s="59"/>
      <c r="AT4" s="59"/>
      <c r="AU4" s="59"/>
      <c r="AV4" s="56">
        <v>71</v>
      </c>
      <c r="AW4" s="56">
        <v>47</v>
      </c>
      <c r="AX4" s="60">
        <f>AV4/AO4</f>
        <v>5.3951367781155016E-2</v>
      </c>
      <c r="AY4" s="60">
        <f>AW4/AP4</f>
        <v>6.5563708394944615E-3</v>
      </c>
      <c r="AZ4" s="9"/>
      <c r="BA4" s="9"/>
      <c r="BB4" s="61">
        <v>1837</v>
      </c>
      <c r="BC4" s="62">
        <v>8563.85</v>
      </c>
      <c r="BD4" s="63">
        <f t="shared" ref="BD4:BD40" si="10">(BB4*10000000)/(BC4*10000000)</f>
        <v>0.21450632600991376</v>
      </c>
      <c r="BE4" s="64"/>
      <c r="BF4" s="64"/>
      <c r="BG4" s="64"/>
      <c r="BH4" s="64"/>
      <c r="BI4" s="65">
        <v>102</v>
      </c>
      <c r="BJ4" s="65">
        <v>136</v>
      </c>
      <c r="BK4" s="66">
        <f t="shared" ref="BK4:BK40" si="11">(BJ4/BC4)</f>
        <v>1.5880707859198841E-2</v>
      </c>
      <c r="BL4" s="66">
        <f t="shared" ref="BL4:BL40" si="12">(BI4/BB4)</f>
        <v>5.5525313010342948E-2</v>
      </c>
      <c r="BM4" s="67"/>
      <c r="BN4" s="67"/>
      <c r="BO4" s="9">
        <v>2590</v>
      </c>
      <c r="BP4" s="49">
        <v>18737.62</v>
      </c>
      <c r="BQ4" s="50">
        <f t="shared" ref="BQ4:BQ40" si="13">(BO4*10000000)/(BP4*10000000)</f>
        <v>0.13822459842818885</v>
      </c>
      <c r="BR4" s="50"/>
      <c r="BS4" s="50"/>
      <c r="BT4" s="59"/>
      <c r="BU4" s="59"/>
      <c r="BV4" s="56">
        <v>146</v>
      </c>
      <c r="BW4" s="56">
        <v>342</v>
      </c>
      <c r="BX4" s="68">
        <f t="shared" ref="BX4:BX40" si="14">(BW4/BP4)</f>
        <v>1.8252051221019534E-2</v>
      </c>
      <c r="BY4" s="68">
        <f t="shared" ref="BY4:BY40" si="15">(BV4/BO4)</f>
        <v>5.6370656370656372E-2</v>
      </c>
      <c r="BZ4" s="9"/>
      <c r="CA4" s="9"/>
      <c r="CB4" s="9">
        <v>1894</v>
      </c>
      <c r="CC4" s="49">
        <v>5461.24</v>
      </c>
      <c r="CD4" s="50">
        <f t="shared" ref="CD4:CD40" si="16">(CB4*10000000)/(CC4*10000000)</f>
        <v>0.34680768470164286</v>
      </c>
      <c r="CE4" s="50"/>
      <c r="CF4" s="50"/>
      <c r="CG4" s="50"/>
      <c r="CH4" s="50"/>
      <c r="CI4" s="56">
        <v>113</v>
      </c>
      <c r="CJ4" s="56">
        <v>214</v>
      </c>
      <c r="CK4" s="69">
        <f t="shared" ref="CK4:CK40" si="17">(CJ4/CC4)</f>
        <v>3.9185239982128604E-2</v>
      </c>
      <c r="CL4" s="70">
        <f t="shared" ref="CL4:CL40" si="18">(CI4/CB4)</f>
        <v>5.9662090813093982E-2</v>
      </c>
      <c r="CM4" s="71"/>
      <c r="CN4" s="71"/>
      <c r="CO4" s="9">
        <v>1561</v>
      </c>
      <c r="CP4" s="49">
        <v>9712.35</v>
      </c>
      <c r="CQ4" s="41">
        <f t="shared" ref="CQ4:CQ40" si="19">(CO4*10000000)/(CP4*10000000)</f>
        <v>0.16072320293234901</v>
      </c>
      <c r="CR4" s="41"/>
      <c r="CS4" s="41"/>
      <c r="CT4" s="41"/>
      <c r="CU4" s="41"/>
      <c r="CV4" s="56">
        <v>92</v>
      </c>
      <c r="CW4" s="56">
        <v>121</v>
      </c>
      <c r="CX4" s="73">
        <f t="shared" ref="CX4:CX40" si="20">CW4/CP4</f>
        <v>1.2458364865351845E-2</v>
      </c>
      <c r="CY4" s="73">
        <f t="shared" ref="CY4:CY40" si="21">CV4/CO4</f>
        <v>5.8936579115951314E-2</v>
      </c>
      <c r="CZ4" s="73"/>
      <c r="DA4" s="74"/>
      <c r="DB4" s="9">
        <v>3894</v>
      </c>
      <c r="DC4" s="49">
        <v>16887.400000000001</v>
      </c>
      <c r="DD4" s="41">
        <f t="shared" ref="DD4:DD40" si="22">(DB4*10000000)/(DC4*10000000)</f>
        <v>0.23058611746035507</v>
      </c>
      <c r="DE4" s="41"/>
      <c r="DF4" s="41"/>
      <c r="DG4" s="41"/>
      <c r="DH4" s="41"/>
      <c r="DI4" s="56">
        <v>177</v>
      </c>
      <c r="DJ4" s="56">
        <v>275</v>
      </c>
      <c r="DK4" s="68">
        <f t="shared" ref="DK4:DK40" si="23">DJ4/DC4</f>
        <v>1.6284330329121119E-2</v>
      </c>
      <c r="DL4" s="68">
        <f t="shared" ref="DL4:DL40" si="24">DI4/DB4</f>
        <v>4.5454545454545456E-2</v>
      </c>
      <c r="DM4" s="68"/>
      <c r="DN4" s="9"/>
      <c r="DO4" s="24">
        <v>2578</v>
      </c>
      <c r="DP4" s="49">
        <v>11575.32</v>
      </c>
      <c r="DQ4" s="50">
        <f t="shared" ref="DQ4:DQ40" si="25">(DO4*10000000)/(DP4*10000000)</f>
        <v>0.2227152251514429</v>
      </c>
      <c r="DR4" s="50"/>
      <c r="DS4" s="50"/>
      <c r="DT4" s="50"/>
      <c r="DU4" s="50"/>
      <c r="DV4" s="56">
        <v>117</v>
      </c>
      <c r="DW4" s="75">
        <v>263.10000000000002</v>
      </c>
      <c r="DX4" s="76">
        <f t="shared" ref="DX4:DX40" si="26">(DW4/DP4)</f>
        <v>2.272939322627798E-2</v>
      </c>
      <c r="DY4" s="76">
        <f t="shared" ref="DY4:DY40" si="27">DV4/DO4</f>
        <v>4.538401861908456E-2</v>
      </c>
      <c r="DZ4" s="76"/>
      <c r="EA4" s="77"/>
    </row>
    <row r="5" spans="1:131" x14ac:dyDescent="0.25">
      <c r="A5" s="48">
        <v>1982</v>
      </c>
      <c r="B5" s="9">
        <v>2237</v>
      </c>
      <c r="C5" s="49">
        <v>10843.69</v>
      </c>
      <c r="D5" s="50">
        <f t="shared" si="0"/>
        <v>0.20629508958666284</v>
      </c>
      <c r="E5" s="78">
        <f t="shared" ref="E5:E41" si="28">D5-D4</f>
        <v>9.7944541715316025E-3</v>
      </c>
      <c r="F5" s="50">
        <f t="shared" ref="F5:F40" si="29">(C5-C4)/(C4)</f>
        <v>7.9975659019110273E-2</v>
      </c>
      <c r="G5" s="52">
        <f t="shared" ref="G5:G40" si="30">F5-I5</f>
        <v>2.2943936258897235E-2</v>
      </c>
      <c r="H5" s="52">
        <v>112</v>
      </c>
      <c r="I5" s="55">
        <v>5.7031722760213038E-2</v>
      </c>
      <c r="J5" s="52">
        <v>60</v>
      </c>
      <c r="K5" s="53">
        <f t="shared" si="1"/>
        <v>5.5331718261956951E-3</v>
      </c>
      <c r="L5" s="53">
        <f t="shared" si="2"/>
        <v>5.0067054090299511E-2</v>
      </c>
      <c r="M5" s="53">
        <f t="shared" ref="M5:M39" si="31">((L5-G5-I5)*D4/(1+G5+I5))+K4</f>
        <v>9.1985979266527886E-3</v>
      </c>
      <c r="N5" s="53">
        <f t="shared" ref="N5:N39" si="32">E5-M5</f>
        <v>5.9585624487881392E-4</v>
      </c>
      <c r="O5" s="9">
        <v>2875</v>
      </c>
      <c r="P5" s="49">
        <v>9634.6299999999992</v>
      </c>
      <c r="Q5" s="50">
        <f t="shared" si="3"/>
        <v>0.29840274094594188</v>
      </c>
      <c r="R5" s="58">
        <f t="shared" ref="R5:R40" si="33">Q5-Q4</f>
        <v>3.2454302473235719E-2</v>
      </c>
      <c r="S5" s="50">
        <f t="shared" ref="S5:S40" si="34">(P5-P4)/P4</f>
        <v>0.12530294412046047</v>
      </c>
      <c r="T5" s="52">
        <f t="shared" ref="T5:T40" si="35">S5-V5</f>
        <v>1.5625608972395816E-2</v>
      </c>
      <c r="U5" s="52">
        <v>125</v>
      </c>
      <c r="V5" s="55">
        <v>0.10967733514806466</v>
      </c>
      <c r="W5" s="52">
        <v>310</v>
      </c>
      <c r="X5" s="54">
        <f t="shared" si="4"/>
        <v>4.3478260869565216E-2</v>
      </c>
      <c r="Y5" s="54">
        <f t="shared" si="5"/>
        <v>3.2175599893301564E-2</v>
      </c>
      <c r="Z5" s="53">
        <f t="shared" ref="Z5:Z40" si="36">((X5-T5-V5)*Q4/(1+T5+V5))+Y4</f>
        <v>1.6986060892756099E-2</v>
      </c>
      <c r="AA5" s="53">
        <f t="shared" ref="AA5:AA40" si="37">R5-Z5</f>
        <v>1.546824158047962E-2</v>
      </c>
      <c r="AB5" s="9">
        <v>1666</v>
      </c>
      <c r="AC5" s="49">
        <v>9887.4500000000007</v>
      </c>
      <c r="AD5" s="55">
        <f t="shared" si="6"/>
        <v>0.16849642728913924</v>
      </c>
      <c r="AE5" s="57">
        <f t="shared" ref="AE5:AE40" si="38">AD5-AD4</f>
        <v>2.1727346498056049E-2</v>
      </c>
      <c r="AF5" s="55">
        <f t="shared" ref="AF5:AF40" si="39">(AC5-AC4)/AC4</f>
        <v>6.860968178777295E-2</v>
      </c>
      <c r="AG5" s="79">
        <f t="shared" ref="AG5:AG39" si="40">AF5-AJ5</f>
        <v>-7.3351327555365442E-3</v>
      </c>
      <c r="AH5" s="56">
        <v>100</v>
      </c>
      <c r="AI5" s="56">
        <v>277</v>
      </c>
      <c r="AJ5" s="57">
        <v>7.5944814543309494E-2</v>
      </c>
      <c r="AK5" s="57">
        <f t="shared" si="7"/>
        <v>6.0024009603841535E-2</v>
      </c>
      <c r="AL5" s="57">
        <f t="shared" si="8"/>
        <v>2.8015312340391101E-2</v>
      </c>
      <c r="AM5" s="55">
        <f t="shared" ref="AM5:AM40" si="41">((AK5-AG5-AJ5)*AD4)/(1+AG5+AJ5)+AL5</f>
        <v>2.6836106091481741E-2</v>
      </c>
      <c r="AN5" s="57">
        <f t="shared" ref="AN5:AN40" si="42">AE5-AM5</f>
        <v>-5.1087595934256914E-3</v>
      </c>
      <c r="AO5" s="9">
        <v>1458</v>
      </c>
      <c r="AP5" s="49">
        <v>8012.44</v>
      </c>
      <c r="AQ5" s="58">
        <f t="shared" si="9"/>
        <v>0.18196704125085492</v>
      </c>
      <c r="AR5" s="58">
        <f t="shared" ref="AR5:AR40" si="43">AQ5-AQ4</f>
        <v>-1.6113422549900169E-3</v>
      </c>
      <c r="AS5" s="59">
        <f t="shared" ref="AS5:AS40" si="44">(AP5-AP4)/AP4</f>
        <v>0.11771336104678727</v>
      </c>
      <c r="AT5" s="80">
        <f t="shared" ref="AT5:AT40" si="45">AS5-AU5</f>
        <v>3.0799501847829869E-2</v>
      </c>
      <c r="AU5" s="81">
        <v>8.6913859198957402E-2</v>
      </c>
      <c r="AV5" s="56">
        <v>78</v>
      </c>
      <c r="AW5" s="56">
        <v>202</v>
      </c>
      <c r="AX5" s="60">
        <v>5.3497942386831275E-2</v>
      </c>
      <c r="AY5" s="60">
        <f t="shared" ref="AY5:AY40" si="46">AW5/AP5</f>
        <v>2.5210797210337924E-2</v>
      </c>
      <c r="AZ5" s="60">
        <f t="shared" ref="AZ5:AZ40" si="47">((AX5-AT5-AU5)*AQ4)/(1+AT5+AU5)+AY5</f>
        <v>1.4663761481333764E-2</v>
      </c>
      <c r="BA5" s="68">
        <f t="shared" ref="BA5:BA40" si="48">AR5-AZ5</f>
        <v>-1.6275103736323779E-2</v>
      </c>
      <c r="BB5" s="61">
        <v>2172</v>
      </c>
      <c r="BC5" s="62">
        <v>9822.4</v>
      </c>
      <c r="BD5" s="63">
        <f t="shared" si="10"/>
        <v>0.22112721941684313</v>
      </c>
      <c r="BE5" s="64">
        <f t="shared" ref="BE5:BE40" si="49">BD5-BD4</f>
        <v>6.6208934069293679E-3</v>
      </c>
      <c r="BF5" s="64">
        <f t="shared" ref="BF5:BF40" si="50">(BC5-BC4)/(BC4)</f>
        <v>0.14696077114849038</v>
      </c>
      <c r="BG5" s="66">
        <f t="shared" ref="BG5:BG40" si="51">BF5-BH5</f>
        <v>5.2018792805908015E-2</v>
      </c>
      <c r="BH5" s="57">
        <v>9.4941978342582362E-2</v>
      </c>
      <c r="BI5" s="65">
        <v>113</v>
      </c>
      <c r="BJ5" s="65">
        <v>178</v>
      </c>
      <c r="BK5" s="66">
        <f t="shared" si="11"/>
        <v>1.8121843948525819E-2</v>
      </c>
      <c r="BL5" s="66">
        <f t="shared" si="12"/>
        <v>5.2025782688766113E-2</v>
      </c>
      <c r="BM5" s="66">
        <f t="shared" ref="BM5:BM38" si="52">((BL5-BG5-BH5)*BD4/(1+BG5+BH5))+BK5</f>
        <v>3.6695982646670414E-4</v>
      </c>
      <c r="BN5" s="66">
        <f t="shared" ref="BN5:BN38" si="53">BE5-BM5</f>
        <v>6.2539335804626638E-3</v>
      </c>
      <c r="BO5" s="9">
        <v>3048</v>
      </c>
      <c r="BP5" s="49">
        <v>20315.310000000001</v>
      </c>
      <c r="BQ5" s="50">
        <f t="shared" si="13"/>
        <v>0.15003462905562356</v>
      </c>
      <c r="BR5" s="58">
        <f t="shared" ref="BR5:BR40" si="54">BQ5-BQ4</f>
        <v>1.1810030627434714E-2</v>
      </c>
      <c r="BS5" s="50">
        <f t="shared" ref="BS5:BS40" si="55">(BP5-BP4)/(BP4)</f>
        <v>8.4199060499679387E-2</v>
      </c>
      <c r="BT5" s="51">
        <f t="shared" ref="BT5:BT40" si="56">BS5-BU5</f>
        <v>4.1313372121013291E-2</v>
      </c>
      <c r="BU5" s="55">
        <v>4.2885688378666097E-2</v>
      </c>
      <c r="BV5" s="56">
        <v>169</v>
      </c>
      <c r="BW5" s="56">
        <v>383</v>
      </c>
      <c r="BX5" s="68">
        <f t="shared" si="14"/>
        <v>1.8852776551280783E-2</v>
      </c>
      <c r="BY5" s="68">
        <f t="shared" si="15"/>
        <v>5.5446194225721786E-2</v>
      </c>
      <c r="BZ5" s="68">
        <f t="shared" ref="BZ5:BZ37" si="57">((BY5-BT5-BU5)*BQ4/(1+BT5+BU5))+BX5</f>
        <v>1.5187072033380235E-2</v>
      </c>
      <c r="CA5" s="68">
        <f t="shared" ref="CA5:CA40" si="58">BR5-HCO5</f>
        <v>1.1810030627434714E-2</v>
      </c>
      <c r="CB5" s="9">
        <v>2190</v>
      </c>
      <c r="CC5" s="49">
        <v>6245.53</v>
      </c>
      <c r="CD5" s="58">
        <f t="shared" si="16"/>
        <v>0.35065078544174794</v>
      </c>
      <c r="CE5" s="58">
        <f t="shared" ref="CE5:CE40" si="59">(CD5-CD4)</f>
        <v>3.8431007401050765E-3</v>
      </c>
      <c r="CF5" s="50">
        <f t="shared" ref="CF5:CF40" si="60">(CC5-CC4)/(CC4)</f>
        <v>0.14361024236254039</v>
      </c>
      <c r="CG5" s="83">
        <f t="shared" ref="CG5:CG40" si="61">CF5-CH5</f>
        <v>2.6180789021615913E-2</v>
      </c>
      <c r="CH5" s="83">
        <v>0.11742945334092447</v>
      </c>
      <c r="CI5" s="56">
        <v>115</v>
      </c>
      <c r="CJ5" s="56">
        <v>160</v>
      </c>
      <c r="CK5" s="69">
        <f t="shared" si="17"/>
        <v>2.5618322224054645E-2</v>
      </c>
      <c r="CL5" s="70">
        <f t="shared" si="18"/>
        <v>5.2511415525114152E-2</v>
      </c>
      <c r="CM5" s="71">
        <f t="shared" ref="CM5:CM37" si="62">((CL5-CG5-CH5)*CE4/(1+CG5+CH5))+CK5</f>
        <v>2.5618322224054645E-2</v>
      </c>
      <c r="CN5" s="71">
        <f t="shared" ref="CN5:CN40" si="63">CE5-CM5</f>
        <v>-2.1775221483949569E-2</v>
      </c>
      <c r="CO5" s="9">
        <v>1766</v>
      </c>
      <c r="CP5" s="49">
        <v>10025.08</v>
      </c>
      <c r="CQ5" s="41">
        <f t="shared" si="19"/>
        <v>0.17615819524632223</v>
      </c>
      <c r="CR5" s="84">
        <f t="shared" ref="CR5:CR40" si="64">CQ5-CQ4</f>
        <v>1.5434992313973217E-2</v>
      </c>
      <c r="CS5" s="41">
        <f t="shared" ref="CS5:CS40" si="65">(CP5-CP4)/(CP4)</f>
        <v>3.219921028381386E-2</v>
      </c>
      <c r="CT5" s="41">
        <f t="shared" ref="CT5:CT40" si="66">CS5-CU5</f>
        <v>-4.5344444950043618E-2</v>
      </c>
      <c r="CU5" s="41">
        <v>7.7543655233857478E-2</v>
      </c>
      <c r="CV5" s="56">
        <v>101</v>
      </c>
      <c r="CW5" s="56">
        <v>225</v>
      </c>
      <c r="CX5" s="73">
        <f t="shared" si="20"/>
        <v>2.2443711172379671E-2</v>
      </c>
      <c r="CY5" s="73">
        <f t="shared" si="21"/>
        <v>5.7191392978482448E-2</v>
      </c>
      <c r="CZ5" s="73">
        <f t="shared" ref="CZ5:CZ40" si="67">((CY5-CT5-CU5)*CR4/(1+CT5+CU5))+CX5</f>
        <v>2.2443711172379671E-2</v>
      </c>
      <c r="DA5" s="73">
        <f t="shared" ref="DA5:DA40" si="68">CZ5-CR5</f>
        <v>7.0087188584064541E-3</v>
      </c>
      <c r="DB5" s="9">
        <v>4330</v>
      </c>
      <c r="DC5" s="49">
        <v>19724.439999999999</v>
      </c>
      <c r="DD5" s="41">
        <f t="shared" si="22"/>
        <v>0.21952461007764987</v>
      </c>
      <c r="DE5" s="85">
        <f t="shared" ref="DE5:DE40" si="69">DD5-DD4</f>
        <v>-1.1061507382705199E-2</v>
      </c>
      <c r="DF5" s="41">
        <f t="shared" ref="DF5:DF40" si="70">(DC5-DC4)/(DC4)</f>
        <v>0.1679974418797445</v>
      </c>
      <c r="DG5" s="41">
        <f t="shared" ref="DG5:DG40" si="71">DF5-DH5</f>
        <v>8.41561866552578E-2</v>
      </c>
      <c r="DH5" s="41">
        <v>8.3841255224486697E-2</v>
      </c>
      <c r="DI5" s="56">
        <v>215</v>
      </c>
      <c r="DJ5" s="56">
        <v>367</v>
      </c>
      <c r="DK5" s="68">
        <f t="shared" si="23"/>
        <v>1.8606358406119516E-2</v>
      </c>
      <c r="DL5" s="68">
        <f t="shared" si="24"/>
        <v>4.9653579676674366E-2</v>
      </c>
      <c r="DM5" s="68">
        <f t="shared" ref="DM5:DM38" si="72">((DL5-DG5-DH5)*DD4/(1+DG5+DH5))+DK5</f>
        <v>-4.7570932010619904E-3</v>
      </c>
      <c r="DN5" s="86">
        <f t="shared" ref="DN5:DN40" si="73">DE5-DM5</f>
        <v>-6.3044141816432087E-3</v>
      </c>
      <c r="DO5" s="24">
        <v>3100</v>
      </c>
      <c r="DP5" s="49">
        <v>13049.36</v>
      </c>
      <c r="DQ5" s="50">
        <f t="shared" si="25"/>
        <v>0.23755954315000888</v>
      </c>
      <c r="DR5" s="78">
        <f t="shared" ref="DR5:DR40" si="74">(DQ5-DQ4)</f>
        <v>1.4844317998565976E-2</v>
      </c>
      <c r="DS5" s="50">
        <f t="shared" ref="DS5:DS40" si="75">(DP5-DP4)/(DP4)</f>
        <v>0.12734334774330222</v>
      </c>
      <c r="DT5" s="87">
        <f t="shared" ref="DT5:DT40" si="76">DS5-DU5</f>
        <v>4.3075567661369871E-2</v>
      </c>
      <c r="DU5" s="87">
        <v>8.426778008193235E-2</v>
      </c>
      <c r="DV5" s="56">
        <v>170</v>
      </c>
      <c r="DW5" s="75">
        <v>327.8</v>
      </c>
      <c r="DX5" s="76">
        <f t="shared" si="26"/>
        <v>2.5120005885346099E-2</v>
      </c>
      <c r="DY5" s="76">
        <f t="shared" si="27"/>
        <v>5.4838709677419356E-2</v>
      </c>
      <c r="DZ5" s="76">
        <f t="shared" ref="DZ5:DZ37" si="77">((DY5-DT5-DU5)*DQ4/(1+DT5+DU5))+DX5</f>
        <v>1.0796164951089858E-2</v>
      </c>
      <c r="EA5" s="77">
        <f t="shared" ref="EA5:EA40" si="78">DR5-DZ5</f>
        <v>4.0481530474761173E-3</v>
      </c>
    </row>
    <row r="6" spans="1:131" x14ac:dyDescent="0.25">
      <c r="A6" s="48">
        <v>1983</v>
      </c>
      <c r="B6" s="9">
        <v>2533</v>
      </c>
      <c r="C6" s="49">
        <v>12563.52</v>
      </c>
      <c r="D6" s="50">
        <f t="shared" si="0"/>
        <v>0.20161547082346348</v>
      </c>
      <c r="E6" s="78">
        <f t="shared" si="28"/>
        <v>-4.6796187631993613E-3</v>
      </c>
      <c r="F6" s="50">
        <f t="shared" si="29"/>
        <v>0.15860191503076904</v>
      </c>
      <c r="G6" s="52">
        <f t="shared" si="30"/>
        <v>5.1105503135433161E-2</v>
      </c>
      <c r="H6" s="52">
        <v>123</v>
      </c>
      <c r="I6" s="55">
        <v>0.10749641189533587</v>
      </c>
      <c r="J6" s="52">
        <v>370</v>
      </c>
      <c r="K6" s="53">
        <f t="shared" si="1"/>
        <v>2.9450345126206666E-2</v>
      </c>
      <c r="L6" s="53">
        <f t="shared" si="2"/>
        <v>4.8559020923805762E-2</v>
      </c>
      <c r="M6" s="53">
        <f t="shared" si="31"/>
        <v>-1.4060537111846898E-2</v>
      </c>
      <c r="N6" s="53">
        <f t="shared" si="32"/>
        <v>9.3809183486475364E-3</v>
      </c>
      <c r="O6" s="9">
        <v>3416</v>
      </c>
      <c r="P6" s="49">
        <v>10944.82</v>
      </c>
      <c r="Q6" s="50">
        <f t="shared" si="3"/>
        <v>0.31211111740531139</v>
      </c>
      <c r="R6" s="58">
        <f t="shared" si="33"/>
        <v>1.3708376459369509E-2</v>
      </c>
      <c r="S6" s="50">
        <f t="shared" si="34"/>
        <v>0.1359875781425961</v>
      </c>
      <c r="T6" s="52">
        <f t="shared" si="35"/>
        <v>8.9059616378605516E-2</v>
      </c>
      <c r="U6" s="52">
        <v>150</v>
      </c>
      <c r="V6" s="55">
        <v>4.6927961763990583E-2</v>
      </c>
      <c r="W6" s="52">
        <v>178</v>
      </c>
      <c r="X6" s="54">
        <f t="shared" si="4"/>
        <v>4.3911007025761124E-2</v>
      </c>
      <c r="Y6" s="54">
        <f t="shared" si="5"/>
        <v>1.6263401316787301E-2</v>
      </c>
      <c r="Z6" s="53">
        <f t="shared" si="36"/>
        <v>7.9888026722508242E-3</v>
      </c>
      <c r="AA6" s="53">
        <f t="shared" si="37"/>
        <v>5.7195737871186848E-3</v>
      </c>
      <c r="AB6" s="9">
        <v>1950</v>
      </c>
      <c r="AC6" s="49">
        <v>12681.12</v>
      </c>
      <c r="AD6" s="55">
        <f t="shared" si="6"/>
        <v>0.15377190658238388</v>
      </c>
      <c r="AE6" s="57">
        <f t="shared" si="38"/>
        <v>-1.4724520706755367E-2</v>
      </c>
      <c r="AF6" s="55">
        <f t="shared" si="39"/>
        <v>0.2825470672418065</v>
      </c>
      <c r="AG6" s="79">
        <f t="shared" si="40"/>
        <v>0.19424081129488641</v>
      </c>
      <c r="AH6" s="56">
        <v>117</v>
      </c>
      <c r="AI6" s="56">
        <v>280</v>
      </c>
      <c r="AJ6" s="57">
        <v>8.8306255946920098E-2</v>
      </c>
      <c r="AK6" s="57">
        <f t="shared" si="7"/>
        <v>0.06</v>
      </c>
      <c r="AL6" s="57">
        <f t="shared" si="8"/>
        <v>2.2080068637470505E-2</v>
      </c>
      <c r="AM6" s="57">
        <f t="shared" si="41"/>
        <v>-7.1573657551422636E-3</v>
      </c>
      <c r="AN6" s="57">
        <f t="shared" si="42"/>
        <v>-7.5671549516131038E-3</v>
      </c>
      <c r="AO6" s="9">
        <v>1660</v>
      </c>
      <c r="AP6" s="49">
        <v>9610.0300000000007</v>
      </c>
      <c r="AQ6" s="58">
        <f t="shared" si="9"/>
        <v>0.17273619333134235</v>
      </c>
      <c r="AR6" s="58">
        <f t="shared" si="43"/>
        <v>-9.2308479195125637E-3</v>
      </c>
      <c r="AS6" s="59">
        <f t="shared" si="44"/>
        <v>0.19938870057061284</v>
      </c>
      <c r="AT6" s="80">
        <f t="shared" si="45"/>
        <v>7.7968933755252059E-2</v>
      </c>
      <c r="AU6" s="81">
        <v>0.12141976681536078</v>
      </c>
      <c r="AV6" s="56">
        <v>98</v>
      </c>
      <c r="AW6" s="56">
        <v>190</v>
      </c>
      <c r="AX6" s="60">
        <v>5.903614457831325E-2</v>
      </c>
      <c r="AY6" s="60">
        <f t="shared" si="46"/>
        <v>1.9771010080093403E-2</v>
      </c>
      <c r="AZ6" s="60">
        <f t="shared" si="47"/>
        <v>-1.5227867797262644E-3</v>
      </c>
      <c r="BA6" s="68">
        <f t="shared" si="48"/>
        <v>-7.7080611397862993E-3</v>
      </c>
      <c r="BB6" s="61">
        <v>2521</v>
      </c>
      <c r="BC6" s="62">
        <v>11471.04</v>
      </c>
      <c r="BD6" s="63">
        <f t="shared" si="10"/>
        <v>0.21977083158981223</v>
      </c>
      <c r="BE6" s="64">
        <f t="shared" si="49"/>
        <v>-1.3563878270309027E-3</v>
      </c>
      <c r="BF6" s="64">
        <f t="shared" si="50"/>
        <v>0.16784492588369454</v>
      </c>
      <c r="BG6" s="66">
        <f t="shared" si="51"/>
        <v>6.0696354055907231E-2</v>
      </c>
      <c r="BH6" s="57">
        <v>0.10714857182778731</v>
      </c>
      <c r="BI6" s="65">
        <v>86</v>
      </c>
      <c r="BJ6" s="65">
        <v>280</v>
      </c>
      <c r="BK6" s="66">
        <f t="shared" si="11"/>
        <v>2.4409295059558678E-2</v>
      </c>
      <c r="BL6" s="66">
        <f t="shared" si="12"/>
        <v>3.4113447044823483E-2</v>
      </c>
      <c r="BM6" s="66">
        <f t="shared" si="52"/>
        <v>-9.1227753002585954E-4</v>
      </c>
      <c r="BN6" s="66">
        <f t="shared" si="53"/>
        <v>-4.4411029700504312E-4</v>
      </c>
      <c r="BO6" s="9">
        <v>3536</v>
      </c>
      <c r="BP6" s="49">
        <v>23456.51</v>
      </c>
      <c r="BQ6" s="50">
        <f t="shared" si="13"/>
        <v>0.15074706339519395</v>
      </c>
      <c r="BR6" s="58">
        <f t="shared" si="54"/>
        <v>7.124343395703836E-4</v>
      </c>
      <c r="BS6" s="50">
        <f t="shared" si="55"/>
        <v>0.15462230209630062</v>
      </c>
      <c r="BT6" s="51">
        <f t="shared" si="56"/>
        <v>6.9164058613562257E-2</v>
      </c>
      <c r="BU6" s="55">
        <v>8.5458243482738366E-2</v>
      </c>
      <c r="BV6" s="56">
        <v>198</v>
      </c>
      <c r="BW6" s="56">
        <v>542</v>
      </c>
      <c r="BX6" s="68">
        <f t="shared" si="14"/>
        <v>2.3106591730824407E-2</v>
      </c>
      <c r="BY6" s="68">
        <f t="shared" si="15"/>
        <v>5.5995475113122174E-2</v>
      </c>
      <c r="BZ6" s="68">
        <f t="shared" si="57"/>
        <v>1.0290764966965335E-2</v>
      </c>
      <c r="CA6" s="68">
        <f t="shared" si="58"/>
        <v>7.124343395703836E-4</v>
      </c>
      <c r="CB6" s="9">
        <v>2442</v>
      </c>
      <c r="CC6" s="49">
        <v>7862.78</v>
      </c>
      <c r="CD6" s="50">
        <f t="shared" si="16"/>
        <v>0.31057717499408605</v>
      </c>
      <c r="CE6" s="58">
        <f t="shared" si="59"/>
        <v>-4.0073610447661889E-2</v>
      </c>
      <c r="CF6" s="50">
        <f t="shared" si="60"/>
        <v>0.25894519760532736</v>
      </c>
      <c r="CG6" s="83">
        <f t="shared" si="61"/>
        <v>0.21614119756416772</v>
      </c>
      <c r="CH6" s="83">
        <v>4.2804000041159626E-2</v>
      </c>
      <c r="CI6" s="56">
        <v>127</v>
      </c>
      <c r="CJ6" s="56">
        <v>171</v>
      </c>
      <c r="CK6" s="69">
        <f t="shared" si="17"/>
        <v>2.1748033138406519E-2</v>
      </c>
      <c r="CL6" s="70">
        <f t="shared" si="18"/>
        <v>5.2006552006552006E-2</v>
      </c>
      <c r="CM6" s="71">
        <f t="shared" si="62"/>
        <v>2.1116324892829403E-2</v>
      </c>
      <c r="CN6" s="71">
        <f t="shared" si="63"/>
        <v>-6.1189935340491289E-2</v>
      </c>
      <c r="CO6" s="9">
        <v>2045</v>
      </c>
      <c r="CP6" s="49">
        <v>11645.86</v>
      </c>
      <c r="CQ6" s="41">
        <f t="shared" si="19"/>
        <v>0.17559888234960749</v>
      </c>
      <c r="CR6" s="84">
        <f t="shared" si="64"/>
        <v>-5.593128967147365E-4</v>
      </c>
      <c r="CS6" s="41">
        <f t="shared" si="65"/>
        <v>0.16167252530653128</v>
      </c>
      <c r="CT6" s="41">
        <f t="shared" si="66"/>
        <v>6.5776240270230574E-2</v>
      </c>
      <c r="CU6" s="41">
        <v>9.589628503630071E-2</v>
      </c>
      <c r="CV6" s="56">
        <v>127</v>
      </c>
      <c r="CW6" s="56">
        <v>236</v>
      </c>
      <c r="CX6" s="73">
        <f t="shared" si="20"/>
        <v>2.0264712095113626E-2</v>
      </c>
      <c r="CY6" s="73">
        <f t="shared" si="21"/>
        <v>6.2102689486552565E-2</v>
      </c>
      <c r="CZ6" s="73">
        <f t="shared" si="67"/>
        <v>1.8941740588854224E-2</v>
      </c>
      <c r="DA6" s="73">
        <f t="shared" si="68"/>
        <v>1.9501053485568961E-2</v>
      </c>
      <c r="DB6" s="9">
        <v>4915</v>
      </c>
      <c r="DC6" s="49">
        <v>21896.03</v>
      </c>
      <c r="DD6" s="41">
        <f t="shared" si="22"/>
        <v>0.22446991532254934</v>
      </c>
      <c r="DE6" s="85">
        <f t="shared" si="69"/>
        <v>4.9453052448994728E-3</v>
      </c>
      <c r="DF6" s="41">
        <f t="shared" si="70"/>
        <v>0.11009640831374681</v>
      </c>
      <c r="DG6" s="41">
        <f t="shared" si="71"/>
        <v>4.1836911643752042E-2</v>
      </c>
      <c r="DH6" s="41">
        <v>6.8259496669994771E-2</v>
      </c>
      <c r="DI6" s="56">
        <v>254</v>
      </c>
      <c r="DJ6" s="56">
        <v>828</v>
      </c>
      <c r="DK6" s="68">
        <f t="shared" si="23"/>
        <v>3.7815074239485422E-2</v>
      </c>
      <c r="DL6" s="68">
        <f t="shared" si="24"/>
        <v>5.1678535096642927E-2</v>
      </c>
      <c r="DM6" s="68">
        <f t="shared" si="72"/>
        <v>2.6262779552728974E-2</v>
      </c>
      <c r="DN6" s="86">
        <f t="shared" si="73"/>
        <v>-2.1317474307829501E-2</v>
      </c>
      <c r="DO6" s="24">
        <v>3571</v>
      </c>
      <c r="DP6" s="49">
        <v>15302.22</v>
      </c>
      <c r="DQ6" s="50">
        <f t="shared" si="25"/>
        <v>0.23336483203090794</v>
      </c>
      <c r="DR6" s="78">
        <f t="shared" si="74"/>
        <v>-4.1947111191009412E-3</v>
      </c>
      <c r="DS6" s="50">
        <f t="shared" si="75"/>
        <v>0.17264141689707377</v>
      </c>
      <c r="DT6" s="87">
        <f t="shared" si="76"/>
        <v>0.11949307424415914</v>
      </c>
      <c r="DU6" s="87">
        <v>5.3148342652914633E-2</v>
      </c>
      <c r="DV6" s="56">
        <v>184</v>
      </c>
      <c r="DW6" s="75">
        <v>229.9</v>
      </c>
      <c r="DX6" s="76">
        <f t="shared" si="26"/>
        <v>1.5023963843154785E-2</v>
      </c>
      <c r="DY6" s="76">
        <f t="shared" si="27"/>
        <v>5.1526183141977037E-2</v>
      </c>
      <c r="DZ6" s="76">
        <f t="shared" si="77"/>
        <v>-9.5121638978396487E-3</v>
      </c>
      <c r="EA6" s="77">
        <f t="shared" si="78"/>
        <v>5.3174527787387075E-3</v>
      </c>
    </row>
    <row r="7" spans="1:131" x14ac:dyDescent="0.25">
      <c r="A7" s="48">
        <v>1984</v>
      </c>
      <c r="B7" s="9">
        <v>2974</v>
      </c>
      <c r="C7" s="49">
        <v>13575.8</v>
      </c>
      <c r="D7" s="50">
        <f t="shared" si="0"/>
        <v>0.21906627970359022</v>
      </c>
      <c r="E7" s="78">
        <f t="shared" si="28"/>
        <v>1.7450808880126734E-2</v>
      </c>
      <c r="F7" s="50">
        <f t="shared" si="29"/>
        <v>8.0572960444206629E-2</v>
      </c>
      <c r="G7" s="52">
        <f t="shared" si="30"/>
        <v>-2.2808154823704546E-2</v>
      </c>
      <c r="H7" s="52">
        <v>154</v>
      </c>
      <c r="I7" s="55">
        <v>0.10338111526791118</v>
      </c>
      <c r="J7" s="52">
        <v>438</v>
      </c>
      <c r="K7" s="53">
        <f t="shared" si="1"/>
        <v>3.2263292034355254E-2</v>
      </c>
      <c r="L7" s="53">
        <f t="shared" si="2"/>
        <v>5.1782111634162742E-2</v>
      </c>
      <c r="M7" s="53">
        <f t="shared" si="31"/>
        <v>2.4078490794539938E-2</v>
      </c>
      <c r="N7" s="53">
        <f t="shared" si="32"/>
        <v>-6.6276819144132047E-3</v>
      </c>
      <c r="O7" s="9">
        <v>3819</v>
      </c>
      <c r="P7" s="49">
        <v>13004.27</v>
      </c>
      <c r="Q7" s="50">
        <f t="shared" si="3"/>
        <v>0.2936727705592086</v>
      </c>
      <c r="R7" s="58">
        <f t="shared" si="33"/>
        <v>-1.8438346846102793E-2</v>
      </c>
      <c r="S7" s="50">
        <f t="shared" si="34"/>
        <v>0.18816663956099788</v>
      </c>
      <c r="T7" s="52">
        <f t="shared" si="35"/>
        <v>9.0084862429228807E-2</v>
      </c>
      <c r="U7" s="52">
        <v>180</v>
      </c>
      <c r="V7" s="55">
        <v>9.8081777131769077E-2</v>
      </c>
      <c r="W7" s="52">
        <v>216</v>
      </c>
      <c r="X7" s="54">
        <f t="shared" si="4"/>
        <v>4.7132757266300077E-2</v>
      </c>
      <c r="Y7" s="54">
        <f t="shared" si="5"/>
        <v>1.660992889258682E-2</v>
      </c>
      <c r="Z7" s="53">
        <f t="shared" si="36"/>
        <v>-2.0783794867134428E-2</v>
      </c>
      <c r="AA7" s="53">
        <f t="shared" si="37"/>
        <v>2.3454480210316347E-3</v>
      </c>
      <c r="AB7" s="9">
        <v>2316</v>
      </c>
      <c r="AC7" s="49">
        <v>13311.11</v>
      </c>
      <c r="AD7" s="55">
        <f t="shared" si="6"/>
        <v>0.17398999782888128</v>
      </c>
      <c r="AE7" s="57">
        <f t="shared" si="38"/>
        <v>2.0218091246497399E-2</v>
      </c>
      <c r="AF7" s="55">
        <f t="shared" si="39"/>
        <v>4.9679365860428711E-2</v>
      </c>
      <c r="AG7" s="79">
        <f t="shared" si="40"/>
        <v>4.8389684375048786E-3</v>
      </c>
      <c r="AH7" s="56">
        <v>146</v>
      </c>
      <c r="AI7" s="56">
        <v>374</v>
      </c>
      <c r="AJ7" s="57">
        <v>4.4840397422923832E-2</v>
      </c>
      <c r="AK7" s="57">
        <f t="shared" si="7"/>
        <v>6.3039723661485317E-2</v>
      </c>
      <c r="AL7" s="57">
        <f t="shared" si="8"/>
        <v>2.8096830392055957E-2</v>
      </c>
      <c r="AM7" s="57">
        <f t="shared" si="41"/>
        <v>3.0054044907754526E-2</v>
      </c>
      <c r="AN7" s="57">
        <f t="shared" si="42"/>
        <v>-9.8359536612571269E-3</v>
      </c>
      <c r="AO7" s="9">
        <v>1929</v>
      </c>
      <c r="AP7" s="49">
        <v>10830.88</v>
      </c>
      <c r="AQ7" s="58">
        <f t="shared" si="9"/>
        <v>0.17810187168540323</v>
      </c>
      <c r="AR7" s="58">
        <f t="shared" si="43"/>
        <v>5.3656783540608766E-3</v>
      </c>
      <c r="AS7" s="59">
        <f t="shared" si="44"/>
        <v>0.12703914555937895</v>
      </c>
      <c r="AT7" s="80">
        <f t="shared" si="45"/>
        <v>7.6561006458647163E-2</v>
      </c>
      <c r="AU7" s="81">
        <v>5.0478139100731789E-2</v>
      </c>
      <c r="AV7" s="56">
        <v>135</v>
      </c>
      <c r="AW7" s="56">
        <v>428</v>
      </c>
      <c r="AX7" s="60">
        <v>6.9984447900466568E-2</v>
      </c>
      <c r="AY7" s="60">
        <f t="shared" si="46"/>
        <v>3.9516641307077542E-2</v>
      </c>
      <c r="AZ7" s="60">
        <f t="shared" si="47"/>
        <v>3.0772125800138626E-2</v>
      </c>
      <c r="BA7" s="68">
        <f t="shared" si="48"/>
        <v>-2.540644744607775E-2</v>
      </c>
      <c r="BB7" s="61">
        <v>2820</v>
      </c>
      <c r="BC7" s="62">
        <v>11870.71</v>
      </c>
      <c r="BD7" s="63">
        <f t="shared" si="10"/>
        <v>0.23755950570774623</v>
      </c>
      <c r="BE7" s="64">
        <f t="shared" si="49"/>
        <v>1.7788674117934E-2</v>
      </c>
      <c r="BF7" s="64">
        <f t="shared" si="50"/>
        <v>3.4841653415906337E-2</v>
      </c>
      <c r="BG7" s="66">
        <f t="shared" si="51"/>
        <v>-3.530496751590316E-2</v>
      </c>
      <c r="BH7" s="57">
        <v>7.0146620931809497E-2</v>
      </c>
      <c r="BI7" s="65">
        <v>20</v>
      </c>
      <c r="BJ7" s="65">
        <v>475</v>
      </c>
      <c r="BK7" s="66">
        <f t="shared" si="11"/>
        <v>4.0014455748645199E-2</v>
      </c>
      <c r="BL7" s="66">
        <f t="shared" si="12"/>
        <v>7.0921985815602835E-3</v>
      </c>
      <c r="BM7" s="66">
        <f t="shared" si="52"/>
        <v>3.4121263543849832E-2</v>
      </c>
      <c r="BN7" s="66">
        <f t="shared" si="53"/>
        <v>-1.6332589425915832E-2</v>
      </c>
      <c r="BO7" s="9">
        <v>4209</v>
      </c>
      <c r="BP7" s="49">
        <v>25557.62</v>
      </c>
      <c r="BQ7" s="50">
        <f t="shared" si="13"/>
        <v>0.1646866961790652</v>
      </c>
      <c r="BR7" s="58">
        <f t="shared" si="54"/>
        <v>1.3939632783871253E-2</v>
      </c>
      <c r="BS7" s="50">
        <f t="shared" si="55"/>
        <v>8.9574706552679864E-2</v>
      </c>
      <c r="BT7" s="51">
        <f t="shared" si="56"/>
        <v>2.018137049160354E-2</v>
      </c>
      <c r="BU7" s="55">
        <v>6.9393336061076324E-2</v>
      </c>
      <c r="BV7" s="56">
        <v>252</v>
      </c>
      <c r="BW7" s="56">
        <v>799</v>
      </c>
      <c r="BX7" s="68">
        <f t="shared" si="14"/>
        <v>3.1262691909497049E-2</v>
      </c>
      <c r="BY7" s="68">
        <f t="shared" si="15"/>
        <v>5.987170349251604E-2</v>
      </c>
      <c r="BZ7" s="68">
        <f t="shared" si="57"/>
        <v>2.7153161412496966E-2</v>
      </c>
      <c r="CA7" s="68">
        <f t="shared" si="58"/>
        <v>1.3939632783871253E-2</v>
      </c>
      <c r="CB7" s="9">
        <v>2756</v>
      </c>
      <c r="CC7" s="49">
        <v>7936.41</v>
      </c>
      <c r="CD7" s="50">
        <f t="shared" si="16"/>
        <v>0.34726028519191926</v>
      </c>
      <c r="CE7" s="58">
        <f t="shared" si="59"/>
        <v>3.6683110197833213E-2</v>
      </c>
      <c r="CF7" s="50">
        <f t="shared" si="60"/>
        <v>9.3643723975489722E-3</v>
      </c>
      <c r="CG7" s="83">
        <f t="shared" si="61"/>
        <v>-6.0113435506405952E-2</v>
      </c>
      <c r="CH7" s="83">
        <v>6.9477807903954927E-2</v>
      </c>
      <c r="CI7" s="56">
        <v>170</v>
      </c>
      <c r="CJ7" s="56">
        <v>193</v>
      </c>
      <c r="CK7" s="69">
        <f t="shared" si="17"/>
        <v>2.4318300087823083E-2</v>
      </c>
      <c r="CL7" s="70">
        <f t="shared" si="18"/>
        <v>6.1683599419448475E-2</v>
      </c>
      <c r="CM7" s="71">
        <f t="shared" si="62"/>
        <v>2.2241131148703238E-2</v>
      </c>
      <c r="CN7" s="71">
        <f t="shared" si="63"/>
        <v>1.4441979049129975E-2</v>
      </c>
      <c r="CO7" s="9">
        <v>2305</v>
      </c>
      <c r="CP7" s="49">
        <v>13657.58</v>
      </c>
      <c r="CQ7" s="41">
        <f t="shared" si="19"/>
        <v>0.16877074855135391</v>
      </c>
      <c r="CR7" s="84">
        <f t="shared" si="64"/>
        <v>-6.8281337982535883E-3</v>
      </c>
      <c r="CS7" s="41">
        <f t="shared" si="65"/>
        <v>0.17274121447449989</v>
      </c>
      <c r="CT7" s="41">
        <f t="shared" si="66"/>
        <v>0.12775320957797806</v>
      </c>
      <c r="CU7" s="41">
        <v>4.498800489652182E-2</v>
      </c>
      <c r="CV7" s="56">
        <v>146</v>
      </c>
      <c r="CW7" s="56">
        <v>252</v>
      </c>
      <c r="CX7" s="73">
        <f t="shared" si="20"/>
        <v>1.8451292249432184E-2</v>
      </c>
      <c r="CY7" s="73">
        <f t="shared" si="21"/>
        <v>6.3340563991323207E-2</v>
      </c>
      <c r="CZ7" s="73">
        <f t="shared" si="67"/>
        <v>1.8503468461855691E-2</v>
      </c>
      <c r="DA7" s="73">
        <f t="shared" si="68"/>
        <v>2.533160226010928E-2</v>
      </c>
      <c r="DB7" s="9">
        <v>6052</v>
      </c>
      <c r="DC7" s="49">
        <v>24211.47</v>
      </c>
      <c r="DD7" s="41">
        <f t="shared" si="22"/>
        <v>0.24996416987485684</v>
      </c>
      <c r="DE7" s="85">
        <f t="shared" si="69"/>
        <v>2.5494254552307499E-2</v>
      </c>
      <c r="DF7" s="41">
        <f t="shared" si="70"/>
        <v>0.10574702354719109</v>
      </c>
      <c r="DG7" s="41">
        <f t="shared" si="71"/>
        <v>1.9374170754654349E-2</v>
      </c>
      <c r="DH7" s="41">
        <v>8.6372852792536745E-2</v>
      </c>
      <c r="DI7" s="56">
        <v>338</v>
      </c>
      <c r="DJ7" s="56">
        <v>1155</v>
      </c>
      <c r="DK7" s="68">
        <f t="shared" si="23"/>
        <v>4.7704662294358831E-2</v>
      </c>
      <c r="DL7" s="68">
        <f t="shared" si="24"/>
        <v>5.5849306014540648E-2</v>
      </c>
      <c r="DM7" s="68">
        <f t="shared" si="72"/>
        <v>3.7575278094515663E-2</v>
      </c>
      <c r="DN7" s="86">
        <f t="shared" si="73"/>
        <v>-1.2081023542208164E-2</v>
      </c>
      <c r="DO7" s="24">
        <v>3921</v>
      </c>
      <c r="DP7" s="49">
        <v>17676.43</v>
      </c>
      <c r="DQ7" s="50">
        <f t="shared" si="25"/>
        <v>0.22182080883979402</v>
      </c>
      <c r="DR7" s="78">
        <f t="shared" si="74"/>
        <v>-1.1544023191113917E-2</v>
      </c>
      <c r="DS7" s="50">
        <f t="shared" si="75"/>
        <v>0.15515461155309498</v>
      </c>
      <c r="DT7" s="87">
        <f t="shared" si="76"/>
        <v>3.3359595192845759E-2</v>
      </c>
      <c r="DU7" s="87">
        <v>0.12179501636024923</v>
      </c>
      <c r="DV7" s="56">
        <v>244</v>
      </c>
      <c r="DW7" s="75">
        <v>95.7</v>
      </c>
      <c r="DX7" s="76">
        <f t="shared" si="26"/>
        <v>5.41398913694677E-3</v>
      </c>
      <c r="DY7" s="76">
        <f t="shared" si="27"/>
        <v>6.2229023208365215E-2</v>
      </c>
      <c r="DZ7" s="76">
        <f t="shared" si="77"/>
        <v>-1.3358878233841898E-2</v>
      </c>
      <c r="EA7" s="77">
        <f t="shared" si="78"/>
        <v>1.8148550427279815E-3</v>
      </c>
    </row>
    <row r="8" spans="1:131" x14ac:dyDescent="0.25">
      <c r="A8" s="48">
        <v>1985</v>
      </c>
      <c r="B8" s="9">
        <v>3519</v>
      </c>
      <c r="C8" s="49">
        <v>15265.67</v>
      </c>
      <c r="D8" s="50">
        <f t="shared" si="0"/>
        <v>0.23051723245687875</v>
      </c>
      <c r="E8" s="78">
        <f t="shared" si="28"/>
        <v>1.1450952753288529E-2</v>
      </c>
      <c r="F8" s="50">
        <f t="shared" si="29"/>
        <v>0.124476642260493</v>
      </c>
      <c r="G8" s="52">
        <f t="shared" si="30"/>
        <v>6.6893244188055395E-2</v>
      </c>
      <c r="H8" s="52">
        <v>191</v>
      </c>
      <c r="I8" s="55">
        <v>5.7583398072437599E-2</v>
      </c>
      <c r="J8" s="52">
        <v>244</v>
      </c>
      <c r="K8" s="53">
        <f t="shared" si="1"/>
        <v>1.5983576220368972E-2</v>
      </c>
      <c r="L8" s="53">
        <f t="shared" si="2"/>
        <v>5.4276783177038934E-2</v>
      </c>
      <c r="M8" s="53">
        <f t="shared" si="31"/>
        <v>1.85872214187719E-2</v>
      </c>
      <c r="N8" s="53">
        <f t="shared" si="32"/>
        <v>-7.136268665483371E-3</v>
      </c>
      <c r="O8" s="9">
        <v>4606</v>
      </c>
      <c r="P8" s="49">
        <v>14295.34</v>
      </c>
      <c r="Q8" s="50">
        <f t="shared" si="3"/>
        <v>0.32220289968619142</v>
      </c>
      <c r="R8" s="58">
        <f t="shared" si="33"/>
        <v>2.8530129126982828E-2</v>
      </c>
      <c r="S8" s="50">
        <f t="shared" si="34"/>
        <v>9.9280467108111392E-2</v>
      </c>
      <c r="T8" s="52">
        <f t="shared" si="35"/>
        <v>3.0974272236289749E-2</v>
      </c>
      <c r="U8" s="52">
        <v>222</v>
      </c>
      <c r="V8" s="55">
        <v>6.8306194871821643E-2</v>
      </c>
      <c r="W8" s="52">
        <v>104</v>
      </c>
      <c r="X8" s="54">
        <f t="shared" si="4"/>
        <v>4.8198002605297441E-2</v>
      </c>
      <c r="Y8" s="54">
        <f t="shared" si="5"/>
        <v>7.2750980389413612E-3</v>
      </c>
      <c r="Z8" s="53">
        <f t="shared" si="36"/>
        <v>2.9632487901026204E-3</v>
      </c>
      <c r="AA8" s="53">
        <f t="shared" si="37"/>
        <v>2.5566880336880208E-2</v>
      </c>
      <c r="AB8" s="9">
        <v>2751</v>
      </c>
      <c r="AC8" s="49">
        <v>13988.15</v>
      </c>
      <c r="AD8" s="55">
        <f t="shared" si="6"/>
        <v>0.19666646411426816</v>
      </c>
      <c r="AE8" s="57">
        <f t="shared" si="38"/>
        <v>2.2676466285386887E-2</v>
      </c>
      <c r="AF8" s="55">
        <f t="shared" si="39"/>
        <v>5.0862775531116414E-2</v>
      </c>
      <c r="AG8" s="79">
        <f t="shared" si="40"/>
        <v>-1.7345463683847179E-2</v>
      </c>
      <c r="AH8" s="56">
        <v>188</v>
      </c>
      <c r="AI8" s="56">
        <v>327</v>
      </c>
      <c r="AJ8" s="57">
        <v>6.8208239214963592E-2</v>
      </c>
      <c r="AK8" s="57">
        <f t="shared" si="7"/>
        <v>6.8338785896037799E-2</v>
      </c>
      <c r="AL8" s="57">
        <f t="shared" si="8"/>
        <v>2.3376929758402647E-2</v>
      </c>
      <c r="AM8" s="57">
        <f t="shared" si="41"/>
        <v>2.6270410311953898E-2</v>
      </c>
      <c r="AN8" s="57">
        <f t="shared" si="42"/>
        <v>-3.5939440265670107E-3</v>
      </c>
      <c r="AO8" s="9">
        <v>2502</v>
      </c>
      <c r="AP8" s="49">
        <v>11574.68</v>
      </c>
      <c r="AQ8" s="58">
        <f t="shared" si="9"/>
        <v>0.21616148351401507</v>
      </c>
      <c r="AR8" s="58">
        <f t="shared" si="43"/>
        <v>3.8059611828611839E-2</v>
      </c>
      <c r="AS8" s="59">
        <f t="shared" si="44"/>
        <v>6.8674013561225045E-2</v>
      </c>
      <c r="AT8" s="80">
        <f t="shared" si="45"/>
        <v>-3.3755620560653024E-2</v>
      </c>
      <c r="AU8" s="81">
        <v>0.10242963412187807</v>
      </c>
      <c r="AV8" s="56">
        <v>162</v>
      </c>
      <c r="AW8" s="56">
        <v>388</v>
      </c>
      <c r="AX8" s="60">
        <v>6.4748201438848921E-2</v>
      </c>
      <c r="AY8" s="60">
        <f t="shared" si="46"/>
        <v>3.352144508530689E-2</v>
      </c>
      <c r="AZ8" s="60">
        <f t="shared" si="47"/>
        <v>3.2867181504450782E-2</v>
      </c>
      <c r="BA8" s="68">
        <f t="shared" si="48"/>
        <v>5.192430324161057E-3</v>
      </c>
      <c r="BB8" s="61">
        <v>3317</v>
      </c>
      <c r="BC8" s="62">
        <v>13904.74</v>
      </c>
      <c r="BD8" s="63">
        <f t="shared" si="10"/>
        <v>0.23855174566370893</v>
      </c>
      <c r="BE8" s="64">
        <f t="shared" si="49"/>
        <v>9.9223995596270376E-4</v>
      </c>
      <c r="BF8" s="64">
        <f t="shared" si="50"/>
        <v>0.17134863879245646</v>
      </c>
      <c r="BG8" s="66">
        <f t="shared" si="51"/>
        <v>8.6822395323935223E-2</v>
      </c>
      <c r="BH8" s="57">
        <v>8.4526243468521237E-2</v>
      </c>
      <c r="BI8" s="65">
        <v>133</v>
      </c>
      <c r="BJ8" s="65">
        <v>383</v>
      </c>
      <c r="BK8" s="66">
        <f t="shared" si="11"/>
        <v>2.7544563940066481E-2</v>
      </c>
      <c r="BL8" s="66">
        <f t="shared" si="12"/>
        <v>4.0096472716309915E-2</v>
      </c>
      <c r="BM8" s="66">
        <f t="shared" si="52"/>
        <v>9.2550394076169537E-4</v>
      </c>
      <c r="BN8" s="66">
        <f t="shared" si="53"/>
        <v>6.6736015201008386E-5</v>
      </c>
      <c r="BO8" s="9">
        <v>5035</v>
      </c>
      <c r="BP8" s="49">
        <v>29616.25</v>
      </c>
      <c r="BQ8" s="50">
        <f t="shared" si="13"/>
        <v>0.17000801924619086</v>
      </c>
      <c r="BR8" s="58">
        <f t="shared" si="54"/>
        <v>5.3213230671256551E-3</v>
      </c>
      <c r="BS8" s="50">
        <f t="shared" si="55"/>
        <v>0.15880312799079105</v>
      </c>
      <c r="BT8" s="51">
        <f t="shared" si="56"/>
        <v>8.1801894532775019E-2</v>
      </c>
      <c r="BU8" s="55">
        <v>7.700123345801603E-2</v>
      </c>
      <c r="BV8" s="56">
        <v>310</v>
      </c>
      <c r="BW8" s="56">
        <v>924</v>
      </c>
      <c r="BX8" s="68">
        <f t="shared" si="14"/>
        <v>3.1199088338327775E-2</v>
      </c>
      <c r="BY8" s="68">
        <f t="shared" si="15"/>
        <v>6.1569016881827213E-2</v>
      </c>
      <c r="BZ8" s="68">
        <f t="shared" si="57"/>
        <v>1.7380378216093229E-2</v>
      </c>
      <c r="CA8" s="68">
        <f t="shared" si="58"/>
        <v>5.3213230671256551E-3</v>
      </c>
      <c r="CB8" s="9">
        <v>3118</v>
      </c>
      <c r="CC8" s="49">
        <v>8796.89</v>
      </c>
      <c r="CD8" s="50">
        <f t="shared" si="16"/>
        <v>0.35444344535398303</v>
      </c>
      <c r="CE8" s="58">
        <f t="shared" si="59"/>
        <v>7.1831601620637731E-3</v>
      </c>
      <c r="CF8" s="50">
        <f t="shared" si="60"/>
        <v>0.10842181792523314</v>
      </c>
      <c r="CG8" s="83">
        <f t="shared" si="61"/>
        <v>4.6386724145935365E-3</v>
      </c>
      <c r="CH8" s="83">
        <v>0.10378314551063961</v>
      </c>
      <c r="CI8" s="56">
        <v>198</v>
      </c>
      <c r="CJ8" s="56">
        <v>145</v>
      </c>
      <c r="CK8" s="69">
        <f t="shared" si="17"/>
        <v>1.6483098003953672E-2</v>
      </c>
      <c r="CL8" s="70">
        <f t="shared" si="18"/>
        <v>6.3502245028864659E-2</v>
      </c>
      <c r="CM8" s="71">
        <f t="shared" si="62"/>
        <v>1.4996489191361501E-2</v>
      </c>
      <c r="CN8" s="71">
        <f t="shared" si="63"/>
        <v>-7.8133290292977282E-3</v>
      </c>
      <c r="CO8" s="9">
        <v>2540</v>
      </c>
      <c r="CP8" s="49">
        <v>15648.37</v>
      </c>
      <c r="CQ8" s="41">
        <f t="shared" si="19"/>
        <v>0.16231722537235507</v>
      </c>
      <c r="CR8" s="84">
        <f t="shared" si="64"/>
        <v>-6.4535231789988323E-3</v>
      </c>
      <c r="CS8" s="41">
        <f t="shared" si="65"/>
        <v>0.14576447657637742</v>
      </c>
      <c r="CT8" s="41">
        <f t="shared" si="66"/>
        <v>5.1400750804384596E-2</v>
      </c>
      <c r="CU8" s="41">
        <v>9.4363725771992826E-2</v>
      </c>
      <c r="CV8" s="56">
        <v>162</v>
      </c>
      <c r="CW8" s="56">
        <v>203</v>
      </c>
      <c r="CX8" s="73">
        <f t="shared" si="20"/>
        <v>1.2972597145900818E-2</v>
      </c>
      <c r="CY8" s="73">
        <f t="shared" si="21"/>
        <v>6.3779527559055124E-2</v>
      </c>
      <c r="CZ8" s="73">
        <f t="shared" si="67"/>
        <v>1.3461182900458342E-2</v>
      </c>
      <c r="DA8" s="73">
        <f t="shared" si="68"/>
        <v>1.9914706079457174E-2</v>
      </c>
      <c r="DB8" s="9">
        <v>7286</v>
      </c>
      <c r="DC8" s="49">
        <v>27748.09</v>
      </c>
      <c r="DD8" s="41">
        <f t="shared" si="22"/>
        <v>0.26257663140057569</v>
      </c>
      <c r="DE8" s="85">
        <f t="shared" si="69"/>
        <v>1.2612461525718849E-2</v>
      </c>
      <c r="DF8" s="41">
        <f t="shared" si="70"/>
        <v>0.14607208897270585</v>
      </c>
      <c r="DG8" s="41">
        <f t="shared" si="71"/>
        <v>4.1645433744655472E-2</v>
      </c>
      <c r="DH8" s="41">
        <v>0.10442665522805038</v>
      </c>
      <c r="DI8" s="56">
        <v>321</v>
      </c>
      <c r="DJ8" s="56">
        <v>737</v>
      </c>
      <c r="DK8" s="68">
        <f t="shared" si="23"/>
        <v>2.6560386678866905E-2</v>
      </c>
      <c r="DL8" s="68">
        <f t="shared" si="24"/>
        <v>4.4057095800164703E-2</v>
      </c>
      <c r="DM8" s="68">
        <f t="shared" si="72"/>
        <v>4.3103961865404404E-3</v>
      </c>
      <c r="DN8" s="86">
        <f t="shared" si="73"/>
        <v>8.3020653391784084E-3</v>
      </c>
      <c r="DO8" s="24">
        <v>4366</v>
      </c>
      <c r="DP8" s="49">
        <v>19032.97</v>
      </c>
      <c r="DQ8" s="50">
        <f t="shared" si="25"/>
        <v>0.22939141920572564</v>
      </c>
      <c r="DR8" s="78">
        <f t="shared" si="74"/>
        <v>7.5706103659316237E-3</v>
      </c>
      <c r="DS8" s="50">
        <f t="shared" si="75"/>
        <v>7.6742871722401004E-2</v>
      </c>
      <c r="DT8" s="87">
        <f t="shared" si="76"/>
        <v>4.4884126889915908E-2</v>
      </c>
      <c r="DU8" s="87">
        <v>3.1858744832485096E-2</v>
      </c>
      <c r="DV8" s="56">
        <v>275</v>
      </c>
      <c r="DW8" s="75">
        <v>-16</v>
      </c>
      <c r="DX8" s="76">
        <f t="shared" si="26"/>
        <v>-8.4064652022254008E-4</v>
      </c>
      <c r="DY8" s="76">
        <f t="shared" si="27"/>
        <v>6.2986715529088411E-2</v>
      </c>
      <c r="DZ8" s="76">
        <f t="shared" si="77"/>
        <v>-3.6745651589835259E-3</v>
      </c>
      <c r="EA8" s="77">
        <f t="shared" si="78"/>
        <v>1.1245175524915149E-2</v>
      </c>
    </row>
    <row r="9" spans="1:131" x14ac:dyDescent="0.25">
      <c r="A9" s="48">
        <v>1986</v>
      </c>
      <c r="B9" s="9">
        <v>3983</v>
      </c>
      <c r="C9" s="49">
        <v>16403.669999999998</v>
      </c>
      <c r="D9" s="50">
        <f t="shared" si="0"/>
        <v>0.24281151717877772</v>
      </c>
      <c r="E9" s="78">
        <f t="shared" si="28"/>
        <v>1.2294284721898974E-2</v>
      </c>
      <c r="F9" s="50">
        <f t="shared" si="29"/>
        <v>7.4546351388442053E-2</v>
      </c>
      <c r="G9" s="52">
        <f t="shared" si="30"/>
        <v>-1.9830456780052436E-2</v>
      </c>
      <c r="H9" s="52">
        <v>296</v>
      </c>
      <c r="I9" s="55">
        <v>9.4376808168494489E-2</v>
      </c>
      <c r="J9" s="52">
        <v>508</v>
      </c>
      <c r="K9" s="53">
        <f t="shared" si="1"/>
        <v>3.0968679569876745E-2</v>
      </c>
      <c r="L9" s="53">
        <f t="shared" si="2"/>
        <v>7.4315842329902085E-2</v>
      </c>
      <c r="M9" s="53">
        <f t="shared" si="31"/>
        <v>1.5934126226739367E-2</v>
      </c>
      <c r="N9" s="53">
        <f t="shared" si="32"/>
        <v>-3.639841504840393E-3</v>
      </c>
      <c r="O9" s="9">
        <v>5123</v>
      </c>
      <c r="P9" s="49">
        <v>16260.85</v>
      </c>
      <c r="Q9" s="50">
        <f t="shared" si="3"/>
        <v>0.31505118121131426</v>
      </c>
      <c r="R9" s="58">
        <f t="shared" si="33"/>
        <v>-7.1517184748771667E-3</v>
      </c>
      <c r="S9" s="50">
        <f t="shared" si="34"/>
        <v>0.13749305717807342</v>
      </c>
      <c r="T9" s="52">
        <f t="shared" si="35"/>
        <v>7.1730981216495626E-2</v>
      </c>
      <c r="U9" s="52">
        <v>282</v>
      </c>
      <c r="V9" s="55">
        <v>6.5762075961577793E-2</v>
      </c>
      <c r="W9" s="52">
        <v>179</v>
      </c>
      <c r="X9" s="54">
        <f t="shared" si="4"/>
        <v>5.5045871559633031E-2</v>
      </c>
      <c r="Y9" s="54">
        <f t="shared" si="5"/>
        <v>1.1008034635335791E-2</v>
      </c>
      <c r="Z9" s="53">
        <f t="shared" si="36"/>
        <v>-1.6078646504458054E-2</v>
      </c>
      <c r="AA9" s="53">
        <f t="shared" si="37"/>
        <v>8.926928029580887E-3</v>
      </c>
      <c r="AB9" s="9">
        <v>3246</v>
      </c>
      <c r="AC9" s="49">
        <v>16173.85</v>
      </c>
      <c r="AD9" s="55">
        <f t="shared" si="6"/>
        <v>0.20069433066338566</v>
      </c>
      <c r="AE9" s="57">
        <f t="shared" si="38"/>
        <v>4.0278665491174925E-3</v>
      </c>
      <c r="AF9" s="55">
        <f t="shared" si="39"/>
        <v>0.15625368615578192</v>
      </c>
      <c r="AG9" s="79">
        <f t="shared" si="40"/>
        <v>6.762076408636665E-2</v>
      </c>
      <c r="AH9" s="56">
        <v>245</v>
      </c>
      <c r="AI9" s="56">
        <v>655</v>
      </c>
      <c r="AJ9" s="57">
        <v>8.8632922069415268E-2</v>
      </c>
      <c r="AK9" s="57">
        <f t="shared" si="7"/>
        <v>7.5477510782501533E-2</v>
      </c>
      <c r="AL9" s="57">
        <f t="shared" si="8"/>
        <v>4.0497469680997412E-2</v>
      </c>
      <c r="AM9" s="57">
        <f t="shared" si="41"/>
        <v>2.675830068586673E-2</v>
      </c>
      <c r="AN9" s="57">
        <f t="shared" si="42"/>
        <v>-2.2730434136749238E-2</v>
      </c>
      <c r="AO9" s="9">
        <v>2880</v>
      </c>
      <c r="AP9" s="49">
        <v>13271.21</v>
      </c>
      <c r="AQ9" s="58">
        <f t="shared" si="9"/>
        <v>0.21701110900965323</v>
      </c>
      <c r="AR9" s="58">
        <f t="shared" si="43"/>
        <v>8.4962549563816214E-4</v>
      </c>
      <c r="AS9" s="59">
        <f t="shared" si="44"/>
        <v>0.1465725186355043</v>
      </c>
      <c r="AT9" s="80">
        <f t="shared" si="45"/>
        <v>9.396842852337145E-2</v>
      </c>
      <c r="AU9" s="81">
        <v>5.2604090112132844E-2</v>
      </c>
      <c r="AV9" s="56">
        <v>204</v>
      </c>
      <c r="AW9" s="56">
        <v>310</v>
      </c>
      <c r="AX9" s="60">
        <v>7.0833333333333331E-2</v>
      </c>
      <c r="AY9" s="60">
        <f t="shared" si="46"/>
        <v>2.335883465034462E-2</v>
      </c>
      <c r="AZ9" s="60">
        <f t="shared" si="47"/>
        <v>9.0798471559087844E-3</v>
      </c>
      <c r="BA9" s="68">
        <f t="shared" si="48"/>
        <v>-8.2302216602706223E-3</v>
      </c>
      <c r="BB9" s="61">
        <v>3749</v>
      </c>
      <c r="BC9" s="62">
        <v>14512.81</v>
      </c>
      <c r="BD9" s="63">
        <f t="shared" si="10"/>
        <v>0.25832350867957343</v>
      </c>
      <c r="BE9" s="64">
        <f t="shared" si="49"/>
        <v>1.9771763015864502E-2</v>
      </c>
      <c r="BF9" s="64">
        <f t="shared" si="50"/>
        <v>4.3731130535342604E-2</v>
      </c>
      <c r="BG9" s="66">
        <f t="shared" si="51"/>
        <v>-3.4882684410571761E-2</v>
      </c>
      <c r="BH9" s="57">
        <v>7.8613814945914365E-2</v>
      </c>
      <c r="BI9" s="65">
        <v>258</v>
      </c>
      <c r="BJ9" s="65">
        <v>303</v>
      </c>
      <c r="BK9" s="66">
        <f t="shared" si="11"/>
        <v>2.0878106996508602E-2</v>
      </c>
      <c r="BL9" s="66">
        <f t="shared" si="12"/>
        <v>6.8818351560416116E-2</v>
      </c>
      <c r="BM9" s="66">
        <f t="shared" si="52"/>
        <v>2.6611959513021172E-2</v>
      </c>
      <c r="BN9" s="66">
        <f t="shared" si="53"/>
        <v>-6.8401964971566698E-3</v>
      </c>
      <c r="BO9" s="9">
        <v>5853</v>
      </c>
      <c r="BP9" s="49">
        <v>32009.13</v>
      </c>
      <c r="BQ9" s="50">
        <f t="shared" si="13"/>
        <v>0.18285407944545823</v>
      </c>
      <c r="BR9" s="58">
        <f t="shared" si="54"/>
        <v>1.2846060199267373E-2</v>
      </c>
      <c r="BS9" s="50">
        <f t="shared" si="55"/>
        <v>8.0796184527075543E-2</v>
      </c>
      <c r="BT9" s="51">
        <f t="shared" si="56"/>
        <v>1.8963904266928303E-2</v>
      </c>
      <c r="BU9" s="55">
        <v>6.183228026014724E-2</v>
      </c>
      <c r="BV9" s="56">
        <v>441</v>
      </c>
      <c r="BW9" s="56">
        <v>624</v>
      </c>
      <c r="BX9" s="68">
        <f t="shared" si="14"/>
        <v>1.9494437993160075E-2</v>
      </c>
      <c r="BY9" s="68">
        <f t="shared" si="15"/>
        <v>7.5345976422347513E-2</v>
      </c>
      <c r="BZ9" s="68">
        <f t="shared" si="57"/>
        <v>1.8637126413391877E-2</v>
      </c>
      <c r="CA9" s="68">
        <f t="shared" si="58"/>
        <v>1.2846060199267373E-2</v>
      </c>
      <c r="CB9" s="9">
        <v>3501</v>
      </c>
      <c r="CC9" s="49">
        <v>9957.06</v>
      </c>
      <c r="CD9" s="50">
        <f t="shared" si="16"/>
        <v>0.35160981253502538</v>
      </c>
      <c r="CE9" s="58">
        <f t="shared" si="59"/>
        <v>-2.8336328189576543E-3</v>
      </c>
      <c r="CF9" s="50">
        <f t="shared" si="60"/>
        <v>0.13188410904308229</v>
      </c>
      <c r="CG9" s="83">
        <f t="shared" si="61"/>
        <v>0.10315947324322225</v>
      </c>
      <c r="CH9" s="83">
        <v>2.8724635799860031E-2</v>
      </c>
      <c r="CI9" s="56">
        <v>255</v>
      </c>
      <c r="CJ9" s="56">
        <v>212</v>
      </c>
      <c r="CK9" s="69">
        <f t="shared" si="17"/>
        <v>2.129142538058423E-2</v>
      </c>
      <c r="CL9" s="70">
        <f t="shared" si="18"/>
        <v>7.2836332476435298E-2</v>
      </c>
      <c r="CM9" s="71">
        <f t="shared" si="62"/>
        <v>2.0916696525480356E-2</v>
      </c>
      <c r="CN9" s="71">
        <f t="shared" si="63"/>
        <v>-2.375032934443801E-2</v>
      </c>
      <c r="CO9" s="9">
        <v>2894</v>
      </c>
      <c r="CP9" s="49">
        <v>17512.599999999999</v>
      </c>
      <c r="CQ9" s="41">
        <f t="shared" si="19"/>
        <v>0.16525244680972556</v>
      </c>
      <c r="CR9" s="84">
        <f t="shared" si="64"/>
        <v>2.9352214373704888E-3</v>
      </c>
      <c r="CS9" s="41">
        <f t="shared" si="65"/>
        <v>0.11913253584878154</v>
      </c>
      <c r="CT9" s="41">
        <f t="shared" si="66"/>
        <v>-7.1192173088932692E-3</v>
      </c>
      <c r="CU9" s="41">
        <v>0.12625175315767481</v>
      </c>
      <c r="CV9" s="56">
        <v>199</v>
      </c>
      <c r="CW9" s="56">
        <v>255</v>
      </c>
      <c r="CX9" s="73">
        <f t="shared" si="20"/>
        <v>1.4560944691250872E-2</v>
      </c>
      <c r="CY9" s="73">
        <f t="shared" si="21"/>
        <v>6.8762957843814795E-2</v>
      </c>
      <c r="CZ9" s="73">
        <f t="shared" si="67"/>
        <v>1.4851402906662245E-2</v>
      </c>
      <c r="DA9" s="73">
        <f t="shared" si="68"/>
        <v>1.1916181469291756E-2</v>
      </c>
      <c r="DB9" s="9">
        <v>8058</v>
      </c>
      <c r="DC9" s="49">
        <v>30656.61</v>
      </c>
      <c r="DD9" s="41">
        <f t="shared" si="22"/>
        <v>0.26284706626075094</v>
      </c>
      <c r="DE9" s="85">
        <f t="shared" si="69"/>
        <v>2.7043486017525042E-4</v>
      </c>
      <c r="DF9" s="41">
        <f t="shared" si="70"/>
        <v>0.10481874608306375</v>
      </c>
      <c r="DG9" s="41">
        <f t="shared" si="71"/>
        <v>4.6847623703552152E-2</v>
      </c>
      <c r="DH9" s="41">
        <v>5.7971122379511603E-2</v>
      </c>
      <c r="DI9" s="56">
        <v>543</v>
      </c>
      <c r="DJ9" s="56">
        <v>867</v>
      </c>
      <c r="DK9" s="68">
        <f t="shared" si="23"/>
        <v>2.8281013458435228E-2</v>
      </c>
      <c r="DL9" s="68">
        <f t="shared" si="24"/>
        <v>6.7386448250186151E-2</v>
      </c>
      <c r="DM9" s="68">
        <f t="shared" si="72"/>
        <v>1.9384670320353549E-2</v>
      </c>
      <c r="DN9" s="86">
        <f t="shared" si="73"/>
        <v>-1.9114235460178298E-2</v>
      </c>
      <c r="DO9" s="24">
        <v>4780</v>
      </c>
      <c r="DP9" s="49">
        <v>20803.28</v>
      </c>
      <c r="DQ9" s="50">
        <f t="shared" si="25"/>
        <v>0.22977145911606248</v>
      </c>
      <c r="DR9" s="78">
        <f t="shared" si="74"/>
        <v>3.8003991033683238E-4</v>
      </c>
      <c r="DS9" s="50">
        <f t="shared" si="75"/>
        <v>9.3012808825947688E-2</v>
      </c>
      <c r="DT9" s="87">
        <f t="shared" si="76"/>
        <v>4.389050687437801E-2</v>
      </c>
      <c r="DU9" s="87">
        <v>4.9122301951569677E-2</v>
      </c>
      <c r="DV9" s="56">
        <v>334</v>
      </c>
      <c r="DW9" s="75">
        <v>253</v>
      </c>
      <c r="DX9" s="76">
        <f t="shared" si="26"/>
        <v>1.2161543756561467E-2</v>
      </c>
      <c r="DY9" s="76">
        <f t="shared" si="27"/>
        <v>6.9874476987447698E-2</v>
      </c>
      <c r="DZ9" s="76">
        <f t="shared" si="77"/>
        <v>7.3054846732394634E-3</v>
      </c>
      <c r="EA9" s="77">
        <f t="shared" si="78"/>
        <v>-6.925444762902631E-3</v>
      </c>
    </row>
    <row r="10" spans="1:131" x14ac:dyDescent="0.25">
      <c r="A10" s="48">
        <v>1987</v>
      </c>
      <c r="B10" s="9">
        <v>4521</v>
      </c>
      <c r="C10" s="49">
        <v>19607.86</v>
      </c>
      <c r="D10" s="50">
        <f t="shared" si="0"/>
        <v>0.23057080170911054</v>
      </c>
      <c r="E10" s="78">
        <f t="shared" si="28"/>
        <v>-1.2240715469667179E-2</v>
      </c>
      <c r="F10" s="50">
        <f t="shared" si="29"/>
        <v>0.19533372714764455</v>
      </c>
      <c r="G10" s="52">
        <f t="shared" si="30"/>
        <v>0.13303429925284663</v>
      </c>
      <c r="H10" s="52">
        <v>313</v>
      </c>
      <c r="I10" s="55">
        <v>6.2299427894797914E-2</v>
      </c>
      <c r="J10" s="52">
        <v>255</v>
      </c>
      <c r="K10" s="53">
        <f t="shared" si="1"/>
        <v>1.3004988815709618E-2</v>
      </c>
      <c r="L10" s="53">
        <f t="shared" si="2"/>
        <v>6.9232470692324702E-2</v>
      </c>
      <c r="M10" s="53">
        <f t="shared" si="31"/>
        <v>5.3533750715001292E-3</v>
      </c>
      <c r="N10" s="53">
        <f t="shared" si="32"/>
        <v>-1.7594090541167309E-2</v>
      </c>
      <c r="O10" s="9">
        <v>5887</v>
      </c>
      <c r="P10" s="49">
        <v>17637.75</v>
      </c>
      <c r="Q10" s="50">
        <f t="shared" si="3"/>
        <v>0.33377273178268202</v>
      </c>
      <c r="R10" s="58">
        <f t="shared" si="33"/>
        <v>1.8721550571367762E-2</v>
      </c>
      <c r="S10" s="50">
        <f t="shared" si="34"/>
        <v>8.4675770331809203E-2</v>
      </c>
      <c r="T10" s="52">
        <f t="shared" si="35"/>
        <v>-4.4078519368972668E-2</v>
      </c>
      <c r="U10" s="52">
        <v>347</v>
      </c>
      <c r="V10" s="55">
        <v>0.12875428970078187</v>
      </c>
      <c r="W10" s="52">
        <v>479</v>
      </c>
      <c r="X10" s="54">
        <f t="shared" si="4"/>
        <v>5.8943434686597587E-2</v>
      </c>
      <c r="Y10" s="54">
        <f t="shared" si="5"/>
        <v>2.7157658998455018E-2</v>
      </c>
      <c r="Z10" s="53">
        <f t="shared" si="36"/>
        <v>3.5339092219231344E-3</v>
      </c>
      <c r="AA10" s="53">
        <f t="shared" si="37"/>
        <v>1.5187641349444628E-2</v>
      </c>
      <c r="AB10" s="9">
        <v>3979</v>
      </c>
      <c r="AC10" s="49">
        <v>16338.56</v>
      </c>
      <c r="AD10" s="55">
        <f t="shared" si="6"/>
        <v>0.2435343139175056</v>
      </c>
      <c r="AE10" s="57">
        <f t="shared" si="38"/>
        <v>4.2839983254119945E-2</v>
      </c>
      <c r="AF10" s="55">
        <f t="shared" si="39"/>
        <v>1.0183722490316105E-2</v>
      </c>
      <c r="AG10" s="79">
        <f t="shared" si="40"/>
        <v>-9.7105878630155129E-2</v>
      </c>
      <c r="AH10" s="56">
        <v>311</v>
      </c>
      <c r="AI10" s="56">
        <v>666</v>
      </c>
      <c r="AJ10" s="57">
        <v>0.10728960112047123</v>
      </c>
      <c r="AK10" s="57">
        <f t="shared" si="7"/>
        <v>7.8160341794420704E-2</v>
      </c>
      <c r="AL10" s="57">
        <f t="shared" si="8"/>
        <v>4.0762466214892872E-2</v>
      </c>
      <c r="AM10" s="57">
        <f t="shared" si="41"/>
        <v>5.4267457245994979E-2</v>
      </c>
      <c r="AN10" s="57">
        <f t="shared" si="42"/>
        <v>-1.1427473991875034E-2</v>
      </c>
      <c r="AO10" s="9">
        <v>3272</v>
      </c>
      <c r="AP10" s="49">
        <v>15158.27</v>
      </c>
      <c r="AQ10" s="58">
        <f t="shared" si="9"/>
        <v>0.21585576718187496</v>
      </c>
      <c r="AR10" s="58">
        <f t="shared" si="43"/>
        <v>-1.1553418277782668E-3</v>
      </c>
      <c r="AS10" s="59">
        <f t="shared" si="44"/>
        <v>0.14219200811380436</v>
      </c>
      <c r="AT10" s="80">
        <f t="shared" si="45"/>
        <v>7.3954177829599302E-2</v>
      </c>
      <c r="AU10" s="81">
        <v>6.8237830284205062E-2</v>
      </c>
      <c r="AV10" s="56">
        <v>248</v>
      </c>
      <c r="AW10" s="56">
        <v>270</v>
      </c>
      <c r="AX10" s="60">
        <v>7.5794621026894868E-2</v>
      </c>
      <c r="AY10" s="60">
        <f t="shared" si="46"/>
        <v>1.7812059027844204E-2</v>
      </c>
      <c r="AZ10" s="60">
        <f t="shared" si="47"/>
        <v>5.196867794919912E-3</v>
      </c>
      <c r="BA10" s="68">
        <f t="shared" si="48"/>
        <v>-6.3522096226981788E-3</v>
      </c>
      <c r="BB10" s="61">
        <v>4298</v>
      </c>
      <c r="BC10" s="62">
        <v>18396.990000000002</v>
      </c>
      <c r="BD10" s="63">
        <f t="shared" si="10"/>
        <v>0.23362517455301107</v>
      </c>
      <c r="BE10" s="64">
        <f t="shared" si="49"/>
        <v>-2.469833412656236E-2</v>
      </c>
      <c r="BF10" s="64">
        <f t="shared" si="50"/>
        <v>0.26763803839504563</v>
      </c>
      <c r="BG10" s="66">
        <f t="shared" si="51"/>
        <v>0.14405378410892447</v>
      </c>
      <c r="BH10" s="57">
        <v>0.12358425428612116</v>
      </c>
      <c r="BI10" s="65">
        <v>292</v>
      </c>
      <c r="BJ10" s="65">
        <v>434</v>
      </c>
      <c r="BK10" s="66">
        <f t="shared" si="11"/>
        <v>2.3590815671476691E-2</v>
      </c>
      <c r="BL10" s="66">
        <f t="shared" si="12"/>
        <v>6.7938576081898558E-2</v>
      </c>
      <c r="BM10" s="66">
        <f t="shared" si="52"/>
        <v>-1.710460701516869E-2</v>
      </c>
      <c r="BN10" s="66">
        <f t="shared" si="53"/>
        <v>-7.5937271113936701E-3</v>
      </c>
      <c r="BO10" s="9">
        <v>6614</v>
      </c>
      <c r="BP10" s="49">
        <v>37753.629999999997</v>
      </c>
      <c r="BQ10" s="50">
        <f t="shared" si="13"/>
        <v>0.17518845207732342</v>
      </c>
      <c r="BR10" s="58">
        <f t="shared" si="54"/>
        <v>-7.6656273681348086E-3</v>
      </c>
      <c r="BS10" s="50">
        <f t="shared" si="55"/>
        <v>0.17946442155722434</v>
      </c>
      <c r="BT10" s="51">
        <f t="shared" si="56"/>
        <v>7.3538350022856691E-2</v>
      </c>
      <c r="BU10" s="55">
        <v>0.10592607153436764</v>
      </c>
      <c r="BV10" s="56">
        <v>527</v>
      </c>
      <c r="BW10" s="56">
        <v>487</v>
      </c>
      <c r="BX10" s="68">
        <f t="shared" si="14"/>
        <v>1.289942185691813E-2</v>
      </c>
      <c r="BY10" s="68">
        <f t="shared" si="15"/>
        <v>7.9679467795585129E-2</v>
      </c>
      <c r="BZ10" s="68">
        <f t="shared" si="57"/>
        <v>-2.5703842085350315E-3</v>
      </c>
      <c r="CA10" s="68">
        <f t="shared" si="58"/>
        <v>-7.6656273681348086E-3</v>
      </c>
      <c r="CB10" s="9">
        <v>4140</v>
      </c>
      <c r="CC10" s="49">
        <v>10925.46</v>
      </c>
      <c r="CD10" s="50">
        <f t="shared" si="16"/>
        <v>0.37893141341417208</v>
      </c>
      <c r="CE10" s="58">
        <f t="shared" si="59"/>
        <v>2.7321600879146701E-2</v>
      </c>
      <c r="CF10" s="50">
        <f t="shared" si="60"/>
        <v>9.725762423848E-2</v>
      </c>
      <c r="CG10" s="83">
        <f t="shared" si="61"/>
        <v>-6.4930887536307769E-2</v>
      </c>
      <c r="CH10" s="83">
        <v>0.16218851177478777</v>
      </c>
      <c r="CI10" s="56">
        <v>299</v>
      </c>
      <c r="CJ10" s="56">
        <v>604</v>
      </c>
      <c r="CK10" s="69">
        <f t="shared" si="17"/>
        <v>5.5283713454628E-2</v>
      </c>
      <c r="CL10" s="70">
        <f t="shared" si="18"/>
        <v>7.2222222222222215E-2</v>
      </c>
      <c r="CM10" s="71">
        <f t="shared" si="62"/>
        <v>5.5348366581862637E-2</v>
      </c>
      <c r="CN10" s="71">
        <f t="shared" si="63"/>
        <v>-2.8026765702715936E-2</v>
      </c>
      <c r="CO10" s="9">
        <v>3445</v>
      </c>
      <c r="CP10" s="49">
        <v>20692.5</v>
      </c>
      <c r="CQ10" s="41">
        <f t="shared" si="19"/>
        <v>0.16648544158511538</v>
      </c>
      <c r="CR10" s="84">
        <f t="shared" si="64"/>
        <v>1.2329947753898229E-3</v>
      </c>
      <c r="CS10" s="41">
        <f t="shared" si="65"/>
        <v>0.18157783538709282</v>
      </c>
      <c r="CT10" s="41">
        <f t="shared" si="66"/>
        <v>7.0967744827489493E-2</v>
      </c>
      <c r="CU10" s="41">
        <v>0.11061009055960333</v>
      </c>
      <c r="CV10" s="56">
        <v>239</v>
      </c>
      <c r="CW10" s="56">
        <v>421</v>
      </c>
      <c r="CX10" s="73">
        <f t="shared" si="20"/>
        <v>2.0345535822157788E-2</v>
      </c>
      <c r="CY10" s="73">
        <f t="shared" si="21"/>
        <v>6.9375907111756174E-2</v>
      </c>
      <c r="CZ10" s="73">
        <f t="shared" si="67"/>
        <v>2.0066808940758407E-2</v>
      </c>
      <c r="DA10" s="73">
        <f t="shared" si="68"/>
        <v>1.8833814165368584E-2</v>
      </c>
      <c r="DB10" s="9">
        <v>9189</v>
      </c>
      <c r="DC10" s="49">
        <v>34352.42</v>
      </c>
      <c r="DD10" s="41">
        <f t="shared" si="22"/>
        <v>0.26749207188314533</v>
      </c>
      <c r="DE10" s="85">
        <f t="shared" si="69"/>
        <v>4.6450056223943936E-3</v>
      </c>
      <c r="DF10" s="41">
        <f t="shared" si="70"/>
        <v>0.12055507768145263</v>
      </c>
      <c r="DG10" s="41">
        <f t="shared" si="71"/>
        <v>4.9146347806290347E-2</v>
      </c>
      <c r="DH10" s="41">
        <v>7.140872987516228E-2</v>
      </c>
      <c r="DI10" s="56">
        <v>694</v>
      </c>
      <c r="DJ10" s="56">
        <v>320</v>
      </c>
      <c r="DK10" s="68">
        <f t="shared" si="23"/>
        <v>9.3152098163681047E-3</v>
      </c>
      <c r="DL10" s="68">
        <f t="shared" si="24"/>
        <v>7.552508433997171E-2</v>
      </c>
      <c r="DM10" s="68">
        <f t="shared" si="72"/>
        <v>-1.2474139040467395E-3</v>
      </c>
      <c r="DN10" s="86">
        <f t="shared" si="73"/>
        <v>5.8924195264411332E-3</v>
      </c>
      <c r="DO10" s="24">
        <v>5147</v>
      </c>
      <c r="DP10" s="49">
        <v>25077.83</v>
      </c>
      <c r="DQ10" s="50">
        <f t="shared" si="25"/>
        <v>0.20524104358311701</v>
      </c>
      <c r="DR10" s="78">
        <f t="shared" si="74"/>
        <v>-2.4530415532945465E-2</v>
      </c>
      <c r="DS10" s="50">
        <f t="shared" si="75"/>
        <v>0.20547480974154092</v>
      </c>
      <c r="DT10" s="87">
        <f t="shared" si="76"/>
        <v>6.1596864044714233E-2</v>
      </c>
      <c r="DU10" s="87">
        <v>0.14387794569682669</v>
      </c>
      <c r="DV10" s="56">
        <v>394</v>
      </c>
      <c r="DW10" s="75">
        <v>157</v>
      </c>
      <c r="DX10" s="76">
        <f t="shared" si="26"/>
        <v>6.2605097809499462E-3</v>
      </c>
      <c r="DY10" s="76">
        <f t="shared" si="27"/>
        <v>7.6549446279386049E-2</v>
      </c>
      <c r="DZ10" s="76">
        <f t="shared" si="77"/>
        <v>-1.831351585639987E-2</v>
      </c>
      <c r="EA10" s="77">
        <f t="shared" si="78"/>
        <v>-6.2168996765455953E-3</v>
      </c>
    </row>
    <row r="11" spans="1:131" x14ac:dyDescent="0.25">
      <c r="A11" s="48">
        <v>1988</v>
      </c>
      <c r="B11" s="9">
        <v>4887</v>
      </c>
      <c r="C11" s="49">
        <v>24732.09</v>
      </c>
      <c r="D11" s="50">
        <f t="shared" si="0"/>
        <v>0.19759753421566878</v>
      </c>
      <c r="E11" s="78">
        <f t="shared" si="28"/>
        <v>-3.297326749344176E-2</v>
      </c>
      <c r="F11" s="50">
        <f t="shared" si="29"/>
        <v>0.26133550525146543</v>
      </c>
      <c r="G11" s="52">
        <f t="shared" si="30"/>
        <v>0.17143093414329968</v>
      </c>
      <c r="H11" s="52">
        <v>373</v>
      </c>
      <c r="I11" s="55">
        <v>8.9904571108165743E-2</v>
      </c>
      <c r="J11" s="52">
        <v>300</v>
      </c>
      <c r="K11" s="53">
        <f t="shared" si="1"/>
        <v>1.2129989822938539E-2</v>
      </c>
      <c r="L11" s="53">
        <f t="shared" si="2"/>
        <v>7.632494372825864E-2</v>
      </c>
      <c r="M11" s="53">
        <f t="shared" si="31"/>
        <v>-2.0814746946468905E-2</v>
      </c>
      <c r="N11" s="53">
        <f t="shared" si="32"/>
        <v>-1.2158520546972855E-2</v>
      </c>
      <c r="O11" s="9">
        <v>6802</v>
      </c>
      <c r="P11" s="49">
        <v>21181.439999999999</v>
      </c>
      <c r="Q11" s="50">
        <f t="shared" si="3"/>
        <v>0.32113019700265893</v>
      </c>
      <c r="R11" s="58">
        <f t="shared" si="33"/>
        <v>-1.2642534780023085E-2</v>
      </c>
      <c r="S11" s="50">
        <f t="shared" si="34"/>
        <v>0.2009150827061274</v>
      </c>
      <c r="T11" s="52">
        <f t="shared" si="35"/>
        <v>0.12704953077902534</v>
      </c>
      <c r="U11" s="52">
        <v>378</v>
      </c>
      <c r="V11" s="55">
        <v>7.3865551927102063E-2</v>
      </c>
      <c r="W11" s="52">
        <v>157</v>
      </c>
      <c r="X11" s="54">
        <f t="shared" si="4"/>
        <v>5.557189062040576E-2</v>
      </c>
      <c r="Y11" s="54">
        <f t="shared" si="5"/>
        <v>7.41214950447184E-3</v>
      </c>
      <c r="Z11" s="53">
        <f t="shared" si="36"/>
        <v>-1.3237865187277553E-2</v>
      </c>
      <c r="AA11" s="53">
        <f t="shared" si="37"/>
        <v>5.9533040725446781E-4</v>
      </c>
      <c r="AB11" s="9">
        <v>4524</v>
      </c>
      <c r="AC11" s="49">
        <v>22349.119999999999</v>
      </c>
      <c r="AD11" s="55">
        <f t="shared" si="6"/>
        <v>0.20242407754757236</v>
      </c>
      <c r="AE11" s="57">
        <f t="shared" si="38"/>
        <v>-4.1110236369933245E-2</v>
      </c>
      <c r="AF11" s="55">
        <f t="shared" si="39"/>
        <v>0.36787574914802773</v>
      </c>
      <c r="AG11" s="79">
        <f t="shared" si="40"/>
        <v>0.35649057313343158</v>
      </c>
      <c r="AH11" s="56">
        <v>392</v>
      </c>
      <c r="AI11" s="56">
        <v>343</v>
      </c>
      <c r="AJ11" s="57">
        <v>1.1385176014596172E-2</v>
      </c>
      <c r="AK11" s="57">
        <f t="shared" si="7"/>
        <v>8.6648983200707339E-2</v>
      </c>
      <c r="AL11" s="57">
        <f t="shared" si="8"/>
        <v>1.5347360432983492E-2</v>
      </c>
      <c r="AM11" s="57">
        <f t="shared" si="41"/>
        <v>-3.4721783305310804E-2</v>
      </c>
      <c r="AN11" s="57">
        <f t="shared" si="42"/>
        <v>-6.3884530646224416E-3</v>
      </c>
      <c r="AO11" s="9">
        <v>3419</v>
      </c>
      <c r="AP11" s="49">
        <v>17709.11</v>
      </c>
      <c r="AQ11" s="58">
        <f t="shared" si="9"/>
        <v>0.19306447359579335</v>
      </c>
      <c r="AR11" s="58">
        <f t="shared" si="43"/>
        <v>-2.2791293586081618E-2</v>
      </c>
      <c r="AS11" s="59">
        <f t="shared" si="44"/>
        <v>0.16828041722439302</v>
      </c>
      <c r="AT11" s="80">
        <f t="shared" si="45"/>
        <v>9.177278643911238E-2</v>
      </c>
      <c r="AU11" s="81">
        <v>7.6507630785280639E-2</v>
      </c>
      <c r="AV11" s="56">
        <v>291</v>
      </c>
      <c r="AW11" s="56">
        <v>206</v>
      </c>
      <c r="AX11" s="60">
        <v>8.5112606025153553E-2</v>
      </c>
      <c r="AY11" s="60">
        <f t="shared" si="46"/>
        <v>1.1632430991732503E-2</v>
      </c>
      <c r="AZ11" s="60">
        <f t="shared" si="47"/>
        <v>-3.7339582985204539E-3</v>
      </c>
      <c r="BA11" s="68">
        <f t="shared" si="48"/>
        <v>-1.9057335287561164E-2</v>
      </c>
      <c r="BB11" s="61">
        <v>5080</v>
      </c>
      <c r="BC11" s="62">
        <v>21663.46</v>
      </c>
      <c r="BD11" s="63">
        <f t="shared" si="10"/>
        <v>0.2344962439056365</v>
      </c>
      <c r="BE11" s="64">
        <f t="shared" si="49"/>
        <v>8.7106935262543095E-4</v>
      </c>
      <c r="BF11" s="64">
        <f t="shared" si="50"/>
        <v>0.17755458909310692</v>
      </c>
      <c r="BG11" s="66">
        <f t="shared" si="51"/>
        <v>8.6215175336232741E-2</v>
      </c>
      <c r="BH11" s="57">
        <v>9.1339413756874183E-2</v>
      </c>
      <c r="BI11" s="65">
        <v>397</v>
      </c>
      <c r="BJ11" s="65">
        <v>474</v>
      </c>
      <c r="BK11" s="66">
        <f t="shared" si="11"/>
        <v>2.1880161340801518E-2</v>
      </c>
      <c r="BL11" s="66">
        <f t="shared" si="12"/>
        <v>7.8149606299212596E-2</v>
      </c>
      <c r="BM11" s="66">
        <f t="shared" si="52"/>
        <v>2.1583525416458069E-3</v>
      </c>
      <c r="BN11" s="66">
        <f t="shared" si="53"/>
        <v>-1.2872831890203759E-3</v>
      </c>
      <c r="BO11" s="9">
        <v>7456</v>
      </c>
      <c r="BP11" s="49">
        <v>45160.07</v>
      </c>
      <c r="BQ11" s="50">
        <f t="shared" si="13"/>
        <v>0.1651016041383461</v>
      </c>
      <c r="BR11" s="58">
        <f t="shared" si="54"/>
        <v>-1.0086847938977322E-2</v>
      </c>
      <c r="BS11" s="50">
        <f t="shared" si="55"/>
        <v>0.19617822180277772</v>
      </c>
      <c r="BT11" s="51">
        <f t="shared" si="56"/>
        <v>0.10969438271618058</v>
      </c>
      <c r="BU11" s="55">
        <v>8.6483839086597139E-2</v>
      </c>
      <c r="BV11" s="56">
        <v>634</v>
      </c>
      <c r="BW11" s="56">
        <v>644</v>
      </c>
      <c r="BX11" s="68">
        <f t="shared" si="14"/>
        <v>1.4260385335983757E-2</v>
      </c>
      <c r="BY11" s="68">
        <f t="shared" si="15"/>
        <v>8.5032188841201714E-2</v>
      </c>
      <c r="BZ11" s="68">
        <f t="shared" si="57"/>
        <v>-2.0177086086860304E-3</v>
      </c>
      <c r="CA11" s="68">
        <f t="shared" si="58"/>
        <v>-1.0086847938977322E-2</v>
      </c>
      <c r="CB11" s="9">
        <v>4673</v>
      </c>
      <c r="CC11" s="49">
        <v>14554.58</v>
      </c>
      <c r="CD11" s="50">
        <f t="shared" si="16"/>
        <v>0.3210673203898704</v>
      </c>
      <c r="CE11" s="58">
        <f t="shared" si="59"/>
        <v>-5.7864093024301677E-2</v>
      </c>
      <c r="CF11" s="50">
        <f t="shared" si="60"/>
        <v>0.33217091088155565</v>
      </c>
      <c r="CG11" s="83">
        <f t="shared" si="61"/>
        <v>0.3521380213877397</v>
      </c>
      <c r="CH11" s="83">
        <v>-1.9967110506184049E-2</v>
      </c>
      <c r="CI11" s="56">
        <v>377</v>
      </c>
      <c r="CJ11" s="56">
        <v>359</v>
      </c>
      <c r="CK11" s="69">
        <f t="shared" si="17"/>
        <v>2.466577530921538E-2</v>
      </c>
      <c r="CL11" s="70">
        <f t="shared" si="18"/>
        <v>8.0676225123047299E-2</v>
      </c>
      <c r="CM11" s="71">
        <f t="shared" si="62"/>
        <v>1.9507850472849309E-2</v>
      </c>
      <c r="CN11" s="71">
        <f t="shared" si="63"/>
        <v>-7.7371943497150986E-2</v>
      </c>
      <c r="CO11" s="9">
        <v>3895</v>
      </c>
      <c r="CP11" s="49">
        <v>23198.880000000001</v>
      </c>
      <c r="CQ11" s="41">
        <f t="shared" si="19"/>
        <v>0.16789603636037601</v>
      </c>
      <c r="CR11" s="84">
        <f t="shared" si="64"/>
        <v>1.4105947752606207E-3</v>
      </c>
      <c r="CS11" s="41">
        <f t="shared" si="65"/>
        <v>0.12112504530627044</v>
      </c>
      <c r="CT11" s="41">
        <f t="shared" si="66"/>
        <v>8.2885216942952311E-2</v>
      </c>
      <c r="CU11" s="41">
        <v>3.8239828363318122E-2</v>
      </c>
      <c r="CV11" s="56">
        <v>305</v>
      </c>
      <c r="CW11" s="56">
        <v>349</v>
      </c>
      <c r="CX11" s="73">
        <f t="shared" si="20"/>
        <v>1.504382970212355E-2</v>
      </c>
      <c r="CY11" s="73">
        <f t="shared" si="21"/>
        <v>7.8305519897304235E-2</v>
      </c>
      <c r="CZ11" s="73">
        <f t="shared" si="67"/>
        <v>1.4996737496544016E-2</v>
      </c>
      <c r="DA11" s="73">
        <f t="shared" si="68"/>
        <v>1.3586142721283395E-2</v>
      </c>
      <c r="DB11" s="9">
        <v>10370</v>
      </c>
      <c r="DC11" s="49">
        <v>41101.589999999997</v>
      </c>
      <c r="DD11" s="41">
        <f t="shared" si="22"/>
        <v>0.25230167494736827</v>
      </c>
      <c r="DE11" s="85">
        <f t="shared" si="69"/>
        <v>-1.5190396935777062E-2</v>
      </c>
      <c r="DF11" s="41">
        <f t="shared" si="70"/>
        <v>0.19646854573855346</v>
      </c>
      <c r="DG11" s="41">
        <f t="shared" si="71"/>
        <v>0.13029433985502217</v>
      </c>
      <c r="DH11" s="41">
        <v>6.617420588353129E-2</v>
      </c>
      <c r="DI11" s="56">
        <v>815</v>
      </c>
      <c r="DJ11" s="56">
        <v>987</v>
      </c>
      <c r="DK11" s="68">
        <f t="shared" si="23"/>
        <v>2.4013669544170922E-2</v>
      </c>
      <c r="DL11" s="68">
        <f t="shared" si="24"/>
        <v>7.8592092574734818E-2</v>
      </c>
      <c r="DM11" s="68">
        <f t="shared" si="72"/>
        <v>-2.3397325534688408E-3</v>
      </c>
      <c r="DN11" s="86">
        <f t="shared" si="73"/>
        <v>-1.2850664382308221E-2</v>
      </c>
      <c r="DO11" s="24">
        <v>5505</v>
      </c>
      <c r="DP11" s="49">
        <v>27106.98</v>
      </c>
      <c r="DQ11" s="50">
        <f t="shared" si="25"/>
        <v>0.20308422406332244</v>
      </c>
      <c r="DR11" s="78">
        <f t="shared" si="74"/>
        <v>-2.1568195197945728E-3</v>
      </c>
      <c r="DS11" s="50">
        <f t="shared" si="75"/>
        <v>8.0914098229392162E-2</v>
      </c>
      <c r="DT11" s="87">
        <f t="shared" si="76"/>
        <v>4.6051330633578566E-2</v>
      </c>
      <c r="DU11" s="87">
        <v>3.4862767595813596E-2</v>
      </c>
      <c r="DV11" s="56">
        <v>449</v>
      </c>
      <c r="DW11" s="75">
        <v>130</v>
      </c>
      <c r="DX11" s="76">
        <f t="shared" si="26"/>
        <v>4.7958127390067065E-3</v>
      </c>
      <c r="DY11" s="76">
        <f t="shared" si="27"/>
        <v>8.1562216167120796E-2</v>
      </c>
      <c r="DZ11" s="76">
        <f t="shared" si="77"/>
        <v>4.9188756189545756E-3</v>
      </c>
      <c r="EA11" s="77">
        <f t="shared" si="78"/>
        <v>-7.0756951387491484E-3</v>
      </c>
    </row>
    <row r="12" spans="1:131" x14ac:dyDescent="0.25">
      <c r="A12" s="48">
        <v>1989</v>
      </c>
      <c r="B12" s="9">
        <v>5600</v>
      </c>
      <c r="C12" s="49">
        <v>28284.28</v>
      </c>
      <c r="D12" s="50">
        <f t="shared" si="0"/>
        <v>0.19798983746448556</v>
      </c>
      <c r="E12" s="78">
        <f t="shared" si="28"/>
        <v>3.9230324881678325E-4</v>
      </c>
      <c r="F12" s="50">
        <f t="shared" si="29"/>
        <v>0.14362676183048009</v>
      </c>
      <c r="G12" s="52">
        <f t="shared" si="30"/>
        <v>7.8649144821129433E-2</v>
      </c>
      <c r="H12" s="52">
        <v>471</v>
      </c>
      <c r="I12" s="55">
        <v>6.4977617009350661E-2</v>
      </c>
      <c r="J12" s="52">
        <v>501</v>
      </c>
      <c r="K12" s="53">
        <f t="shared" si="1"/>
        <v>1.7713019387447727E-2</v>
      </c>
      <c r="L12" s="53">
        <f t="shared" si="2"/>
        <v>8.4107142857142853E-2</v>
      </c>
      <c r="M12" s="53">
        <f t="shared" si="31"/>
        <v>1.8461014608271795E-3</v>
      </c>
      <c r="N12" s="53">
        <f t="shared" si="32"/>
        <v>-1.4537982120103963E-3</v>
      </c>
      <c r="O12" s="9">
        <v>7795</v>
      </c>
      <c r="P12" s="49">
        <v>22609.52</v>
      </c>
      <c r="Q12" s="50">
        <f t="shared" si="3"/>
        <v>0.34476627544503374</v>
      </c>
      <c r="R12" s="58">
        <f t="shared" si="33"/>
        <v>2.3636078442374808E-2</v>
      </c>
      <c r="S12" s="50">
        <f t="shared" si="34"/>
        <v>6.7421289581822669E-2</v>
      </c>
      <c r="T12" s="52">
        <f t="shared" si="35"/>
        <v>-1.1989312127062793E-2</v>
      </c>
      <c r="U12" s="52">
        <v>578</v>
      </c>
      <c r="V12" s="55">
        <v>7.9410601708885462E-2</v>
      </c>
      <c r="W12" s="52">
        <v>416</v>
      </c>
      <c r="X12" s="54">
        <f t="shared" si="4"/>
        <v>7.4150096215522765E-2</v>
      </c>
      <c r="Y12" s="54">
        <f t="shared" si="5"/>
        <v>1.839932913215318E-2</v>
      </c>
      <c r="Z12" s="53">
        <f t="shared" si="36"/>
        <v>9.4364889297417279E-3</v>
      </c>
      <c r="AA12" s="53">
        <f t="shared" si="37"/>
        <v>1.419958951263308E-2</v>
      </c>
      <c r="AB12" s="9">
        <v>5335</v>
      </c>
      <c r="AC12" s="49">
        <v>24776.76</v>
      </c>
      <c r="AD12" s="55">
        <f t="shared" si="6"/>
        <v>0.21532274599261567</v>
      </c>
      <c r="AE12" s="57">
        <f t="shared" si="38"/>
        <v>1.289866844504331E-2</v>
      </c>
      <c r="AF12" s="55">
        <f t="shared" si="39"/>
        <v>0.10862351627267648</v>
      </c>
      <c r="AG12" s="79">
        <f t="shared" si="40"/>
        <v>-8.3241915988721965E-3</v>
      </c>
      <c r="AH12" s="56">
        <v>470</v>
      </c>
      <c r="AI12" s="56">
        <v>482</v>
      </c>
      <c r="AJ12" s="57">
        <v>0.11694770787154868</v>
      </c>
      <c r="AK12" s="57">
        <f t="shared" si="7"/>
        <v>8.8097469540768511E-2</v>
      </c>
      <c r="AL12" s="57">
        <f t="shared" si="8"/>
        <v>1.945371388349405E-2</v>
      </c>
      <c r="AM12" s="57">
        <f t="shared" si="41"/>
        <v>1.5705853573463536E-2</v>
      </c>
      <c r="AN12" s="57">
        <f t="shared" si="42"/>
        <v>-2.8071851284202261E-3</v>
      </c>
      <c r="AO12" s="9">
        <v>4045</v>
      </c>
      <c r="AP12" s="49">
        <v>20214.22</v>
      </c>
      <c r="AQ12" s="58">
        <f t="shared" si="9"/>
        <v>0.20010665759054763</v>
      </c>
      <c r="AR12" s="58">
        <f t="shared" si="43"/>
        <v>7.0421839947542864E-3</v>
      </c>
      <c r="AS12" s="59">
        <f t="shared" si="44"/>
        <v>0.14145883107620882</v>
      </c>
      <c r="AT12" s="80">
        <f t="shared" si="45"/>
        <v>6.346056062779562E-2</v>
      </c>
      <c r="AU12" s="81">
        <v>7.7998270448413204E-2</v>
      </c>
      <c r="AV12" s="56">
        <v>349</v>
      </c>
      <c r="AW12" s="56">
        <v>276</v>
      </c>
      <c r="AX12" s="60">
        <v>8.6279357231149573E-2</v>
      </c>
      <c r="AY12" s="60">
        <f t="shared" si="46"/>
        <v>1.3653754634114005E-2</v>
      </c>
      <c r="AZ12" s="60">
        <f t="shared" si="47"/>
        <v>4.3207889754708542E-3</v>
      </c>
      <c r="BA12" s="68">
        <f t="shared" si="48"/>
        <v>2.7213950192834322E-3</v>
      </c>
      <c r="BB12" s="61">
        <v>5734</v>
      </c>
      <c r="BC12" s="62">
        <v>24492.03</v>
      </c>
      <c r="BD12" s="63">
        <f t="shared" si="10"/>
        <v>0.23411697601219661</v>
      </c>
      <c r="BE12" s="64">
        <f t="shared" si="49"/>
        <v>-3.7926789343989409E-4</v>
      </c>
      <c r="BF12" s="64">
        <f t="shared" si="50"/>
        <v>0.13056870878428467</v>
      </c>
      <c r="BG12" s="66">
        <f t="shared" si="51"/>
        <v>3.2263751096881912E-2</v>
      </c>
      <c r="BH12" s="57">
        <v>9.8304957687402758E-2</v>
      </c>
      <c r="BI12" s="65">
        <v>433</v>
      </c>
      <c r="BJ12" s="65">
        <v>290</v>
      </c>
      <c r="BK12" s="66">
        <f t="shared" si="11"/>
        <v>1.1840586509162369E-2</v>
      </c>
      <c r="BL12" s="66">
        <f t="shared" si="12"/>
        <v>7.5514475061039407E-2</v>
      </c>
      <c r="BM12" s="66">
        <f t="shared" si="52"/>
        <v>4.215449958992392E-4</v>
      </c>
      <c r="BN12" s="66">
        <f t="shared" si="53"/>
        <v>-8.0081288933913329E-4</v>
      </c>
      <c r="BO12" s="9">
        <v>8591</v>
      </c>
      <c r="BP12" s="49">
        <v>55674.35</v>
      </c>
      <c r="BQ12" s="50">
        <f t="shared" si="13"/>
        <v>0.15430804311141486</v>
      </c>
      <c r="BR12" s="58">
        <f t="shared" si="54"/>
        <v>-1.0793561026931242E-2</v>
      </c>
      <c r="BS12" s="50">
        <f t="shared" si="55"/>
        <v>0.23282249119631565</v>
      </c>
      <c r="BT12" s="51">
        <f t="shared" si="56"/>
        <v>0.16662220324192412</v>
      </c>
      <c r="BU12" s="55">
        <v>6.6200287954391535E-2</v>
      </c>
      <c r="BV12" s="56">
        <v>757</v>
      </c>
      <c r="BW12" s="56">
        <v>1087</v>
      </c>
      <c r="BX12" s="68">
        <f t="shared" si="14"/>
        <v>1.9524251293459197E-2</v>
      </c>
      <c r="BY12" s="68">
        <f t="shared" si="15"/>
        <v>8.8115469677569544E-2</v>
      </c>
      <c r="BZ12" s="68">
        <f t="shared" si="57"/>
        <v>1.4485032256737751E-4</v>
      </c>
      <c r="CA12" s="68">
        <f t="shared" si="58"/>
        <v>-1.0793561026931242E-2</v>
      </c>
      <c r="CB12" s="9">
        <v>5199</v>
      </c>
      <c r="CC12" s="49">
        <v>15794.25</v>
      </c>
      <c r="CD12" s="50">
        <f t="shared" si="16"/>
        <v>0.32917042594615131</v>
      </c>
      <c r="CE12" s="58">
        <f t="shared" si="59"/>
        <v>8.1031055562809096E-3</v>
      </c>
      <c r="CF12" s="50">
        <f t="shared" si="60"/>
        <v>8.5173876539206217E-2</v>
      </c>
      <c r="CG12" s="83">
        <f t="shared" si="61"/>
        <v>-1.5040661267076802E-2</v>
      </c>
      <c r="CH12" s="83">
        <v>0.10021453780628302</v>
      </c>
      <c r="CI12" s="56">
        <v>437</v>
      </c>
      <c r="CJ12" s="56">
        <v>144</v>
      </c>
      <c r="CK12" s="69">
        <f t="shared" si="17"/>
        <v>9.1172420342846283E-3</v>
      </c>
      <c r="CL12" s="70">
        <f t="shared" si="18"/>
        <v>8.4054625889594156E-2</v>
      </c>
      <c r="CM12" s="71">
        <f t="shared" si="62"/>
        <v>9.1769231831832793E-3</v>
      </c>
      <c r="CN12" s="71">
        <f t="shared" si="63"/>
        <v>-1.0738176269023698E-3</v>
      </c>
      <c r="CO12" s="9">
        <v>4627</v>
      </c>
      <c r="CP12" s="49">
        <v>27133.72</v>
      </c>
      <c r="CQ12" s="41">
        <f t="shared" si="19"/>
        <v>0.17052582543049755</v>
      </c>
      <c r="CR12" s="84">
        <f t="shared" si="64"/>
        <v>2.629789070121541E-3</v>
      </c>
      <c r="CS12" s="41">
        <f t="shared" si="65"/>
        <v>0.16961336064499666</v>
      </c>
      <c r="CT12" s="41">
        <f t="shared" si="66"/>
        <v>7.5744955457104107E-2</v>
      </c>
      <c r="CU12" s="41">
        <v>9.3868405187892551E-2</v>
      </c>
      <c r="CV12" s="56">
        <v>367</v>
      </c>
      <c r="CW12" s="56">
        <v>553</v>
      </c>
      <c r="CX12" s="73">
        <f t="shared" si="20"/>
        <v>2.0380544945551145E-2</v>
      </c>
      <c r="CY12" s="73">
        <f t="shared" si="21"/>
        <v>7.9317052085584608E-2</v>
      </c>
      <c r="CZ12" s="73">
        <f t="shared" si="67"/>
        <v>2.0271644427341445E-2</v>
      </c>
      <c r="DA12" s="73">
        <f t="shared" si="68"/>
        <v>1.7641855357219904E-2</v>
      </c>
      <c r="DB12" s="9">
        <v>12360</v>
      </c>
      <c r="DC12" s="49">
        <v>46925.52</v>
      </c>
      <c r="DD12" s="41">
        <f t="shared" si="22"/>
        <v>0.26339612219534281</v>
      </c>
      <c r="DE12" s="85">
        <f t="shared" si="69"/>
        <v>1.1094447247974537E-2</v>
      </c>
      <c r="DF12" s="41">
        <f t="shared" si="70"/>
        <v>0.14169597818478558</v>
      </c>
      <c r="DG12" s="41">
        <f t="shared" si="71"/>
        <v>3.448194065794305E-2</v>
      </c>
      <c r="DH12" s="41">
        <v>0.10721403752684253</v>
      </c>
      <c r="DI12" s="89">
        <v>1042</v>
      </c>
      <c r="DJ12" s="56">
        <v>1440</v>
      </c>
      <c r="DK12" s="68">
        <f t="shared" si="23"/>
        <v>3.0686926857709837E-2</v>
      </c>
      <c r="DL12" s="68">
        <f t="shared" si="24"/>
        <v>8.4304207119741098E-2</v>
      </c>
      <c r="DM12" s="68">
        <f t="shared" si="72"/>
        <v>1.8004005795897171E-2</v>
      </c>
      <c r="DN12" s="86">
        <f t="shared" si="73"/>
        <v>-6.909558547922634E-3</v>
      </c>
      <c r="DO12" s="24">
        <v>6369</v>
      </c>
      <c r="DP12" s="49">
        <v>30623.08</v>
      </c>
      <c r="DQ12" s="50">
        <f t="shared" si="25"/>
        <v>0.20798038603563065</v>
      </c>
      <c r="DR12" s="78">
        <f t="shared" si="74"/>
        <v>4.8961619723082161E-3</v>
      </c>
      <c r="DS12" s="50">
        <f t="shared" si="75"/>
        <v>0.12971197824324224</v>
      </c>
      <c r="DT12" s="87">
        <f t="shared" si="76"/>
        <v>4.1623926875749215E-2</v>
      </c>
      <c r="DU12" s="87">
        <v>8.8088051367493023E-2</v>
      </c>
      <c r="DV12" s="56">
        <v>530</v>
      </c>
      <c r="DW12" s="75">
        <v>525</v>
      </c>
      <c r="DX12" s="76">
        <f t="shared" si="26"/>
        <v>1.7143931962428336E-2</v>
      </c>
      <c r="DY12" s="76">
        <f t="shared" si="27"/>
        <v>8.3215575443554721E-2</v>
      </c>
      <c r="DZ12" s="76">
        <f t="shared" si="77"/>
        <v>8.7854423065126114E-3</v>
      </c>
      <c r="EA12" s="77">
        <f t="shared" si="78"/>
        <v>-3.8892803342043952E-3</v>
      </c>
    </row>
    <row r="13" spans="1:131" x14ac:dyDescent="0.25">
      <c r="A13" s="48">
        <v>1990</v>
      </c>
      <c r="B13" s="9">
        <v>8150</v>
      </c>
      <c r="C13" s="49">
        <v>33336.22</v>
      </c>
      <c r="D13" s="50">
        <f t="shared" si="0"/>
        <v>0.24447882813348365</v>
      </c>
      <c r="E13" s="78">
        <f t="shared" si="28"/>
        <v>4.6488990668998087E-2</v>
      </c>
      <c r="F13" s="50">
        <f t="shared" si="29"/>
        <v>0.17861299633577388</v>
      </c>
      <c r="G13" s="52">
        <f t="shared" si="30"/>
        <v>4.967355609299326E-2</v>
      </c>
      <c r="H13" s="52">
        <v>590</v>
      </c>
      <c r="I13" s="55">
        <v>0.12893944024278062</v>
      </c>
      <c r="J13" s="52">
        <v>380</v>
      </c>
      <c r="K13" s="53">
        <f t="shared" si="1"/>
        <v>1.1399012845487581E-2</v>
      </c>
      <c r="L13" s="53">
        <f t="shared" si="2"/>
        <v>7.2392638036809814E-2</v>
      </c>
      <c r="M13" s="53">
        <f t="shared" si="31"/>
        <v>-1.3045556184762552E-4</v>
      </c>
      <c r="N13" s="53">
        <f t="shared" si="32"/>
        <v>4.6619446230845712E-2</v>
      </c>
      <c r="O13" s="9">
        <v>10633</v>
      </c>
      <c r="P13" s="49">
        <v>26428.78</v>
      </c>
      <c r="Q13" s="50">
        <f t="shared" si="3"/>
        <v>0.40232655461205552</v>
      </c>
      <c r="R13" s="58">
        <f t="shared" si="33"/>
        <v>5.7560279167021777E-2</v>
      </c>
      <c r="S13" s="50">
        <f t="shared" si="34"/>
        <v>0.16892264851266184</v>
      </c>
      <c r="T13" s="52">
        <f t="shared" si="35"/>
        <v>0.10108616489995197</v>
      </c>
      <c r="U13" s="52">
        <v>750</v>
      </c>
      <c r="V13" s="55">
        <v>6.7836483612709872E-2</v>
      </c>
      <c r="W13" s="52">
        <v>840</v>
      </c>
      <c r="X13" s="54">
        <f t="shared" si="4"/>
        <v>7.0535126492993511E-2</v>
      </c>
      <c r="Y13" s="54">
        <f t="shared" si="5"/>
        <v>3.1783532951577792E-2</v>
      </c>
      <c r="Z13" s="53">
        <f t="shared" si="36"/>
        <v>-1.0619442606206085E-2</v>
      </c>
      <c r="AA13" s="53">
        <f t="shared" si="37"/>
        <v>6.8179721773227869E-2</v>
      </c>
      <c r="AB13" s="9">
        <v>8078</v>
      </c>
      <c r="AC13" s="49">
        <v>27996.06</v>
      </c>
      <c r="AD13" s="55">
        <f t="shared" si="6"/>
        <v>0.28854060178467966</v>
      </c>
      <c r="AE13" s="57">
        <f t="shared" si="38"/>
        <v>7.3217855792063996E-2</v>
      </c>
      <c r="AF13" s="55">
        <f t="shared" si="39"/>
        <v>0.12993224295670633</v>
      </c>
      <c r="AG13" s="79">
        <f t="shared" si="40"/>
        <v>2.2127394017650431E-2</v>
      </c>
      <c r="AH13" s="56">
        <v>530</v>
      </c>
      <c r="AI13" s="90">
        <v>1270</v>
      </c>
      <c r="AJ13" s="57">
        <v>0.1078048489390559</v>
      </c>
      <c r="AK13" s="57">
        <f t="shared" si="7"/>
        <v>6.5610299579103734E-2</v>
      </c>
      <c r="AL13" s="57">
        <f t="shared" si="8"/>
        <v>4.5363526153323001E-2</v>
      </c>
      <c r="AM13" s="57">
        <f t="shared" si="41"/>
        <v>3.3106173943065212E-2</v>
      </c>
      <c r="AN13" s="57">
        <f t="shared" si="42"/>
        <v>4.0111681848998784E-2</v>
      </c>
      <c r="AO13" s="9">
        <v>5898</v>
      </c>
      <c r="AP13" s="49">
        <v>23300.400000000001</v>
      </c>
      <c r="AQ13" s="58">
        <f t="shared" si="9"/>
        <v>0.25312870165319051</v>
      </c>
      <c r="AR13" s="58">
        <f t="shared" si="43"/>
        <v>5.3022044062642881E-2</v>
      </c>
      <c r="AS13" s="59">
        <f t="shared" si="44"/>
        <v>0.15267371187213755</v>
      </c>
      <c r="AT13" s="80">
        <f t="shared" si="45"/>
        <v>1.4558166375418291E-2</v>
      </c>
      <c r="AU13" s="81">
        <v>0.13811554549671926</v>
      </c>
      <c r="AV13" s="56">
        <v>440</v>
      </c>
      <c r="AW13" s="90">
        <v>120</v>
      </c>
      <c r="AX13" s="60">
        <v>7.4601559850796875E-2</v>
      </c>
      <c r="AY13" s="60">
        <f t="shared" si="46"/>
        <v>5.1501261780913625E-3</v>
      </c>
      <c r="AZ13" s="60">
        <f t="shared" si="47"/>
        <v>-8.4033688231241934E-3</v>
      </c>
      <c r="BA13" s="68">
        <f t="shared" si="48"/>
        <v>6.1425412885767076E-2</v>
      </c>
      <c r="BB13" s="61">
        <v>7777</v>
      </c>
      <c r="BC13" s="62">
        <v>30471.98</v>
      </c>
      <c r="BD13" s="63">
        <f t="shared" si="10"/>
        <v>0.25521807247182493</v>
      </c>
      <c r="BE13" s="64">
        <f t="shared" si="49"/>
        <v>2.1101096459628321E-2</v>
      </c>
      <c r="BF13" s="64">
        <f t="shared" si="50"/>
        <v>0.24415901826022593</v>
      </c>
      <c r="BG13" s="66">
        <f t="shared" si="51"/>
        <v>0.14773637940323306</v>
      </c>
      <c r="BH13" s="57">
        <v>9.6422638856992871E-2</v>
      </c>
      <c r="BI13" s="65">
        <v>510</v>
      </c>
      <c r="BJ13" s="91">
        <v>510</v>
      </c>
      <c r="BK13" s="66">
        <f t="shared" si="11"/>
        <v>1.6736687277951745E-2</v>
      </c>
      <c r="BL13" s="66">
        <f t="shared" si="12"/>
        <v>6.557798637006558E-2</v>
      </c>
      <c r="BM13" s="66">
        <f t="shared" si="52"/>
        <v>-1.6867418423685603E-2</v>
      </c>
      <c r="BN13" s="66">
        <f t="shared" si="53"/>
        <v>3.7968514883313924E-2</v>
      </c>
      <c r="BO13" s="9">
        <v>12878</v>
      </c>
      <c r="BP13" s="49">
        <v>64433.26</v>
      </c>
      <c r="BQ13" s="50">
        <f t="shared" si="13"/>
        <v>0.19986572152332507</v>
      </c>
      <c r="BR13" s="58">
        <f t="shared" si="54"/>
        <v>4.5557678411910218E-2</v>
      </c>
      <c r="BS13" s="50">
        <f t="shared" si="55"/>
        <v>0.15732397414608348</v>
      </c>
      <c r="BT13" s="51">
        <f t="shared" si="56"/>
        <v>5.0793155264319809E-2</v>
      </c>
      <c r="BU13" s="55">
        <v>0.10653081888176368</v>
      </c>
      <c r="BV13" s="56">
        <v>880</v>
      </c>
      <c r="BW13" s="56">
        <v>730</v>
      </c>
      <c r="BX13" s="68">
        <f t="shared" si="14"/>
        <v>1.1329552470261477E-2</v>
      </c>
      <c r="BY13" s="68">
        <f t="shared" si="15"/>
        <v>6.8333592172697619E-2</v>
      </c>
      <c r="BZ13" s="68">
        <f t="shared" si="57"/>
        <v>-5.3569183886331348E-4</v>
      </c>
      <c r="CA13" s="68">
        <f t="shared" si="58"/>
        <v>4.5557678411910218E-2</v>
      </c>
      <c r="CB13" s="9">
        <v>6580</v>
      </c>
      <c r="CC13" s="49">
        <v>20710.07</v>
      </c>
      <c r="CD13" s="50">
        <f t="shared" si="16"/>
        <v>0.31771983387791541</v>
      </c>
      <c r="CE13" s="58">
        <f t="shared" si="59"/>
        <v>-1.1450592068235899E-2</v>
      </c>
      <c r="CF13" s="50">
        <f t="shared" si="60"/>
        <v>0.31124111622900735</v>
      </c>
      <c r="CG13" s="83">
        <f t="shared" si="61"/>
        <v>0.17770762068495996</v>
      </c>
      <c r="CH13" s="83">
        <v>0.13353349554404739</v>
      </c>
      <c r="CI13" s="56">
        <v>500</v>
      </c>
      <c r="CJ13" s="56">
        <v>50</v>
      </c>
      <c r="CK13" s="69">
        <f t="shared" si="17"/>
        <v>2.4142844519598437E-3</v>
      </c>
      <c r="CL13" s="70">
        <f t="shared" si="18"/>
        <v>7.598784194528875E-2</v>
      </c>
      <c r="CM13" s="71">
        <f t="shared" si="62"/>
        <v>9.6048462034386628E-4</v>
      </c>
      <c r="CN13" s="71">
        <f t="shared" si="63"/>
        <v>-1.2411076688579764E-2</v>
      </c>
      <c r="CO13" s="9">
        <v>7043</v>
      </c>
      <c r="CP13" s="49">
        <v>31339.38</v>
      </c>
      <c r="CQ13" s="41">
        <f t="shared" si="19"/>
        <v>0.22473322701342527</v>
      </c>
      <c r="CR13" s="84">
        <f t="shared" si="64"/>
        <v>5.4207401582927722E-2</v>
      </c>
      <c r="CS13" s="41">
        <f t="shared" si="65"/>
        <v>0.15499754548952371</v>
      </c>
      <c r="CT13" s="41">
        <f t="shared" si="66"/>
        <v>7.8920248873014368E-2</v>
      </c>
      <c r="CU13" s="41">
        <v>7.6077296616509346E-2</v>
      </c>
      <c r="CV13" s="56">
        <v>460</v>
      </c>
      <c r="CW13" s="56">
        <v>670</v>
      </c>
      <c r="CX13" s="73">
        <f t="shared" si="20"/>
        <v>2.1378853059632958E-2</v>
      </c>
      <c r="CY13" s="73">
        <f t="shared" si="21"/>
        <v>6.5313076813857729E-2</v>
      </c>
      <c r="CZ13" s="73">
        <f t="shared" si="67"/>
        <v>2.1174652421801332E-2</v>
      </c>
      <c r="DA13" s="73">
        <f t="shared" si="68"/>
        <v>-3.303274916112639E-2</v>
      </c>
      <c r="DB13" s="9">
        <v>19760</v>
      </c>
      <c r="DC13" s="49">
        <v>55505.71</v>
      </c>
      <c r="DD13" s="41">
        <f t="shared" si="22"/>
        <v>0.35599940979045219</v>
      </c>
      <c r="DE13" s="85">
        <f t="shared" si="69"/>
        <v>9.2603287595109385E-2</v>
      </c>
      <c r="DF13" s="41">
        <f t="shared" si="70"/>
        <v>0.18284698816337044</v>
      </c>
      <c r="DG13" s="41">
        <f t="shared" si="71"/>
        <v>6.6336645505661734E-2</v>
      </c>
      <c r="DH13" s="41">
        <v>0.11651034265770871</v>
      </c>
      <c r="DI13" s="89">
        <v>1280</v>
      </c>
      <c r="DJ13" s="56">
        <v>1790</v>
      </c>
      <c r="DK13" s="68">
        <f t="shared" si="23"/>
        <v>3.2248934388912423E-2</v>
      </c>
      <c r="DL13" s="68">
        <f t="shared" si="24"/>
        <v>6.4777327935222673E-2</v>
      </c>
      <c r="DM13" s="68">
        <f t="shared" si="72"/>
        <v>5.9572069176323204E-3</v>
      </c>
      <c r="DN13" s="86">
        <f t="shared" si="73"/>
        <v>8.6646080677477061E-2</v>
      </c>
      <c r="DO13" s="24">
        <v>8857</v>
      </c>
      <c r="DP13" s="49">
        <v>34797.1</v>
      </c>
      <c r="DQ13" s="50">
        <f t="shared" si="25"/>
        <v>0.25453270531164951</v>
      </c>
      <c r="DR13" s="78">
        <f t="shared" si="74"/>
        <v>4.6552319276018855E-2</v>
      </c>
      <c r="DS13" s="50">
        <f t="shared" si="75"/>
        <v>0.13630307598060015</v>
      </c>
      <c r="DT13" s="87">
        <f t="shared" si="76"/>
        <v>5.9382279417383541E-2</v>
      </c>
      <c r="DU13" s="87">
        <v>7.6920796563216612E-2</v>
      </c>
      <c r="DV13" s="56">
        <v>630</v>
      </c>
      <c r="DW13" s="75">
        <v>1003.7</v>
      </c>
      <c r="DX13" s="76">
        <f t="shared" si="26"/>
        <v>2.8844357719465131E-2</v>
      </c>
      <c r="DY13" s="76">
        <f t="shared" si="27"/>
        <v>7.1130179519024506E-2</v>
      </c>
      <c r="DZ13" s="76">
        <f t="shared" si="77"/>
        <v>1.6915599933219283E-2</v>
      </c>
      <c r="EA13" s="77">
        <f t="shared" si="78"/>
        <v>2.9636719342799572E-2</v>
      </c>
    </row>
    <row r="14" spans="1:131" x14ac:dyDescent="0.25">
      <c r="A14" s="48">
        <v>1991</v>
      </c>
      <c r="B14" s="9">
        <v>9454</v>
      </c>
      <c r="C14" s="49">
        <v>40659.4</v>
      </c>
      <c r="D14" s="50">
        <f t="shared" si="0"/>
        <v>0.23251695794822352</v>
      </c>
      <c r="E14" s="78">
        <f t="shared" si="28"/>
        <v>-1.1961870185260126E-2</v>
      </c>
      <c r="F14" s="50">
        <f t="shared" si="29"/>
        <v>0.21967637602583617</v>
      </c>
      <c r="G14" s="52">
        <f t="shared" si="30"/>
        <v>6.6136597476121828E-2</v>
      </c>
      <c r="H14" s="52">
        <v>700</v>
      </c>
      <c r="I14" s="55">
        <v>0.15353977854971435</v>
      </c>
      <c r="J14" s="52">
        <v>430</v>
      </c>
      <c r="K14" s="53">
        <f t="shared" si="1"/>
        <v>1.0575660240928297E-2</v>
      </c>
      <c r="L14" s="53">
        <f t="shared" si="2"/>
        <v>7.4042733234609692E-2</v>
      </c>
      <c r="M14" s="53">
        <f t="shared" si="31"/>
        <v>-1.7792617841352262E-2</v>
      </c>
      <c r="N14" s="53">
        <f t="shared" si="32"/>
        <v>5.8307476560921362E-3</v>
      </c>
      <c r="O14" s="9">
        <v>11777</v>
      </c>
      <c r="P14" s="49">
        <v>29518.799999999999</v>
      </c>
      <c r="Q14" s="50">
        <f t="shared" si="3"/>
        <v>0.39896608263208533</v>
      </c>
      <c r="R14" s="58">
        <f t="shared" si="33"/>
        <v>-3.3604719799701921E-3</v>
      </c>
      <c r="S14" s="50">
        <f t="shared" si="34"/>
        <v>0.11691875296551715</v>
      </c>
      <c r="T14" s="52">
        <f t="shared" si="35"/>
        <v>-4.7029604683745507E-2</v>
      </c>
      <c r="U14" s="52">
        <v>1000</v>
      </c>
      <c r="V14" s="55">
        <v>0.16394835764926266</v>
      </c>
      <c r="W14" s="52">
        <v>610</v>
      </c>
      <c r="X14" s="54">
        <f t="shared" si="4"/>
        <v>8.4911267725227141E-2</v>
      </c>
      <c r="Y14" s="54">
        <f t="shared" si="5"/>
        <v>2.0664796671951435E-2</v>
      </c>
      <c r="Z14" s="53">
        <f t="shared" si="36"/>
        <v>2.0254080854608954E-2</v>
      </c>
      <c r="AA14" s="53">
        <f t="shared" si="37"/>
        <v>-2.3614552834579146E-2</v>
      </c>
      <c r="AB14" s="9">
        <v>9361</v>
      </c>
      <c r="AC14" s="49">
        <v>30631.7</v>
      </c>
      <c r="AD14" s="55">
        <f t="shared" si="6"/>
        <v>0.3055984486659245</v>
      </c>
      <c r="AE14" s="57">
        <f t="shared" si="38"/>
        <v>1.7057846881244842E-2</v>
      </c>
      <c r="AF14" s="55">
        <f t="shared" si="39"/>
        <v>9.4143247299798588E-2</v>
      </c>
      <c r="AG14" s="79">
        <f t="shared" si="40"/>
        <v>-7.5839483767902144E-2</v>
      </c>
      <c r="AH14" s="56">
        <v>720</v>
      </c>
      <c r="AI14" s="90">
        <v>1160</v>
      </c>
      <c r="AJ14" s="57">
        <v>0.16998273106770073</v>
      </c>
      <c r="AK14" s="57">
        <f t="shared" si="7"/>
        <v>7.6914859523555174E-2</v>
      </c>
      <c r="AL14" s="57">
        <f t="shared" si="8"/>
        <v>3.7869266152384617E-2</v>
      </c>
      <c r="AM14" s="57">
        <f t="shared" si="41"/>
        <v>3.3325903673106803E-2</v>
      </c>
      <c r="AN14" s="57">
        <f t="shared" si="42"/>
        <v>-1.6268056791861961E-2</v>
      </c>
      <c r="AO14" s="9">
        <v>6271</v>
      </c>
      <c r="AP14" s="49">
        <v>30091.73</v>
      </c>
      <c r="AQ14" s="58">
        <f t="shared" si="9"/>
        <v>0.20839612744099459</v>
      </c>
      <c r="AR14" s="58">
        <f t="shared" si="43"/>
        <v>-4.4732574212195925E-2</v>
      </c>
      <c r="AS14" s="59">
        <f t="shared" si="44"/>
        <v>0.29146838680881004</v>
      </c>
      <c r="AT14" s="80">
        <f t="shared" si="45"/>
        <v>0.13872191242597939</v>
      </c>
      <c r="AU14" s="81">
        <v>0.15274647438283065</v>
      </c>
      <c r="AV14" s="56">
        <v>520</v>
      </c>
      <c r="AW14" s="90">
        <v>400</v>
      </c>
      <c r="AX14" s="60">
        <v>8.2921384149258495E-2</v>
      </c>
      <c r="AY14" s="60">
        <f t="shared" si="46"/>
        <v>1.3292688722117339E-2</v>
      </c>
      <c r="AZ14" s="60">
        <f t="shared" si="47"/>
        <v>-2.7582668782620185E-2</v>
      </c>
      <c r="BA14" s="68">
        <f t="shared" si="48"/>
        <v>-1.714990542957574E-2</v>
      </c>
      <c r="BB14" s="61">
        <v>8803</v>
      </c>
      <c r="BC14" s="62">
        <v>32608.58</v>
      </c>
      <c r="BD14" s="63">
        <f t="shared" si="10"/>
        <v>0.26995962412346691</v>
      </c>
      <c r="BE14" s="64">
        <f t="shared" si="49"/>
        <v>1.4741551651641982E-2</v>
      </c>
      <c r="BF14" s="64">
        <f t="shared" si="50"/>
        <v>7.0116874584454383E-2</v>
      </c>
      <c r="BG14" s="66">
        <f t="shared" si="51"/>
        <v>-6.2479026326538664E-2</v>
      </c>
      <c r="BH14" s="57">
        <v>0.13259590091099305</v>
      </c>
      <c r="BI14" s="65">
        <v>610</v>
      </c>
      <c r="BJ14" s="91">
        <v>380</v>
      </c>
      <c r="BK14" s="66">
        <f t="shared" si="11"/>
        <v>1.1653374663968808E-2</v>
      </c>
      <c r="BL14" s="66">
        <f t="shared" si="12"/>
        <v>6.9294558673179601E-2</v>
      </c>
      <c r="BM14" s="66">
        <f t="shared" si="52"/>
        <v>1.1457256009247133E-2</v>
      </c>
      <c r="BN14" s="66">
        <f t="shared" si="53"/>
        <v>3.2842956423948487E-3</v>
      </c>
      <c r="BO14" s="9">
        <v>15279</v>
      </c>
      <c r="BP14" s="49">
        <v>73406.11</v>
      </c>
      <c r="BQ14" s="50">
        <f t="shared" si="13"/>
        <v>0.20814343656134346</v>
      </c>
      <c r="BR14" s="58">
        <f t="shared" si="54"/>
        <v>8.277715038018385E-3</v>
      </c>
      <c r="BS14" s="50">
        <f t="shared" si="55"/>
        <v>0.13925804778463791</v>
      </c>
      <c r="BT14" s="51">
        <f t="shared" si="56"/>
        <v>3.3002235092602916E-3</v>
      </c>
      <c r="BU14" s="55">
        <v>0.13595782427537761</v>
      </c>
      <c r="BV14" s="89">
        <v>1160</v>
      </c>
      <c r="BW14" s="56">
        <v>500</v>
      </c>
      <c r="BX14" s="68">
        <f t="shared" si="14"/>
        <v>6.8114221009667993E-3</v>
      </c>
      <c r="BY14" s="68">
        <f t="shared" si="15"/>
        <v>7.5921199031350223E-2</v>
      </c>
      <c r="BZ14" s="68">
        <f t="shared" si="57"/>
        <v>-4.3000771767478059E-3</v>
      </c>
      <c r="CA14" s="68">
        <f t="shared" si="58"/>
        <v>8.277715038018385E-3</v>
      </c>
      <c r="CB14" s="9">
        <v>7647</v>
      </c>
      <c r="CC14" s="49">
        <v>23011.61</v>
      </c>
      <c r="CD14" s="50">
        <f t="shared" si="16"/>
        <v>0.33231051630025016</v>
      </c>
      <c r="CE14" s="58">
        <f t="shared" si="59"/>
        <v>1.4590682422334744E-2</v>
      </c>
      <c r="CF14" s="50">
        <f t="shared" si="60"/>
        <v>0.11113144475127322</v>
      </c>
      <c r="CG14" s="83">
        <f t="shared" si="61"/>
        <v>-7.1493058633030335E-2</v>
      </c>
      <c r="CH14" s="83">
        <v>0.18262450338430355</v>
      </c>
      <c r="CI14" s="56">
        <v>620</v>
      </c>
      <c r="CJ14" s="56">
        <v>180</v>
      </c>
      <c r="CK14" s="69">
        <f t="shared" si="17"/>
        <v>7.822138477055712E-3</v>
      </c>
      <c r="CL14" s="70">
        <f t="shared" si="18"/>
        <v>8.1077546750359622E-2</v>
      </c>
      <c r="CM14" s="71">
        <f t="shared" si="62"/>
        <v>8.1318542426336241E-3</v>
      </c>
      <c r="CN14" s="71">
        <f t="shared" si="63"/>
        <v>6.4588281797011201E-3</v>
      </c>
      <c r="CO14" s="9">
        <v>8341</v>
      </c>
      <c r="CP14" s="49">
        <v>36956.74</v>
      </c>
      <c r="CQ14" s="41">
        <f t="shared" si="19"/>
        <v>0.22569631412294483</v>
      </c>
      <c r="CR14" s="84">
        <f t="shared" si="64"/>
        <v>9.6308710951956145E-4</v>
      </c>
      <c r="CS14" s="41">
        <f t="shared" si="65"/>
        <v>0.17924285675083543</v>
      </c>
      <c r="CT14" s="41">
        <f t="shared" si="66"/>
        <v>3.3819158397068144E-2</v>
      </c>
      <c r="CU14" s="41">
        <v>0.14542369835376728</v>
      </c>
      <c r="CV14" s="56">
        <v>560</v>
      </c>
      <c r="CW14" s="56">
        <v>740</v>
      </c>
      <c r="CX14" s="73">
        <f t="shared" si="20"/>
        <v>2.0023411155854116E-2</v>
      </c>
      <c r="CY14" s="73">
        <f t="shared" si="21"/>
        <v>6.7138232825800268E-2</v>
      </c>
      <c r="CZ14" s="73">
        <f t="shared" si="67"/>
        <v>1.4870189040817409E-2</v>
      </c>
      <c r="DA14" s="73">
        <f t="shared" si="68"/>
        <v>1.3907101931297848E-2</v>
      </c>
      <c r="DB14" s="9">
        <v>22978</v>
      </c>
      <c r="DC14" s="49">
        <v>64677.23</v>
      </c>
      <c r="DD14" s="41">
        <f t="shared" si="22"/>
        <v>0.35527186306525493</v>
      </c>
      <c r="DE14" s="85">
        <f t="shared" si="69"/>
        <v>-7.2754672519725894E-4</v>
      </c>
      <c r="DF14" s="41">
        <f t="shared" si="70"/>
        <v>0.16523561269642356</v>
      </c>
      <c r="DG14" s="41">
        <f t="shared" si="71"/>
        <v>1.4819135353865226E-2</v>
      </c>
      <c r="DH14" s="41">
        <v>0.15041647734255834</v>
      </c>
      <c r="DI14" s="89">
        <v>1710</v>
      </c>
      <c r="DJ14" s="56">
        <v>1130</v>
      </c>
      <c r="DK14" s="68">
        <f t="shared" si="23"/>
        <v>1.7471372846363395E-2</v>
      </c>
      <c r="DL14" s="68">
        <f t="shared" si="24"/>
        <v>7.4419009487335708E-2</v>
      </c>
      <c r="DM14" s="68">
        <f t="shared" si="72"/>
        <v>-1.0274652755097521E-2</v>
      </c>
      <c r="DN14" s="86">
        <f t="shared" si="73"/>
        <v>9.5471060299002625E-3</v>
      </c>
      <c r="DO14" s="24">
        <v>10135</v>
      </c>
      <c r="DP14" s="49">
        <v>40380.370000000003</v>
      </c>
      <c r="DQ14" s="50">
        <f t="shared" si="25"/>
        <v>0.2509882896070541</v>
      </c>
      <c r="DR14" s="78">
        <f t="shared" si="74"/>
        <v>-3.544415704595405E-3</v>
      </c>
      <c r="DS14" s="50">
        <f t="shared" si="75"/>
        <v>0.16045216411712482</v>
      </c>
      <c r="DT14" s="87">
        <f t="shared" si="76"/>
        <v>8.2682947007527832E-2</v>
      </c>
      <c r="DU14" s="87">
        <v>7.7769217109596986E-2</v>
      </c>
      <c r="DV14" s="56">
        <v>830</v>
      </c>
      <c r="DW14" s="75">
        <v>313.7</v>
      </c>
      <c r="DX14" s="76">
        <f t="shared" si="26"/>
        <v>7.7686261913895282E-3</v>
      </c>
      <c r="DY14" s="76">
        <f t="shared" si="27"/>
        <v>8.189442525900345E-2</v>
      </c>
      <c r="DZ14" s="76">
        <f t="shared" si="77"/>
        <v>-9.4621691942491076E-3</v>
      </c>
      <c r="EA14" s="77">
        <f t="shared" si="78"/>
        <v>5.9177534896537026E-3</v>
      </c>
    </row>
    <row r="15" spans="1:131" x14ac:dyDescent="0.25">
      <c r="A15" s="48">
        <v>1992</v>
      </c>
      <c r="B15" s="9">
        <v>11063</v>
      </c>
      <c r="C15" s="49">
        <v>44395.14</v>
      </c>
      <c r="D15" s="50">
        <f t="shared" si="0"/>
        <v>0.24919394330100098</v>
      </c>
      <c r="E15" s="78">
        <f t="shared" si="28"/>
        <v>1.6676985352777451E-2</v>
      </c>
      <c r="F15" s="50">
        <f t="shared" si="29"/>
        <v>9.1878876717315011E-2</v>
      </c>
      <c r="G15" s="52">
        <f t="shared" si="30"/>
        <v>-1.5743442847542005E-2</v>
      </c>
      <c r="H15" s="52">
        <v>830</v>
      </c>
      <c r="I15" s="55">
        <v>0.10762231956485702</v>
      </c>
      <c r="J15" s="52">
        <v>740</v>
      </c>
      <c r="K15" s="53">
        <f t="shared" si="1"/>
        <v>1.6668491190702406E-2</v>
      </c>
      <c r="L15" s="53">
        <f t="shared" si="2"/>
        <v>7.502485763355328E-2</v>
      </c>
      <c r="M15" s="53">
        <f t="shared" si="31"/>
        <v>6.9865760209464837E-3</v>
      </c>
      <c r="N15" s="53">
        <f t="shared" si="32"/>
        <v>9.6904093318309677E-3</v>
      </c>
      <c r="O15" s="9">
        <v>13551</v>
      </c>
      <c r="P15" s="49">
        <v>31914.25</v>
      </c>
      <c r="Q15" s="50">
        <f t="shared" si="3"/>
        <v>0.42460656289901844</v>
      </c>
      <c r="R15" s="58">
        <f t="shared" si="33"/>
        <v>2.5640480266933108E-2</v>
      </c>
      <c r="S15" s="50">
        <f t="shared" si="34"/>
        <v>8.1149978996436195E-2</v>
      </c>
      <c r="T15" s="52">
        <f t="shared" si="35"/>
        <v>-4.8090324735013512E-2</v>
      </c>
      <c r="U15" s="52">
        <v>1240</v>
      </c>
      <c r="V15" s="55">
        <v>0.12924030373144971</v>
      </c>
      <c r="W15" s="52">
        <v>90</v>
      </c>
      <c r="X15" s="54">
        <f t="shared" si="4"/>
        <v>9.1506161906870345E-2</v>
      </c>
      <c r="Y15" s="54">
        <f t="shared" si="5"/>
        <v>2.8200568711469016E-3</v>
      </c>
      <c r="Z15" s="53">
        <f t="shared" si="36"/>
        <v>2.4486436413953292E-2</v>
      </c>
      <c r="AA15" s="53">
        <f t="shared" si="37"/>
        <v>1.1540438529798157E-3</v>
      </c>
      <c r="AB15" s="9">
        <v>10502</v>
      </c>
      <c r="AC15" s="49">
        <v>40315.78</v>
      </c>
      <c r="AD15" s="55">
        <f t="shared" si="6"/>
        <v>0.26049353379743617</v>
      </c>
      <c r="AE15" s="57">
        <f t="shared" si="38"/>
        <v>-4.5104914868488333E-2</v>
      </c>
      <c r="AF15" s="55">
        <f t="shared" si="39"/>
        <v>0.31614569220774552</v>
      </c>
      <c r="AG15" s="79">
        <f t="shared" si="40"/>
        <v>0.2909988940351898</v>
      </c>
      <c r="AH15" s="56">
        <v>930</v>
      </c>
      <c r="AI15" s="90">
        <v>250</v>
      </c>
      <c r="AJ15" s="57">
        <v>2.5146798172555693E-2</v>
      </c>
      <c r="AK15" s="57">
        <f t="shared" si="7"/>
        <v>8.8554561035993143E-2</v>
      </c>
      <c r="AL15" s="57">
        <f t="shared" si="8"/>
        <v>6.2010458435877965E-3</v>
      </c>
      <c r="AM15" s="57">
        <f t="shared" si="41"/>
        <v>-4.6643785110911259E-2</v>
      </c>
      <c r="AN15" s="57">
        <f t="shared" si="42"/>
        <v>1.5388702424229267E-3</v>
      </c>
      <c r="AO15" s="9">
        <v>7160</v>
      </c>
      <c r="AP15" s="49">
        <v>33035.85</v>
      </c>
      <c r="AQ15" s="58">
        <f t="shared" si="9"/>
        <v>0.21673424476742692</v>
      </c>
      <c r="AR15" s="58">
        <f t="shared" si="43"/>
        <v>8.3381173264323316E-3</v>
      </c>
      <c r="AS15" s="59">
        <f t="shared" si="44"/>
        <v>9.7838176801400223E-2</v>
      </c>
      <c r="AT15" s="80">
        <f t="shared" si="45"/>
        <v>2.9379224203793311E-2</v>
      </c>
      <c r="AU15" s="81">
        <v>6.8458952597606912E-2</v>
      </c>
      <c r="AV15" s="56">
        <v>590</v>
      </c>
      <c r="AW15" s="90">
        <v>790</v>
      </c>
      <c r="AX15" s="60">
        <v>8.2402234636871505E-2</v>
      </c>
      <c r="AY15" s="60">
        <f t="shared" si="46"/>
        <v>2.3913415274618332E-2</v>
      </c>
      <c r="AZ15" s="60">
        <f t="shared" si="47"/>
        <v>2.0983301676398228E-2</v>
      </c>
      <c r="BA15" s="68">
        <f t="shared" si="48"/>
        <v>-1.2645184349965897E-2</v>
      </c>
      <c r="BB15" s="61">
        <v>11442</v>
      </c>
      <c r="BC15" s="62">
        <v>36582.519999999997</v>
      </c>
      <c r="BD15" s="63">
        <f t="shared" si="10"/>
        <v>0.31277232951693873</v>
      </c>
      <c r="BE15" s="64">
        <f t="shared" si="49"/>
        <v>4.2812705393471817E-2</v>
      </c>
      <c r="BF15" s="64">
        <f t="shared" si="50"/>
        <v>0.12186792555824248</v>
      </c>
      <c r="BG15" s="66">
        <f t="shared" si="51"/>
        <v>7.5289448606403409E-2</v>
      </c>
      <c r="BH15" s="57">
        <v>4.6578476951839073E-2</v>
      </c>
      <c r="BI15" s="65">
        <v>740</v>
      </c>
      <c r="BJ15" s="91">
        <v>130</v>
      </c>
      <c r="BK15" s="66">
        <f t="shared" si="11"/>
        <v>3.5536097567909486E-3</v>
      </c>
      <c r="BL15" s="66">
        <f t="shared" si="12"/>
        <v>6.4674008040552344E-2</v>
      </c>
      <c r="BM15" s="66">
        <f t="shared" si="52"/>
        <v>-1.0209194334021451E-2</v>
      </c>
      <c r="BN15" s="66">
        <f t="shared" si="53"/>
        <v>5.3021899727493271E-2</v>
      </c>
      <c r="BO15" s="9">
        <v>16911</v>
      </c>
      <c r="BP15" s="49">
        <v>90921.46</v>
      </c>
      <c r="BQ15" s="50">
        <f t="shared" si="13"/>
        <v>0.18599569342595243</v>
      </c>
      <c r="BR15" s="58">
        <f t="shared" si="54"/>
        <v>-2.2147743135391029E-2</v>
      </c>
      <c r="BS15" s="50">
        <f t="shared" si="55"/>
        <v>0.23860888419233775</v>
      </c>
      <c r="BT15" s="51">
        <f t="shared" si="56"/>
        <v>0.15519680058969776</v>
      </c>
      <c r="BU15" s="55">
        <v>8.3412083602640005E-2</v>
      </c>
      <c r="BV15" s="89">
        <v>1340</v>
      </c>
      <c r="BW15" s="56">
        <v>1250</v>
      </c>
      <c r="BX15" s="68">
        <f t="shared" si="14"/>
        <v>1.374812942950982E-2</v>
      </c>
      <c r="BY15" s="68">
        <f t="shared" si="15"/>
        <v>7.923836556087753E-2</v>
      </c>
      <c r="BZ15" s="68">
        <f t="shared" si="57"/>
        <v>-1.3033470361893449E-2</v>
      </c>
      <c r="CA15" s="68">
        <f t="shared" si="58"/>
        <v>-2.2147743135391029E-2</v>
      </c>
      <c r="CB15" s="9">
        <v>8654</v>
      </c>
      <c r="CC15" s="49">
        <v>27046.93</v>
      </c>
      <c r="CD15" s="50">
        <f t="shared" si="16"/>
        <v>0.31996237650631698</v>
      </c>
      <c r="CE15" s="58">
        <f t="shared" si="59"/>
        <v>-1.2348139793933177E-2</v>
      </c>
      <c r="CF15" s="50">
        <f t="shared" si="60"/>
        <v>0.17536017688462474</v>
      </c>
      <c r="CG15" s="83">
        <f t="shared" si="61"/>
        <v>0.14203394905932265</v>
      </c>
      <c r="CH15" s="92">
        <v>3.332622782530209E-2</v>
      </c>
      <c r="CI15" s="56">
        <v>740</v>
      </c>
      <c r="CJ15" s="56">
        <v>420</v>
      </c>
      <c r="CK15" s="69">
        <f t="shared" si="17"/>
        <v>1.5528564609735744E-2</v>
      </c>
      <c r="CL15" s="70">
        <f t="shared" si="18"/>
        <v>8.5509590940605507E-2</v>
      </c>
      <c r="CM15" s="71">
        <f t="shared" si="62"/>
        <v>1.4413177691961546E-2</v>
      </c>
      <c r="CN15" s="71">
        <f t="shared" si="63"/>
        <v>-2.6761317485894724E-2</v>
      </c>
      <c r="CO15" s="9">
        <v>10206</v>
      </c>
      <c r="CP15" s="49">
        <v>43009.87</v>
      </c>
      <c r="CQ15" s="41">
        <f t="shared" si="19"/>
        <v>0.23729436987370572</v>
      </c>
      <c r="CR15" s="84">
        <f t="shared" si="64"/>
        <v>1.1598055750760894E-2</v>
      </c>
      <c r="CS15" s="41">
        <f t="shared" si="65"/>
        <v>0.16378960914842611</v>
      </c>
      <c r="CT15" s="41">
        <f t="shared" si="66"/>
        <v>5.899919524100207E-2</v>
      </c>
      <c r="CU15" s="41">
        <v>0.10479041390742404</v>
      </c>
      <c r="CV15" s="56">
        <v>690</v>
      </c>
      <c r="CW15" s="56">
        <v>1060</v>
      </c>
      <c r="CX15" s="73">
        <f t="shared" si="20"/>
        <v>2.4645505787392521E-2</v>
      </c>
      <c r="CY15" s="73">
        <f t="shared" si="21"/>
        <v>6.7607289829512057E-2</v>
      </c>
      <c r="CZ15" s="73">
        <f t="shared" si="67"/>
        <v>2.4565910686034361E-2</v>
      </c>
      <c r="DA15" s="73">
        <f t="shared" si="68"/>
        <v>1.2967854935273467E-2</v>
      </c>
      <c r="DB15" s="9">
        <v>26366</v>
      </c>
      <c r="DC15" s="49">
        <v>70704.350000000006</v>
      </c>
      <c r="DD15" s="41">
        <f t="shared" si="22"/>
        <v>0.37290492027718236</v>
      </c>
      <c r="DE15" s="84">
        <f t="shared" si="69"/>
        <v>1.7633057211927428E-2</v>
      </c>
      <c r="DF15" s="41">
        <f t="shared" si="70"/>
        <v>9.3187664344932558E-2</v>
      </c>
      <c r="DG15" s="41">
        <f t="shared" si="71"/>
        <v>1.8180286311173341E-2</v>
      </c>
      <c r="DH15" s="41">
        <v>7.5007378033759217E-2</v>
      </c>
      <c r="DI15" s="89">
        <v>2040</v>
      </c>
      <c r="DJ15" s="56">
        <v>1670</v>
      </c>
      <c r="DK15" s="68">
        <f t="shared" si="23"/>
        <v>2.3619480272430195E-2</v>
      </c>
      <c r="DL15" s="68">
        <f t="shared" si="24"/>
        <v>7.7372373511340367E-2</v>
      </c>
      <c r="DM15" s="68">
        <f t="shared" si="72"/>
        <v>1.847971514094562E-2</v>
      </c>
      <c r="DN15" s="86">
        <f t="shared" si="73"/>
        <v>-8.466579290181929E-4</v>
      </c>
      <c r="DO15" s="24">
        <v>11281</v>
      </c>
      <c r="DP15" s="49">
        <v>43290.39</v>
      </c>
      <c r="DQ15" s="58">
        <f t="shared" si="25"/>
        <v>0.26058901294259534</v>
      </c>
      <c r="DR15" s="58">
        <f t="shared" si="74"/>
        <v>9.6007233355412391E-3</v>
      </c>
      <c r="DS15" s="50">
        <f t="shared" si="75"/>
        <v>7.2065213865053657E-2</v>
      </c>
      <c r="DT15" s="87">
        <f t="shared" si="76"/>
        <v>3.3018187310338946E-2</v>
      </c>
      <c r="DU15" s="87">
        <v>3.904702655471471E-2</v>
      </c>
      <c r="DV15" s="56">
        <v>970</v>
      </c>
      <c r="DW15" s="75">
        <v>42.5</v>
      </c>
      <c r="DX15" s="76">
        <f t="shared" si="26"/>
        <v>9.8174213722722293E-4</v>
      </c>
      <c r="DY15" s="76">
        <f t="shared" si="27"/>
        <v>8.5985284992465202E-2</v>
      </c>
      <c r="DZ15" s="76">
        <f t="shared" si="77"/>
        <v>4.2406622087792691E-3</v>
      </c>
      <c r="EA15" s="77">
        <f t="shared" si="78"/>
        <v>5.36006112676197E-3</v>
      </c>
    </row>
    <row r="16" spans="1:131" x14ac:dyDescent="0.25">
      <c r="A16" s="48">
        <v>1993</v>
      </c>
      <c r="B16" s="9">
        <v>12940</v>
      </c>
      <c r="C16" s="49">
        <v>57866.64</v>
      </c>
      <c r="D16" s="50">
        <f t="shared" si="0"/>
        <v>0.2236176145703293</v>
      </c>
      <c r="E16" s="78">
        <f t="shared" si="28"/>
        <v>-2.5576328730671671E-2</v>
      </c>
      <c r="F16" s="50">
        <f t="shared" si="29"/>
        <v>0.30344537712911818</v>
      </c>
      <c r="G16" s="52">
        <f t="shared" si="30"/>
        <v>0.12050065739335419</v>
      </c>
      <c r="H16" s="52">
        <v>1030</v>
      </c>
      <c r="I16" s="55">
        <v>0.18294471973576398</v>
      </c>
      <c r="J16" s="52">
        <v>810</v>
      </c>
      <c r="K16" s="53">
        <f t="shared" si="1"/>
        <v>1.3997702303088619E-2</v>
      </c>
      <c r="L16" s="53">
        <f t="shared" si="2"/>
        <v>7.959814528593509E-2</v>
      </c>
      <c r="M16" s="53">
        <f t="shared" si="31"/>
        <v>-2.612683830969946E-2</v>
      </c>
      <c r="N16" s="53">
        <f t="shared" si="32"/>
        <v>5.5050957902778863E-4</v>
      </c>
      <c r="O16" s="9">
        <v>14752</v>
      </c>
      <c r="P16" s="49">
        <v>22811.98</v>
      </c>
      <c r="Q16" s="50">
        <f t="shared" si="3"/>
        <v>0.64667775440799091</v>
      </c>
      <c r="R16" s="58">
        <f t="shared" si="33"/>
        <v>0.22207119150897248</v>
      </c>
      <c r="S16" s="50">
        <f t="shared" si="34"/>
        <v>-0.28521021173927008</v>
      </c>
      <c r="T16" s="52">
        <f t="shared" si="35"/>
        <v>2.2320216006049942E-2</v>
      </c>
      <c r="U16" s="52">
        <v>1350</v>
      </c>
      <c r="V16" s="55">
        <v>-0.30753042774532002</v>
      </c>
      <c r="W16" s="52">
        <v>-10</v>
      </c>
      <c r="X16" s="54">
        <f t="shared" si="4"/>
        <v>9.1513015184381777E-2</v>
      </c>
      <c r="Y16" s="54">
        <f t="shared" si="5"/>
        <v>-4.3836615672992877E-4</v>
      </c>
      <c r="Z16" s="53">
        <f t="shared" si="36"/>
        <v>0.22660494744366208</v>
      </c>
      <c r="AA16" s="53">
        <f t="shared" si="37"/>
        <v>-4.5337559346896039E-3</v>
      </c>
      <c r="AB16" s="9">
        <v>11467</v>
      </c>
      <c r="AC16" s="49">
        <v>49194.29</v>
      </c>
      <c r="AD16" s="55">
        <f t="shared" si="6"/>
        <v>0.23309615811103279</v>
      </c>
      <c r="AE16" s="57">
        <f t="shared" si="38"/>
        <v>-2.739737568640338E-2</v>
      </c>
      <c r="AF16" s="55">
        <f t="shared" si="39"/>
        <v>0.2202241901310108</v>
      </c>
      <c r="AG16" s="79">
        <f t="shared" si="40"/>
        <v>-2.0299802946536716E-2</v>
      </c>
      <c r="AH16" s="89">
        <v>1050</v>
      </c>
      <c r="AI16" s="90">
        <v>-520</v>
      </c>
      <c r="AJ16" s="57">
        <v>0.24052399307754752</v>
      </c>
      <c r="AK16" s="57">
        <f t="shared" si="7"/>
        <v>9.156710560739513E-2</v>
      </c>
      <c r="AL16" s="57">
        <f t="shared" si="8"/>
        <v>-1.0570332451184883E-2</v>
      </c>
      <c r="AM16" s="57">
        <f t="shared" si="41"/>
        <v>-3.803605462477478E-2</v>
      </c>
      <c r="AN16" s="57">
        <f t="shared" si="42"/>
        <v>1.06386789383714E-2</v>
      </c>
      <c r="AO16" s="9">
        <v>8815</v>
      </c>
      <c r="AP16" s="49">
        <v>41079.050000000003</v>
      </c>
      <c r="AQ16" s="58">
        <f t="shared" si="9"/>
        <v>0.21458626720919785</v>
      </c>
      <c r="AR16" s="58">
        <f t="shared" si="43"/>
        <v>-2.1479775582290694E-3</v>
      </c>
      <c r="AS16" s="59">
        <f t="shared" si="44"/>
        <v>0.24346883764153199</v>
      </c>
      <c r="AT16" s="80">
        <f t="shared" si="45"/>
        <v>8.4954959545516628E-2</v>
      </c>
      <c r="AU16" s="93">
        <v>0.15851387809601536</v>
      </c>
      <c r="AV16" s="56">
        <v>720</v>
      </c>
      <c r="AW16" s="90">
        <v>540</v>
      </c>
      <c r="AX16" s="60">
        <v>8.1678956324446966E-2</v>
      </c>
      <c r="AY16" s="60">
        <f t="shared" si="46"/>
        <v>1.3145386760404634E-2</v>
      </c>
      <c r="AZ16" s="60">
        <f t="shared" si="47"/>
        <v>-1.5054280715603909E-2</v>
      </c>
      <c r="BA16" s="68">
        <f t="shared" si="48"/>
        <v>1.290630315737484E-2</v>
      </c>
      <c r="BB16" s="61">
        <v>10792</v>
      </c>
      <c r="BC16" s="62">
        <v>37970.980000000003</v>
      </c>
      <c r="BD16" s="63">
        <f t="shared" si="10"/>
        <v>0.28421705207503201</v>
      </c>
      <c r="BE16" s="64">
        <f t="shared" si="49"/>
        <v>-2.8555277441906723E-2</v>
      </c>
      <c r="BF16" s="64">
        <f t="shared" si="50"/>
        <v>3.7954192330107564E-2</v>
      </c>
      <c r="BG16" s="66">
        <f t="shared" si="51"/>
        <v>9.7006565146766782E-2</v>
      </c>
      <c r="BH16" s="57">
        <v>-5.9052372816659218E-2</v>
      </c>
      <c r="BI16" s="65">
        <v>870</v>
      </c>
      <c r="BJ16" s="91">
        <v>110</v>
      </c>
      <c r="BK16" s="66">
        <f t="shared" si="11"/>
        <v>2.8969491964653004E-3</v>
      </c>
      <c r="BL16" s="66">
        <f t="shared" si="12"/>
        <v>8.0615270570793179E-2</v>
      </c>
      <c r="BM16" s="66">
        <f t="shared" si="52"/>
        <v>1.5752241770687108E-2</v>
      </c>
      <c r="BN16" s="66">
        <f t="shared" si="53"/>
        <v>-4.4307519212593835E-2</v>
      </c>
      <c r="BO16" s="9">
        <v>18787</v>
      </c>
      <c r="BP16" s="49">
        <v>113319.64</v>
      </c>
      <c r="BQ16" s="50">
        <f t="shared" si="13"/>
        <v>0.16578767811122591</v>
      </c>
      <c r="BR16" s="58">
        <f t="shared" si="54"/>
        <v>-2.0208015314726518E-2</v>
      </c>
      <c r="BS16" s="50">
        <f t="shared" si="55"/>
        <v>0.24634646210036654</v>
      </c>
      <c r="BT16" s="51">
        <f t="shared" si="56"/>
        <v>0.12227057479824038</v>
      </c>
      <c r="BU16" s="55">
        <v>0.12407588730212615</v>
      </c>
      <c r="BV16" s="89">
        <v>1510</v>
      </c>
      <c r="BW16" s="56">
        <v>760</v>
      </c>
      <c r="BX16" s="68">
        <f t="shared" si="14"/>
        <v>6.7066926792213599E-3</v>
      </c>
      <c r="BY16" s="68">
        <f t="shared" si="15"/>
        <v>8.0374727204982163E-2</v>
      </c>
      <c r="BZ16" s="68">
        <f t="shared" si="57"/>
        <v>-1.8061723535442262E-2</v>
      </c>
      <c r="CA16" s="68">
        <f t="shared" si="58"/>
        <v>-2.0208015314726518E-2</v>
      </c>
      <c r="CB16" s="9">
        <v>10038</v>
      </c>
      <c r="CC16" s="49">
        <v>32969.699999999997</v>
      </c>
      <c r="CD16" s="50">
        <f t="shared" si="16"/>
        <v>0.30446136907524179</v>
      </c>
      <c r="CE16" s="58">
        <f t="shared" si="59"/>
        <v>-1.5501007431075187E-2</v>
      </c>
      <c r="CF16" s="50">
        <f t="shared" si="60"/>
        <v>0.21898123003239173</v>
      </c>
      <c r="CG16" s="83">
        <f t="shared" si="61"/>
        <v>-8.3786551151793898E-2</v>
      </c>
      <c r="CH16" s="83">
        <v>0.30276778118418562</v>
      </c>
      <c r="CI16" s="56">
        <v>890</v>
      </c>
      <c r="CJ16" s="56">
        <v>580</v>
      </c>
      <c r="CK16" s="69">
        <f t="shared" si="17"/>
        <v>1.7591910147802377E-2</v>
      </c>
      <c r="CL16" s="70">
        <f t="shared" si="18"/>
        <v>8.8663080294879459E-2</v>
      </c>
      <c r="CM16" s="71">
        <f t="shared" si="62"/>
        <v>1.8912018030515843E-2</v>
      </c>
      <c r="CN16" s="71">
        <f t="shared" si="63"/>
        <v>-3.4413025461591029E-2</v>
      </c>
      <c r="CO16" s="9">
        <v>11616</v>
      </c>
      <c r="CP16" s="49">
        <v>57549.02</v>
      </c>
      <c r="CQ16" s="41">
        <f t="shared" si="19"/>
        <v>0.2018453137864033</v>
      </c>
      <c r="CR16" s="84">
        <f t="shared" si="64"/>
        <v>-3.5449056087302422E-2</v>
      </c>
      <c r="CS16" s="41">
        <f t="shared" si="65"/>
        <v>0.33804217497053568</v>
      </c>
      <c r="CT16" s="41">
        <f t="shared" si="66"/>
        <v>0.10646914092090976</v>
      </c>
      <c r="CU16" s="94">
        <v>0.23157303404962593</v>
      </c>
      <c r="CV16" s="56">
        <v>960</v>
      </c>
      <c r="CW16" s="56">
        <v>400</v>
      </c>
      <c r="CX16" s="73">
        <f t="shared" si="20"/>
        <v>6.9505962047659549E-3</v>
      </c>
      <c r="CY16" s="73">
        <f t="shared" si="21"/>
        <v>8.2644628099173556E-2</v>
      </c>
      <c r="CZ16" s="73">
        <f t="shared" si="67"/>
        <v>4.7368281766491625E-3</v>
      </c>
      <c r="DA16" s="73">
        <f t="shared" si="68"/>
        <v>4.0185884263951588E-2</v>
      </c>
      <c r="DB16" s="9">
        <v>29693</v>
      </c>
      <c r="DC16" s="49">
        <v>80451.09</v>
      </c>
      <c r="DD16" s="41">
        <f t="shared" si="22"/>
        <v>0.36908138845601718</v>
      </c>
      <c r="DE16" s="84">
        <f t="shared" si="69"/>
        <v>-3.8235318211651825E-3</v>
      </c>
      <c r="DF16" s="41">
        <f t="shared" si="70"/>
        <v>0.13785205577874615</v>
      </c>
      <c r="DG16" s="41">
        <f t="shared" si="71"/>
        <v>3.1680381883080089E-2</v>
      </c>
      <c r="DH16" s="94">
        <v>0.10617167389566606</v>
      </c>
      <c r="DI16" s="89">
        <v>2110</v>
      </c>
      <c r="DJ16" s="56">
        <v>1060</v>
      </c>
      <c r="DK16" s="68">
        <f t="shared" si="23"/>
        <v>1.3175707128393164E-2</v>
      </c>
      <c r="DL16" s="68">
        <f t="shared" si="24"/>
        <v>7.1060519314316506E-2</v>
      </c>
      <c r="DM16" s="68">
        <f t="shared" si="72"/>
        <v>-8.7136874145664431E-3</v>
      </c>
      <c r="DN16" s="86">
        <f t="shared" si="73"/>
        <v>4.8901555934012606E-3</v>
      </c>
      <c r="DO16" s="24">
        <v>12926</v>
      </c>
      <c r="DP16" s="49">
        <v>53424.14</v>
      </c>
      <c r="DQ16" s="58">
        <f t="shared" si="25"/>
        <v>0.24195054894659979</v>
      </c>
      <c r="DR16" s="58">
        <f t="shared" si="74"/>
        <v>-1.8638463995995558E-2</v>
      </c>
      <c r="DS16" s="50">
        <f t="shared" si="75"/>
        <v>0.23408775019120873</v>
      </c>
      <c r="DT16" s="87">
        <f t="shared" si="76"/>
        <v>8.4317052182561719E-2</v>
      </c>
      <c r="DU16" s="94">
        <v>0.14977069800864701</v>
      </c>
      <c r="DV16" s="89">
        <v>1170</v>
      </c>
      <c r="DW16" s="75">
        <v>501.9</v>
      </c>
      <c r="DX16" s="76">
        <f t="shared" si="26"/>
        <v>9.3946294690003436E-3</v>
      </c>
      <c r="DY16" s="76">
        <f t="shared" si="27"/>
        <v>9.0515240600340399E-2</v>
      </c>
      <c r="DZ16" s="76">
        <f t="shared" si="77"/>
        <v>-2.0922030391028947E-2</v>
      </c>
      <c r="EA16" s="77">
        <f t="shared" si="78"/>
        <v>2.2835663950333887E-3</v>
      </c>
    </row>
    <row r="17" spans="1:131" x14ac:dyDescent="0.25">
      <c r="A17" s="48">
        <v>1994</v>
      </c>
      <c r="B17" s="9">
        <v>15224</v>
      </c>
      <c r="C17" s="49">
        <v>68923.37</v>
      </c>
      <c r="D17" s="50">
        <f t="shared" si="0"/>
        <v>0.22088298932568154</v>
      </c>
      <c r="E17" s="78">
        <f t="shared" si="28"/>
        <v>-2.7346252446477648E-3</v>
      </c>
      <c r="F17" s="50">
        <f t="shared" si="29"/>
        <v>0.19107261109336909</v>
      </c>
      <c r="G17" s="52">
        <f t="shared" si="30"/>
        <v>6.3288605346433796E-2</v>
      </c>
      <c r="H17" s="52">
        <v>1260</v>
      </c>
      <c r="I17" s="55">
        <v>0.1277840057469353</v>
      </c>
      <c r="J17" s="52">
        <v>1090</v>
      </c>
      <c r="K17" s="53">
        <f t="shared" si="1"/>
        <v>1.5814664895230746E-2</v>
      </c>
      <c r="L17" s="53">
        <f t="shared" si="2"/>
        <v>8.2764056752496054E-2</v>
      </c>
      <c r="M17" s="53">
        <f t="shared" si="31"/>
        <v>-6.3366587876545807E-3</v>
      </c>
      <c r="N17" s="53">
        <f t="shared" si="32"/>
        <v>3.6020335430068159E-3</v>
      </c>
      <c r="O17" s="9">
        <v>16701</v>
      </c>
      <c r="P17" s="49">
        <v>25944.81</v>
      </c>
      <c r="Q17" s="50">
        <f t="shared" si="3"/>
        <v>0.64371255754040979</v>
      </c>
      <c r="R17" s="58">
        <f t="shared" si="33"/>
        <v>-2.9651968675811213E-3</v>
      </c>
      <c r="S17" s="50">
        <f t="shared" si="34"/>
        <v>0.13733266467882235</v>
      </c>
      <c r="T17" s="52">
        <f t="shared" si="35"/>
        <v>0.1119280170540079</v>
      </c>
      <c r="U17" s="52">
        <v>1560</v>
      </c>
      <c r="V17" s="55">
        <v>2.5404647624814456E-2</v>
      </c>
      <c r="W17" s="52">
        <v>-220</v>
      </c>
      <c r="X17" s="54">
        <f t="shared" si="4"/>
        <v>9.340758038440812E-2</v>
      </c>
      <c r="Y17" s="54">
        <f t="shared" si="5"/>
        <v>-8.4795379114358509E-3</v>
      </c>
      <c r="Z17" s="53">
        <f t="shared" si="36"/>
        <v>-2.5413798372699092E-2</v>
      </c>
      <c r="AA17" s="53">
        <f t="shared" si="37"/>
        <v>2.244860150511797E-2</v>
      </c>
      <c r="AB17" s="9">
        <v>12999</v>
      </c>
      <c r="AC17" s="49">
        <v>63515.78</v>
      </c>
      <c r="AD17" s="55">
        <f t="shared" si="6"/>
        <v>0.20465780314750129</v>
      </c>
      <c r="AE17" s="57">
        <f t="shared" si="38"/>
        <v>-2.8438354963531504E-2</v>
      </c>
      <c r="AF17" s="55">
        <f t="shared" si="39"/>
        <v>0.29112098172369189</v>
      </c>
      <c r="AG17" s="79">
        <f t="shared" si="40"/>
        <v>0.197117970279718</v>
      </c>
      <c r="AH17" s="89">
        <v>1190</v>
      </c>
      <c r="AI17" s="90">
        <v>100</v>
      </c>
      <c r="AJ17" s="57">
        <v>9.4003011443973897E-2</v>
      </c>
      <c r="AK17" s="57">
        <f t="shared" si="7"/>
        <v>9.1545503500269257E-2</v>
      </c>
      <c r="AL17" s="57">
        <f t="shared" si="8"/>
        <v>1.5744119020501678E-3</v>
      </c>
      <c r="AM17" s="57">
        <f t="shared" si="41"/>
        <v>-3.4456508426535699E-2</v>
      </c>
      <c r="AN17" s="57">
        <f t="shared" si="42"/>
        <v>6.0181534630041958E-3</v>
      </c>
      <c r="AO17" s="9">
        <v>9952</v>
      </c>
      <c r="AP17" s="49">
        <v>47915.16</v>
      </c>
      <c r="AQ17" s="58">
        <f t="shared" si="9"/>
        <v>0.20770044386786979</v>
      </c>
      <c r="AR17" s="58">
        <f t="shared" si="43"/>
        <v>-6.8858233413280623E-3</v>
      </c>
      <c r="AS17" s="59">
        <f t="shared" si="44"/>
        <v>0.16641353682716617</v>
      </c>
      <c r="AT17" s="80">
        <f t="shared" si="45"/>
        <v>6.2044159540830521E-2</v>
      </c>
      <c r="AU17" s="81">
        <v>0.10436937728633565</v>
      </c>
      <c r="AV17" s="56">
        <v>870</v>
      </c>
      <c r="AW17" s="90">
        <v>640</v>
      </c>
      <c r="AX17" s="60">
        <v>8.7419614147909969E-2</v>
      </c>
      <c r="AY17" s="60">
        <f t="shared" si="46"/>
        <v>1.3356941727837284E-2</v>
      </c>
      <c r="AZ17" s="60">
        <f t="shared" si="47"/>
        <v>-1.1756493856567175E-3</v>
      </c>
      <c r="BA17" s="68">
        <f t="shared" si="48"/>
        <v>-5.7101739556713448E-3</v>
      </c>
      <c r="BB17" s="61">
        <v>12165</v>
      </c>
      <c r="BC17" s="62">
        <v>42338.57</v>
      </c>
      <c r="BD17" s="63">
        <f t="shared" si="10"/>
        <v>0.28732666219005509</v>
      </c>
      <c r="BE17" s="64">
        <f t="shared" si="49"/>
        <v>3.109610115023087E-3</v>
      </c>
      <c r="BF17" s="64">
        <f t="shared" si="50"/>
        <v>0.1150244212817261</v>
      </c>
      <c r="BG17" s="66">
        <f t="shared" si="51"/>
        <v>3.1358712786191345E-2</v>
      </c>
      <c r="BH17" s="57">
        <v>8.3665708495534757E-2</v>
      </c>
      <c r="BI17" s="95">
        <v>1090</v>
      </c>
      <c r="BJ17" s="91">
        <v>320</v>
      </c>
      <c r="BK17" s="66">
        <f t="shared" si="11"/>
        <v>7.5581201726935988E-3</v>
      </c>
      <c r="BL17" s="66">
        <f t="shared" si="12"/>
        <v>8.9601315248664201E-2</v>
      </c>
      <c r="BM17" s="66">
        <f t="shared" si="52"/>
        <v>1.0778313885234196E-3</v>
      </c>
      <c r="BN17" s="66">
        <f t="shared" si="53"/>
        <v>2.0317787264996674E-3</v>
      </c>
      <c r="BO17" s="9">
        <v>21979</v>
      </c>
      <c r="BP17" s="49">
        <v>130073.32</v>
      </c>
      <c r="BQ17" s="50">
        <f t="shared" si="13"/>
        <v>0.16897392947300799</v>
      </c>
      <c r="BR17" s="58">
        <f t="shared" si="54"/>
        <v>3.1862513617820776E-3</v>
      </c>
      <c r="BS17" s="50">
        <f t="shared" si="55"/>
        <v>0.14784445132370705</v>
      </c>
      <c r="BT17" s="51">
        <f t="shared" si="56"/>
        <v>2.858276377253853E-2</v>
      </c>
      <c r="BU17" s="55">
        <v>0.11926168755116852</v>
      </c>
      <c r="BV17" s="89">
        <v>1760</v>
      </c>
      <c r="BW17" s="56">
        <v>1100</v>
      </c>
      <c r="BX17" s="68">
        <f t="shared" si="14"/>
        <v>8.4567688439104952E-3</v>
      </c>
      <c r="BY17" s="68">
        <f t="shared" si="15"/>
        <v>8.007643659857136E-2</v>
      </c>
      <c r="BZ17" s="68">
        <f t="shared" si="57"/>
        <v>-1.3312314365553548E-3</v>
      </c>
      <c r="CA17" s="68">
        <f t="shared" si="58"/>
        <v>3.1862513617820776E-3</v>
      </c>
      <c r="CB17" s="9">
        <v>11866</v>
      </c>
      <c r="CC17" s="49">
        <v>41487.19</v>
      </c>
      <c r="CD17" s="50">
        <f t="shared" si="16"/>
        <v>0.28601599674501937</v>
      </c>
      <c r="CE17" s="58">
        <f t="shared" si="59"/>
        <v>-1.844537233022242E-2</v>
      </c>
      <c r="CF17" s="50">
        <f t="shared" si="60"/>
        <v>0.25834296338759544</v>
      </c>
      <c r="CG17" s="83">
        <f t="shared" si="61"/>
        <v>0.18488875147425121</v>
      </c>
      <c r="CH17" s="83">
        <v>7.3454211913344225E-2</v>
      </c>
      <c r="CI17" s="89">
        <v>1040</v>
      </c>
      <c r="CJ17" s="56">
        <v>730</v>
      </c>
      <c r="CK17" s="69">
        <f t="shared" si="17"/>
        <v>1.7595792821832473E-2</v>
      </c>
      <c r="CL17" s="70">
        <f t="shared" si="18"/>
        <v>8.7645373335580645E-2</v>
      </c>
      <c r="CM17" s="71">
        <f t="shared" si="62"/>
        <v>1.969854595738435E-2</v>
      </c>
      <c r="CN17" s="71">
        <f t="shared" si="63"/>
        <v>-3.8143918287606771E-2</v>
      </c>
      <c r="CO17" s="9">
        <v>13541</v>
      </c>
      <c r="CP17" s="49">
        <v>68665.789999999994</v>
      </c>
      <c r="CQ17" s="41">
        <f t="shared" si="19"/>
        <v>0.197201546796447</v>
      </c>
      <c r="CR17" s="84">
        <f t="shared" si="64"/>
        <v>-4.643766989956305E-3</v>
      </c>
      <c r="CS17" s="41">
        <f t="shared" si="65"/>
        <v>0.19317044842813999</v>
      </c>
      <c r="CT17" s="41">
        <f t="shared" si="66"/>
        <v>0.13326104503821801</v>
      </c>
      <c r="CU17" s="41">
        <v>5.990940338992197E-2</v>
      </c>
      <c r="CV17" s="89">
        <v>1090</v>
      </c>
      <c r="CW17" s="56">
        <v>410</v>
      </c>
      <c r="CX17" s="73">
        <f t="shared" si="20"/>
        <v>5.9709500174686698E-3</v>
      </c>
      <c r="CY17" s="73">
        <f t="shared" si="21"/>
        <v>8.0496270585628832E-2</v>
      </c>
      <c r="CZ17" s="73">
        <f t="shared" si="67"/>
        <v>9.3184962588223168E-3</v>
      </c>
      <c r="DA17" s="73">
        <f t="shared" si="68"/>
        <v>1.3962263248778622E-2</v>
      </c>
      <c r="DB17" s="9">
        <v>34264</v>
      </c>
      <c r="DC17" s="49">
        <v>94019.12</v>
      </c>
      <c r="DD17" s="41">
        <f t="shared" si="22"/>
        <v>0.36443651036087127</v>
      </c>
      <c r="DE17" s="84">
        <f t="shared" si="69"/>
        <v>-4.6448780951459101E-3</v>
      </c>
      <c r="DF17" s="41">
        <f t="shared" si="70"/>
        <v>0.16864942414080406</v>
      </c>
      <c r="DG17" s="41">
        <f t="shared" si="71"/>
        <v>6.3926049606176608E-2</v>
      </c>
      <c r="DH17" s="41">
        <v>0.10472337453462745</v>
      </c>
      <c r="DI17" s="89">
        <v>3090</v>
      </c>
      <c r="DJ17" s="56">
        <v>1680</v>
      </c>
      <c r="DK17" s="68">
        <f t="shared" si="23"/>
        <v>1.7868705854724019E-2</v>
      </c>
      <c r="DL17" s="68">
        <f t="shared" si="24"/>
        <v>9.0182115339715152E-2</v>
      </c>
      <c r="DM17" s="68">
        <f t="shared" si="72"/>
        <v>-6.912740730084823E-3</v>
      </c>
      <c r="DN17" s="86">
        <f t="shared" si="73"/>
        <v>2.2678626349389129E-3</v>
      </c>
      <c r="DO17" s="24">
        <v>15128</v>
      </c>
      <c r="DP17" s="49">
        <v>62031.58</v>
      </c>
      <c r="DQ17" s="58">
        <f t="shared" si="25"/>
        <v>0.24387578069106092</v>
      </c>
      <c r="DR17" s="58">
        <f t="shared" si="74"/>
        <v>1.9252317444611311E-3</v>
      </c>
      <c r="DS17" s="50">
        <f t="shared" si="75"/>
        <v>0.16111518126449959</v>
      </c>
      <c r="DT17" s="87">
        <f t="shared" si="76"/>
        <v>7.3981401456379242E-2</v>
      </c>
      <c r="DU17" s="87">
        <v>8.7133779808120343E-2</v>
      </c>
      <c r="DV17" s="89">
        <v>1330</v>
      </c>
      <c r="DW17" s="75">
        <v>635.29999999999995</v>
      </c>
      <c r="DX17" s="76">
        <f t="shared" si="26"/>
        <v>1.0241557606625528E-2</v>
      </c>
      <c r="DY17" s="76">
        <f t="shared" si="27"/>
        <v>8.7916446324695932E-2</v>
      </c>
      <c r="DZ17" s="76">
        <f t="shared" si="77"/>
        <v>-5.0114288211246891E-3</v>
      </c>
      <c r="EA17" s="77">
        <f t="shared" si="78"/>
        <v>6.9366605655858202E-3</v>
      </c>
    </row>
    <row r="18" spans="1:131" x14ac:dyDescent="0.25">
      <c r="A18" s="48">
        <v>1995</v>
      </c>
      <c r="B18" s="9">
        <v>17778</v>
      </c>
      <c r="C18" s="49">
        <v>79853.58</v>
      </c>
      <c r="D18" s="50">
        <f t="shared" si="0"/>
        <v>0.22263247308386175</v>
      </c>
      <c r="E18" s="78">
        <f t="shared" si="28"/>
        <v>1.7494837581802092E-3</v>
      </c>
      <c r="F18" s="50">
        <f t="shared" si="29"/>
        <v>0.15858496182064236</v>
      </c>
      <c r="G18" s="52">
        <f t="shared" si="30"/>
        <v>6.4702677717384888E-2</v>
      </c>
      <c r="H18" s="52">
        <v>1530</v>
      </c>
      <c r="I18" s="55">
        <v>9.3882284103257468E-2</v>
      </c>
      <c r="J18" s="52">
        <v>890</v>
      </c>
      <c r="K18" s="53">
        <f t="shared" si="1"/>
        <v>1.1145398866274999E-2</v>
      </c>
      <c r="L18" s="53">
        <f t="shared" si="2"/>
        <v>8.6061424232197092E-2</v>
      </c>
      <c r="M18" s="53">
        <f t="shared" si="31"/>
        <v>1.9881296760647354E-3</v>
      </c>
      <c r="N18" s="53">
        <f t="shared" si="32"/>
        <v>-2.386459178845262E-4</v>
      </c>
      <c r="O18" s="9">
        <v>18695</v>
      </c>
      <c r="P18" s="49">
        <v>24483.47</v>
      </c>
      <c r="Q18" s="50">
        <f t="shared" si="3"/>
        <v>0.76357640481516709</v>
      </c>
      <c r="R18" s="58">
        <f t="shared" si="33"/>
        <v>0.1198638472747573</v>
      </c>
      <c r="S18" s="50">
        <f t="shared" si="34"/>
        <v>-5.6324945143171219E-2</v>
      </c>
      <c r="T18" s="52">
        <f t="shared" si="35"/>
        <v>-0.15256609198699847</v>
      </c>
      <c r="U18" s="52">
        <v>1670</v>
      </c>
      <c r="V18" s="55">
        <v>9.6241146843827244E-2</v>
      </c>
      <c r="W18" s="52">
        <v>-100</v>
      </c>
      <c r="X18" s="54">
        <f t="shared" si="4"/>
        <v>8.9328697512703933E-2</v>
      </c>
      <c r="Y18" s="54">
        <f t="shared" si="5"/>
        <v>-4.0843883648845527E-3</v>
      </c>
      <c r="Z18" s="53">
        <f t="shared" si="36"/>
        <v>9.0875720391238188E-2</v>
      </c>
      <c r="AA18" s="53">
        <f t="shared" si="37"/>
        <v>2.8988126883519108E-2</v>
      </c>
      <c r="AB18" s="9">
        <v>14889</v>
      </c>
      <c r="AC18" s="49">
        <v>71885.61</v>
      </c>
      <c r="AD18" s="55">
        <f t="shared" si="6"/>
        <v>0.20712072972601889</v>
      </c>
      <c r="AE18" s="57">
        <f t="shared" si="38"/>
        <v>2.4629265785175991E-3</v>
      </c>
      <c r="AF18" s="55">
        <f t="shared" si="39"/>
        <v>0.13177559970136557</v>
      </c>
      <c r="AG18" s="79">
        <f t="shared" si="40"/>
        <v>5.8903069021173385E-2</v>
      </c>
      <c r="AH18" s="89">
        <v>1330</v>
      </c>
      <c r="AI18" s="90">
        <v>420</v>
      </c>
      <c r="AJ18" s="57">
        <v>7.2872530680192185E-2</v>
      </c>
      <c r="AK18" s="57">
        <f t="shared" si="7"/>
        <v>8.9327691584391161E-2</v>
      </c>
      <c r="AL18" s="57">
        <f t="shared" si="8"/>
        <v>5.8426157891683745E-3</v>
      </c>
      <c r="AM18" s="57">
        <f t="shared" si="41"/>
        <v>-1.8331952335460498E-3</v>
      </c>
      <c r="AN18" s="57">
        <f t="shared" si="42"/>
        <v>4.2961218120636489E-3</v>
      </c>
      <c r="AO18" s="9">
        <v>11074</v>
      </c>
      <c r="AP18" s="49">
        <v>56214.559999999998</v>
      </c>
      <c r="AQ18" s="58">
        <f t="shared" si="9"/>
        <v>0.19699522685937595</v>
      </c>
      <c r="AR18" s="58">
        <f t="shared" si="43"/>
        <v>-1.0705217008493834E-2</v>
      </c>
      <c r="AS18" s="59">
        <f t="shared" si="44"/>
        <v>0.17321031590001981</v>
      </c>
      <c r="AT18" s="80">
        <f t="shared" si="45"/>
        <v>7.0641026960896816E-2</v>
      </c>
      <c r="AU18" s="81">
        <v>0.102569288939123</v>
      </c>
      <c r="AV18" s="89">
        <v>1050</v>
      </c>
      <c r="AW18" s="90">
        <v>410</v>
      </c>
      <c r="AX18" s="60">
        <v>9.4816687737041716E-2</v>
      </c>
      <c r="AY18" s="60">
        <f t="shared" si="46"/>
        <v>7.2934841080317982E-3</v>
      </c>
      <c r="AZ18" s="60">
        <f t="shared" si="47"/>
        <v>-6.5850090702116691E-3</v>
      </c>
      <c r="BA18" s="68">
        <f t="shared" si="48"/>
        <v>-4.1202079382821645E-3</v>
      </c>
      <c r="BB18" s="61">
        <v>13891</v>
      </c>
      <c r="BC18" s="62">
        <v>47840.66</v>
      </c>
      <c r="BD18" s="63">
        <f t="shared" si="10"/>
        <v>0.29035970657595439</v>
      </c>
      <c r="BE18" s="64">
        <f t="shared" si="49"/>
        <v>3.0330443858992973E-3</v>
      </c>
      <c r="BF18" s="64">
        <f t="shared" si="50"/>
        <v>0.12995455444054921</v>
      </c>
      <c r="BG18" s="66">
        <f t="shared" si="51"/>
        <v>6.5234451884152209E-2</v>
      </c>
      <c r="BH18" s="57">
        <v>6.4720102556396999E-2</v>
      </c>
      <c r="BI18" s="95">
        <v>1160</v>
      </c>
      <c r="BJ18" s="91">
        <v>480</v>
      </c>
      <c r="BK18" s="66">
        <f t="shared" si="11"/>
        <v>1.0033306396692688E-2</v>
      </c>
      <c r="BL18" s="66">
        <f t="shared" si="12"/>
        <v>8.3507306889352817E-2</v>
      </c>
      <c r="BM18" s="66">
        <f t="shared" si="52"/>
        <v>-1.7773744438371909E-3</v>
      </c>
      <c r="BN18" s="66">
        <f t="shared" si="53"/>
        <v>4.8104188297364882E-3</v>
      </c>
      <c r="BO18" s="9">
        <v>26379</v>
      </c>
      <c r="BP18" s="49">
        <v>157818.14000000001</v>
      </c>
      <c r="BQ18" s="50">
        <f t="shared" si="13"/>
        <v>0.16714808576504575</v>
      </c>
      <c r="BR18" s="58">
        <f t="shared" si="54"/>
        <v>-1.825843707962238E-3</v>
      </c>
      <c r="BS18" s="50">
        <f t="shared" si="55"/>
        <v>0.21330139032354986</v>
      </c>
      <c r="BT18" s="51">
        <f t="shared" si="56"/>
        <v>0.12504416450782385</v>
      </c>
      <c r="BU18" s="55">
        <v>8.8257225815726023E-2</v>
      </c>
      <c r="BV18" s="89">
        <v>2060</v>
      </c>
      <c r="BW18" s="56">
        <v>2100</v>
      </c>
      <c r="BX18" s="68">
        <f t="shared" si="14"/>
        <v>1.3306455138807237E-2</v>
      </c>
      <c r="BY18" s="68">
        <f t="shared" si="15"/>
        <v>7.8092422002350351E-2</v>
      </c>
      <c r="BZ18" s="68">
        <f t="shared" si="57"/>
        <v>-5.5238131353698931E-3</v>
      </c>
      <c r="CA18" s="68">
        <f t="shared" si="58"/>
        <v>-1.825843707962238E-3</v>
      </c>
      <c r="CB18" s="9">
        <v>14137</v>
      </c>
      <c r="CC18" s="49">
        <v>47313.48</v>
      </c>
      <c r="CD18" s="50">
        <f t="shared" si="16"/>
        <v>0.29879433937220423</v>
      </c>
      <c r="CE18" s="58">
        <f t="shared" si="59"/>
        <v>1.2778342627184858E-2</v>
      </c>
      <c r="CF18" s="50">
        <f t="shared" si="60"/>
        <v>0.14043587912317032</v>
      </c>
      <c r="CG18" s="83">
        <f t="shared" si="61"/>
        <v>4.4693351180869645E-2</v>
      </c>
      <c r="CH18" s="83">
        <v>9.5742527942300676E-2</v>
      </c>
      <c r="CI18" s="89">
        <v>1230</v>
      </c>
      <c r="CJ18" s="56">
        <v>1340</v>
      </c>
      <c r="CK18" s="69">
        <f t="shared" si="17"/>
        <v>2.8321738329118887E-2</v>
      </c>
      <c r="CL18" s="70">
        <f t="shared" si="18"/>
        <v>8.7005729645610805E-2</v>
      </c>
      <c r="CM18" s="71">
        <f t="shared" si="62"/>
        <v>2.9185915806182097E-2</v>
      </c>
      <c r="CN18" s="71">
        <f t="shared" si="63"/>
        <v>-1.6407573178997239E-2</v>
      </c>
      <c r="CO18" s="9">
        <v>15134</v>
      </c>
      <c r="CP18" s="49">
        <v>78205.34</v>
      </c>
      <c r="CQ18" s="41">
        <f t="shared" si="19"/>
        <v>0.19351619723154453</v>
      </c>
      <c r="CR18" s="84">
        <f t="shared" si="64"/>
        <v>-3.6853495649024626E-3</v>
      </c>
      <c r="CS18" s="41">
        <f t="shared" si="65"/>
        <v>0.13892725911986165</v>
      </c>
      <c r="CT18" s="41">
        <f t="shared" si="66"/>
        <v>3.80127392942015E-2</v>
      </c>
      <c r="CU18" s="41">
        <v>0.10091451982566015</v>
      </c>
      <c r="CV18" s="89">
        <v>1290</v>
      </c>
      <c r="CW18" s="56">
        <v>-40</v>
      </c>
      <c r="CX18" s="73">
        <f t="shared" si="20"/>
        <v>-5.1147402466378896E-4</v>
      </c>
      <c r="CY18" s="73">
        <f t="shared" si="21"/>
        <v>8.5238535747323901E-2</v>
      </c>
      <c r="CZ18" s="73">
        <f t="shared" si="67"/>
        <v>-2.925681030310468E-4</v>
      </c>
      <c r="DA18" s="73">
        <f t="shared" si="68"/>
        <v>3.3927814618714158E-3</v>
      </c>
      <c r="DB18" s="9">
        <v>38998</v>
      </c>
      <c r="DC18" s="49">
        <v>106249.46</v>
      </c>
      <c r="DD18" s="41">
        <f t="shared" si="22"/>
        <v>0.36704186543630429</v>
      </c>
      <c r="DE18" s="84">
        <f t="shared" si="69"/>
        <v>2.6053550754330246E-3</v>
      </c>
      <c r="DF18" s="41">
        <f t="shared" si="70"/>
        <v>0.13008354045432474</v>
      </c>
      <c r="DG18" s="41">
        <f t="shared" si="71"/>
        <v>4.0176386683755283E-2</v>
      </c>
      <c r="DH18" s="41">
        <v>8.9907153770569459E-2</v>
      </c>
      <c r="DI18" s="89">
        <v>3330</v>
      </c>
      <c r="DJ18" s="56">
        <v>1060</v>
      </c>
      <c r="DK18" s="68">
        <f t="shared" si="23"/>
        <v>9.9765212924376265E-3</v>
      </c>
      <c r="DL18" s="68">
        <f t="shared" si="24"/>
        <v>8.5388994307400379E-2</v>
      </c>
      <c r="DM18" s="68">
        <f t="shared" si="72"/>
        <v>-4.4368595301869408E-3</v>
      </c>
      <c r="DN18" s="86">
        <f t="shared" si="73"/>
        <v>7.0422146056199654E-3</v>
      </c>
      <c r="DO18" s="24">
        <v>17716</v>
      </c>
      <c r="DP18" s="49">
        <v>73864.61</v>
      </c>
      <c r="DQ18" s="58">
        <f t="shared" si="25"/>
        <v>0.23984422309953304</v>
      </c>
      <c r="DR18" s="58">
        <f t="shared" si="74"/>
        <v>-4.0315575915278734E-3</v>
      </c>
      <c r="DS18" s="50">
        <f t="shared" si="75"/>
        <v>0.19075815898934056</v>
      </c>
      <c r="DT18" s="87">
        <f t="shared" si="76"/>
        <v>8.2185281461422177E-2</v>
      </c>
      <c r="DU18" s="87">
        <v>0.10857287752791839</v>
      </c>
      <c r="DV18" s="89">
        <v>1620</v>
      </c>
      <c r="DW18" s="75">
        <v>1076.3</v>
      </c>
      <c r="DX18" s="76">
        <f t="shared" si="26"/>
        <v>1.4571254082300034E-2</v>
      </c>
      <c r="DY18" s="76">
        <f t="shared" si="27"/>
        <v>9.1442763603522242E-2</v>
      </c>
      <c r="DZ18" s="76">
        <f t="shared" si="77"/>
        <v>-5.7692486482587499E-3</v>
      </c>
      <c r="EA18" s="77">
        <f t="shared" si="78"/>
        <v>1.7376910567308765E-3</v>
      </c>
    </row>
    <row r="19" spans="1:131" x14ac:dyDescent="0.25">
      <c r="A19" s="48">
        <v>1996</v>
      </c>
      <c r="B19" s="9">
        <v>20201</v>
      </c>
      <c r="C19" s="49">
        <v>90147.43</v>
      </c>
      <c r="D19" s="50">
        <f t="shared" si="0"/>
        <v>0.22408847373685531</v>
      </c>
      <c r="E19" s="78">
        <f t="shared" si="28"/>
        <v>1.456000652993561E-3</v>
      </c>
      <c r="F19" s="50">
        <f t="shared" si="29"/>
        <v>0.12890906080854472</v>
      </c>
      <c r="G19" s="52">
        <f t="shared" si="30"/>
        <v>6.6946419651642386E-2</v>
      </c>
      <c r="H19" s="52">
        <v>1840</v>
      </c>
      <c r="I19" s="55">
        <v>6.1962641156902344E-2</v>
      </c>
      <c r="J19" s="52">
        <v>970</v>
      </c>
      <c r="K19" s="53">
        <f t="shared" si="1"/>
        <v>1.076015145412354E-2</v>
      </c>
      <c r="L19" s="53">
        <f t="shared" si="2"/>
        <v>9.1084599772288499E-2</v>
      </c>
      <c r="M19" s="53">
        <f t="shared" si="31"/>
        <v>3.6860262773663263E-3</v>
      </c>
      <c r="N19" s="53">
        <f t="shared" si="32"/>
        <v>-2.2300256243727654E-3</v>
      </c>
      <c r="O19" s="9">
        <v>20752</v>
      </c>
      <c r="P19" s="49">
        <v>32540.84</v>
      </c>
      <c r="Q19" s="50">
        <f t="shared" si="3"/>
        <v>0.63772170601619382</v>
      </c>
      <c r="R19" s="58">
        <f t="shared" si="33"/>
        <v>-0.12585469879897326</v>
      </c>
      <c r="S19" s="50">
        <f t="shared" si="34"/>
        <v>0.32909428279569841</v>
      </c>
      <c r="T19" s="52">
        <f t="shared" si="35"/>
        <v>0.25531716342706229</v>
      </c>
      <c r="U19" s="52">
        <v>1420</v>
      </c>
      <c r="V19" s="55">
        <v>7.377711936863611E-2</v>
      </c>
      <c r="W19" s="52">
        <v>-530</v>
      </c>
      <c r="X19" s="54">
        <f t="shared" si="4"/>
        <v>6.8427139552814181E-2</v>
      </c>
      <c r="Y19" s="54">
        <f t="shared" si="5"/>
        <v>-1.6287225529519212E-2</v>
      </c>
      <c r="Z19" s="53">
        <f t="shared" si="36"/>
        <v>-0.15383996452474152</v>
      </c>
      <c r="AA19" s="53">
        <f t="shared" si="37"/>
        <v>2.798526572576826E-2</v>
      </c>
      <c r="AB19" s="9">
        <v>17006</v>
      </c>
      <c r="AC19" s="49">
        <v>85837.36</v>
      </c>
      <c r="AD19" s="55">
        <f t="shared" si="6"/>
        <v>0.19811886106469256</v>
      </c>
      <c r="AE19" s="57">
        <f t="shared" si="38"/>
        <v>-9.0018686613263232E-3</v>
      </c>
      <c r="AF19" s="55">
        <f t="shared" si="39"/>
        <v>0.19408265437269018</v>
      </c>
      <c r="AG19" s="79">
        <f t="shared" si="40"/>
        <v>0.14882188842750677</v>
      </c>
      <c r="AH19" s="89">
        <v>1610</v>
      </c>
      <c r="AI19" s="90">
        <v>750</v>
      </c>
      <c r="AJ19" s="57">
        <v>4.5260765945183405E-2</v>
      </c>
      <c r="AK19" s="57">
        <f t="shared" si="7"/>
        <v>9.4672468540515115E-2</v>
      </c>
      <c r="AL19" s="57">
        <f t="shared" si="8"/>
        <v>8.7374541807902755E-3</v>
      </c>
      <c r="AM19" s="57">
        <f t="shared" si="41"/>
        <v>-8.5058330877750051E-3</v>
      </c>
      <c r="AN19" s="57">
        <f t="shared" si="42"/>
        <v>-4.9603557355131812E-4</v>
      </c>
      <c r="AO19" s="9">
        <v>12739</v>
      </c>
      <c r="AP19" s="49">
        <v>65175.72</v>
      </c>
      <c r="AQ19" s="58">
        <f t="shared" si="9"/>
        <v>0.19545622204096863</v>
      </c>
      <c r="AR19" s="58">
        <f t="shared" si="43"/>
        <v>-1.5390048184073246E-3</v>
      </c>
      <c r="AS19" s="59">
        <f t="shared" si="44"/>
        <v>0.15940994646226891</v>
      </c>
      <c r="AT19" s="80">
        <f t="shared" si="45"/>
        <v>9.5320316790780804E-2</v>
      </c>
      <c r="AU19" s="81">
        <v>6.408962967148811E-2</v>
      </c>
      <c r="AV19" s="89">
        <v>1210</v>
      </c>
      <c r="AW19" s="90">
        <v>740</v>
      </c>
      <c r="AX19" s="60">
        <v>9.4983907685061625E-2</v>
      </c>
      <c r="AY19" s="60">
        <f t="shared" si="46"/>
        <v>1.1353921368264132E-2</v>
      </c>
      <c r="AZ19" s="60">
        <f t="shared" si="47"/>
        <v>4.0729962908283082E-4</v>
      </c>
      <c r="BA19" s="68">
        <f t="shared" si="48"/>
        <v>-1.9463044474901554E-3</v>
      </c>
      <c r="BB19" s="61">
        <v>15948</v>
      </c>
      <c r="BC19" s="62">
        <v>55049.14</v>
      </c>
      <c r="BD19" s="63">
        <f t="shared" si="10"/>
        <v>0.28970479829475992</v>
      </c>
      <c r="BE19" s="64">
        <f t="shared" si="49"/>
        <v>-6.549082811944662E-4</v>
      </c>
      <c r="BF19" s="64">
        <f t="shared" si="50"/>
        <v>0.15067685103006512</v>
      </c>
      <c r="BG19" s="66">
        <f t="shared" si="51"/>
        <v>7.0506000862140553E-2</v>
      </c>
      <c r="BH19" s="57">
        <v>8.0170850167924565E-2</v>
      </c>
      <c r="BI19" s="95">
        <v>1380</v>
      </c>
      <c r="BJ19" s="91">
        <v>550</v>
      </c>
      <c r="BK19" s="66">
        <f t="shared" si="11"/>
        <v>9.9910734300299696E-3</v>
      </c>
      <c r="BL19" s="66">
        <f t="shared" si="12"/>
        <v>8.6531226486079763E-2</v>
      </c>
      <c r="BM19" s="66">
        <f t="shared" si="52"/>
        <v>-6.1953169575492094E-3</v>
      </c>
      <c r="BN19" s="66">
        <f t="shared" si="53"/>
        <v>5.5404086763547432E-3</v>
      </c>
      <c r="BO19" s="9">
        <v>30602</v>
      </c>
      <c r="BP19" s="49">
        <v>179310.78</v>
      </c>
      <c r="BQ19" s="50">
        <f t="shared" si="13"/>
        <v>0.17066458581017829</v>
      </c>
      <c r="BR19" s="58">
        <f t="shared" si="54"/>
        <v>3.5165000451325423E-3</v>
      </c>
      <c r="BS19" s="50">
        <f t="shared" si="55"/>
        <v>0.13618611903549227</v>
      </c>
      <c r="BT19" s="51">
        <f t="shared" si="56"/>
        <v>5.4929795380177976E-2</v>
      </c>
      <c r="BU19" s="55">
        <v>8.1256323655314294E-2</v>
      </c>
      <c r="BV19" s="89">
        <v>2450</v>
      </c>
      <c r="BW19" s="56">
        <v>2510</v>
      </c>
      <c r="BX19" s="68">
        <f t="shared" si="14"/>
        <v>1.3998042950903454E-2</v>
      </c>
      <c r="BY19" s="68">
        <f t="shared" si="15"/>
        <v>8.0060126789098754E-2</v>
      </c>
      <c r="BZ19" s="68">
        <f t="shared" si="57"/>
        <v>5.7411631946076274E-3</v>
      </c>
      <c r="CA19" s="68">
        <f t="shared" si="58"/>
        <v>3.5165000451325423E-3</v>
      </c>
      <c r="CB19" s="9">
        <v>16742</v>
      </c>
      <c r="CC19" s="49">
        <v>57516.43</v>
      </c>
      <c r="CD19" s="50">
        <f t="shared" si="16"/>
        <v>0.29108204386120629</v>
      </c>
      <c r="CE19" s="58">
        <f t="shared" si="59"/>
        <v>-7.7122955109979463E-3</v>
      </c>
      <c r="CF19" s="50">
        <f t="shared" si="60"/>
        <v>0.2156457314067787</v>
      </c>
      <c r="CG19" s="83">
        <f t="shared" si="61"/>
        <v>0.12304970673960576</v>
      </c>
      <c r="CH19" s="83">
        <v>9.2596024667172941E-2</v>
      </c>
      <c r="CI19" s="89">
        <v>1550</v>
      </c>
      <c r="CJ19" s="56">
        <v>950</v>
      </c>
      <c r="CK19" s="69">
        <f t="shared" si="17"/>
        <v>1.6517019571625012E-2</v>
      </c>
      <c r="CL19" s="70">
        <f t="shared" si="18"/>
        <v>9.2581531477720705E-2</v>
      </c>
      <c r="CM19" s="71">
        <f t="shared" si="62"/>
        <v>1.5223421880121522E-2</v>
      </c>
      <c r="CN19" s="71">
        <f t="shared" si="63"/>
        <v>-2.2935717391119468E-2</v>
      </c>
      <c r="CO19" s="9">
        <v>17257</v>
      </c>
      <c r="CP19" s="49">
        <v>89237.35</v>
      </c>
      <c r="CQ19" s="41">
        <f t="shared" si="19"/>
        <v>0.19338315178565926</v>
      </c>
      <c r="CR19" s="84">
        <f t="shared" si="64"/>
        <v>-1.3304544588527145E-4</v>
      </c>
      <c r="CS19" s="41">
        <f t="shared" si="65"/>
        <v>0.14106466387077929</v>
      </c>
      <c r="CT19" s="41">
        <f t="shared" si="66"/>
        <v>5.3771305946299197E-2</v>
      </c>
      <c r="CU19" s="41">
        <v>8.7293357924480092E-2</v>
      </c>
      <c r="CV19" s="89">
        <v>1480</v>
      </c>
      <c r="CW19" s="56">
        <v>970</v>
      </c>
      <c r="CX19" s="73">
        <f t="shared" si="20"/>
        <v>1.0869888000932344E-2</v>
      </c>
      <c r="CY19" s="73">
        <f t="shared" si="21"/>
        <v>8.5762299356782756E-2</v>
      </c>
      <c r="CZ19" s="73">
        <f t="shared" si="67"/>
        <v>1.1048500617248377E-2</v>
      </c>
      <c r="DA19" s="73">
        <f t="shared" si="68"/>
        <v>1.1181546063133648E-2</v>
      </c>
      <c r="DB19" s="9">
        <v>45630</v>
      </c>
      <c r="DC19" s="49">
        <v>127778</v>
      </c>
      <c r="DD19" s="41">
        <f t="shared" si="22"/>
        <v>0.35710372677612734</v>
      </c>
      <c r="DE19" s="84">
        <f t="shared" si="69"/>
        <v>-9.9381386601769539E-3</v>
      </c>
      <c r="DF19" s="41">
        <f t="shared" si="70"/>
        <v>0.20262258274065573</v>
      </c>
      <c r="DG19" s="41">
        <f t="shared" si="71"/>
        <v>0.11661210589590043</v>
      </c>
      <c r="DH19" s="41">
        <v>8.6010476844755296E-2</v>
      </c>
      <c r="DI19" s="89">
        <v>4060</v>
      </c>
      <c r="DJ19" s="56">
        <v>1900</v>
      </c>
      <c r="DK19" s="68">
        <f t="shared" si="23"/>
        <v>1.4869539357322856E-2</v>
      </c>
      <c r="DL19" s="68">
        <f t="shared" si="24"/>
        <v>8.8976550515012048E-2</v>
      </c>
      <c r="DM19" s="68">
        <f t="shared" si="72"/>
        <v>-1.9815367001640747E-2</v>
      </c>
      <c r="DN19" s="86">
        <f t="shared" si="73"/>
        <v>9.8772283414637931E-3</v>
      </c>
      <c r="DO19" s="24">
        <v>21114</v>
      </c>
      <c r="DP19" s="49">
        <v>82075.41</v>
      </c>
      <c r="DQ19" s="58">
        <f t="shared" si="25"/>
        <v>0.2572512278647161</v>
      </c>
      <c r="DR19" s="58">
        <f t="shared" si="74"/>
        <v>1.740700476518306E-2</v>
      </c>
      <c r="DS19" s="50">
        <f t="shared" si="75"/>
        <v>0.11116013473840859</v>
      </c>
      <c r="DT19" s="87">
        <f t="shared" si="76"/>
        <v>7.2405138583689466E-2</v>
      </c>
      <c r="DU19" s="87">
        <v>3.8754996154719119E-2</v>
      </c>
      <c r="DV19" s="89">
        <v>1940</v>
      </c>
      <c r="DW19" s="75">
        <v>1456.9</v>
      </c>
      <c r="DX19" s="76">
        <f t="shared" si="26"/>
        <v>1.775074897585038E-2</v>
      </c>
      <c r="DY19" s="76">
        <f t="shared" si="27"/>
        <v>9.1882163493416685E-2</v>
      </c>
      <c r="DZ19" s="76">
        <f t="shared" si="77"/>
        <v>1.3589593538719132E-2</v>
      </c>
      <c r="EA19" s="77">
        <f t="shared" si="78"/>
        <v>3.8174112264639272E-3</v>
      </c>
    </row>
    <row r="20" spans="1:131" x14ac:dyDescent="0.25">
      <c r="A20" s="48">
        <v>1997</v>
      </c>
      <c r="B20" s="9">
        <v>23312</v>
      </c>
      <c r="C20" s="49">
        <v>95782.27</v>
      </c>
      <c r="D20" s="50">
        <f t="shared" si="0"/>
        <v>0.24338533634669549</v>
      </c>
      <c r="E20" s="58">
        <f t="shared" si="28"/>
        <v>1.9296862609840176E-2</v>
      </c>
      <c r="F20" s="50">
        <f t="shared" si="29"/>
        <v>6.250694002036454E-2</v>
      </c>
      <c r="G20" s="52">
        <f t="shared" si="30"/>
        <v>-1.4772736866536865E-2</v>
      </c>
      <c r="H20" s="52">
        <v>2150</v>
      </c>
      <c r="I20" s="55">
        <v>7.7279676886901405E-2</v>
      </c>
      <c r="J20" s="52">
        <v>280</v>
      </c>
      <c r="K20" s="53">
        <f t="shared" si="1"/>
        <v>2.9232967646308653E-3</v>
      </c>
      <c r="L20" s="53">
        <f t="shared" si="2"/>
        <v>9.2227179135209336E-2</v>
      </c>
      <c r="M20" s="53">
        <f t="shared" si="31"/>
        <v>1.7028311003474163E-2</v>
      </c>
      <c r="N20" s="53">
        <f t="shared" si="32"/>
        <v>2.2685516063660136E-3</v>
      </c>
      <c r="O20" s="9">
        <v>23584</v>
      </c>
      <c r="P20" s="49">
        <v>33661.54</v>
      </c>
      <c r="Q20" s="50">
        <f t="shared" si="3"/>
        <v>0.70062154019097167</v>
      </c>
      <c r="R20" s="58">
        <f t="shared" si="33"/>
        <v>6.2899834174777847E-2</v>
      </c>
      <c r="S20" s="50">
        <f t="shared" si="34"/>
        <v>3.44397993413815E-2</v>
      </c>
      <c r="T20" s="52">
        <f t="shared" si="35"/>
        <v>-4.1451040905859216E-2</v>
      </c>
      <c r="U20" s="52">
        <v>1540</v>
      </c>
      <c r="V20" s="55">
        <v>7.5890840247240715E-2</v>
      </c>
      <c r="W20" s="52">
        <v>-560</v>
      </c>
      <c r="X20" s="54">
        <f t="shared" si="4"/>
        <v>6.5298507462686561E-2</v>
      </c>
      <c r="Y20" s="54">
        <f t="shared" si="5"/>
        <v>-1.6636196680246951E-2</v>
      </c>
      <c r="Z20" s="53">
        <f t="shared" si="36"/>
        <v>2.7368568782768256E-3</v>
      </c>
      <c r="AA20" s="53">
        <f t="shared" si="37"/>
        <v>6.0162977296501025E-2</v>
      </c>
      <c r="AB20" s="9">
        <v>20419</v>
      </c>
      <c r="AC20" s="49">
        <v>91187.6</v>
      </c>
      <c r="AD20" s="55">
        <f t="shared" si="6"/>
        <v>0.22392298952927808</v>
      </c>
      <c r="AE20" s="57">
        <f t="shared" si="38"/>
        <v>2.5804128464585518E-2</v>
      </c>
      <c r="AF20" s="55">
        <f t="shared" si="39"/>
        <v>6.2329969141641885E-2</v>
      </c>
      <c r="AG20" s="79">
        <f t="shared" si="40"/>
        <v>2.1954657385285951E-2</v>
      </c>
      <c r="AH20" s="89">
        <v>1880</v>
      </c>
      <c r="AI20" s="90">
        <v>1290</v>
      </c>
      <c r="AJ20" s="57">
        <v>4.0375311756355933E-2</v>
      </c>
      <c r="AK20" s="57">
        <f t="shared" si="7"/>
        <v>9.2071110240462314E-2</v>
      </c>
      <c r="AL20" s="57">
        <f t="shared" si="8"/>
        <v>1.4146660291530866E-2</v>
      </c>
      <c r="AM20" s="57">
        <f t="shared" si="41"/>
        <v>1.9693224139318725E-2</v>
      </c>
      <c r="AN20" s="57">
        <f t="shared" si="42"/>
        <v>6.110904325266793E-3</v>
      </c>
      <c r="AO20" s="9">
        <v>14697</v>
      </c>
      <c r="AP20" s="49">
        <v>73045.759999999995</v>
      </c>
      <c r="AQ20" s="58">
        <f t="shared" si="9"/>
        <v>0.20120264338409238</v>
      </c>
      <c r="AR20" s="58">
        <f t="shared" si="43"/>
        <v>5.7464213431237532E-3</v>
      </c>
      <c r="AS20" s="59">
        <f t="shared" si="44"/>
        <v>0.12075110179066673</v>
      </c>
      <c r="AT20" s="80">
        <f t="shared" si="45"/>
        <v>7.243077962862525E-2</v>
      </c>
      <c r="AU20" s="81">
        <v>4.8320322162041476E-2</v>
      </c>
      <c r="AV20" s="89">
        <v>1390</v>
      </c>
      <c r="AW20" s="90">
        <v>220</v>
      </c>
      <c r="AX20" s="60">
        <v>9.4577124583248282E-2</v>
      </c>
      <c r="AY20" s="60">
        <f t="shared" si="46"/>
        <v>3.0118106786759424E-3</v>
      </c>
      <c r="AZ20" s="60">
        <f t="shared" si="47"/>
        <v>-1.5528662532267941E-3</v>
      </c>
      <c r="BA20" s="68">
        <f t="shared" si="48"/>
        <v>7.2992875963505469E-3</v>
      </c>
      <c r="BB20" s="61">
        <v>17975</v>
      </c>
      <c r="BC20" s="62">
        <v>60061.61</v>
      </c>
      <c r="BD20" s="63">
        <f t="shared" si="10"/>
        <v>0.29927602673321613</v>
      </c>
      <c r="BE20" s="64">
        <f t="shared" si="49"/>
        <v>9.571228438456203E-3</v>
      </c>
      <c r="BF20" s="64">
        <f t="shared" si="50"/>
        <v>9.1054465156040612E-2</v>
      </c>
      <c r="BG20" s="66">
        <f t="shared" si="51"/>
        <v>5.1996208671895847E-2</v>
      </c>
      <c r="BH20" s="57">
        <v>3.9058256484144765E-2</v>
      </c>
      <c r="BI20" s="95">
        <v>1660</v>
      </c>
      <c r="BJ20" s="91">
        <v>160</v>
      </c>
      <c r="BK20" s="66">
        <f t="shared" si="11"/>
        <v>2.6639312532581129E-3</v>
      </c>
      <c r="BL20" s="66">
        <f t="shared" si="12"/>
        <v>9.235048678720445E-2</v>
      </c>
      <c r="BM20" s="66">
        <f t="shared" si="52"/>
        <v>3.0080604395020527E-3</v>
      </c>
      <c r="BN20" s="66">
        <f t="shared" si="53"/>
        <v>6.5631679989541503E-3</v>
      </c>
      <c r="BO20" s="9">
        <v>37052</v>
      </c>
      <c r="BP20" s="49">
        <v>195168.15</v>
      </c>
      <c r="BQ20" s="50">
        <f t="shared" si="13"/>
        <v>0.18984655026960084</v>
      </c>
      <c r="BR20" s="58">
        <f t="shared" si="54"/>
        <v>1.9181964459422551E-2</v>
      </c>
      <c r="BS20" s="50">
        <f t="shared" si="55"/>
        <v>8.8435118067078822E-2</v>
      </c>
      <c r="BT20" s="51">
        <f t="shared" si="56"/>
        <v>5.7361689037856614E-2</v>
      </c>
      <c r="BU20" s="55">
        <v>3.1073429029222204E-2</v>
      </c>
      <c r="BV20" s="89">
        <v>2900</v>
      </c>
      <c r="BW20" s="56">
        <v>3540</v>
      </c>
      <c r="BX20" s="68">
        <f t="shared" si="14"/>
        <v>1.8138205439770783E-2</v>
      </c>
      <c r="BY20" s="68">
        <f t="shared" si="15"/>
        <v>7.8268379574651839E-2</v>
      </c>
      <c r="BZ20" s="68">
        <f t="shared" si="57"/>
        <v>1.6544079905736413E-2</v>
      </c>
      <c r="CA20" s="68">
        <f t="shared" si="58"/>
        <v>1.9181964459422551E-2</v>
      </c>
      <c r="CB20" s="9">
        <v>19229</v>
      </c>
      <c r="CC20" s="49">
        <v>64060.9</v>
      </c>
      <c r="CD20" s="50">
        <f t="shared" si="16"/>
        <v>0.30016749686626321</v>
      </c>
      <c r="CE20" s="58">
        <f t="shared" si="59"/>
        <v>9.0854530050569204E-3</v>
      </c>
      <c r="CF20" s="50">
        <f t="shared" si="60"/>
        <v>0.11378435692201343</v>
      </c>
      <c r="CG20" s="83">
        <f t="shared" si="61"/>
        <v>0.11326630880815584</v>
      </c>
      <c r="CH20" s="83">
        <v>5.1804811385758667E-4</v>
      </c>
      <c r="CI20" s="89">
        <v>1900</v>
      </c>
      <c r="CJ20" s="56">
        <v>660</v>
      </c>
      <c r="CK20" s="69">
        <f t="shared" si="17"/>
        <v>1.030269634051348E-2</v>
      </c>
      <c r="CL20" s="70">
        <f t="shared" si="18"/>
        <v>9.8809090436320135E-2</v>
      </c>
      <c r="CM20" s="71">
        <f t="shared" si="62"/>
        <v>1.0406391171362767E-2</v>
      </c>
      <c r="CN20" s="71">
        <f t="shared" si="63"/>
        <v>-1.3209381663058465E-3</v>
      </c>
      <c r="CO20" s="9">
        <v>19512</v>
      </c>
      <c r="CP20" s="49">
        <v>103550.34</v>
      </c>
      <c r="CQ20" s="41">
        <f t="shared" si="19"/>
        <v>0.18843009110351544</v>
      </c>
      <c r="CR20" s="84">
        <f t="shared" si="64"/>
        <v>-4.9530606821438228E-3</v>
      </c>
      <c r="CS20" s="41">
        <f t="shared" si="65"/>
        <v>0.16039236933862322</v>
      </c>
      <c r="CT20" s="41">
        <f t="shared" si="66"/>
        <v>8.796044087498725E-2</v>
      </c>
      <c r="CU20" s="41">
        <v>7.2431928463635969E-2</v>
      </c>
      <c r="CV20" s="89">
        <v>1760</v>
      </c>
      <c r="CW20" s="56">
        <v>360</v>
      </c>
      <c r="CX20" s="73">
        <f t="shared" si="20"/>
        <v>3.4765699465593258E-3</v>
      </c>
      <c r="CY20" s="73">
        <f t="shared" si="21"/>
        <v>9.020090200902009E-2</v>
      </c>
      <c r="CZ20" s="73">
        <f t="shared" si="67"/>
        <v>3.4846177890951492E-3</v>
      </c>
      <c r="DA20" s="73">
        <f t="shared" si="68"/>
        <v>8.437678471238972E-3</v>
      </c>
      <c r="DB20" s="9">
        <v>52428</v>
      </c>
      <c r="DC20" s="49">
        <v>137560.73000000001</v>
      </c>
      <c r="DD20" s="41">
        <f t="shared" si="22"/>
        <v>0.38112621240087924</v>
      </c>
      <c r="DE20" s="85">
        <f t="shared" si="69"/>
        <v>2.4022485624751899E-2</v>
      </c>
      <c r="DF20" s="41">
        <f t="shared" si="70"/>
        <v>7.6560362503717463E-2</v>
      </c>
      <c r="DG20" s="41">
        <f t="shared" si="71"/>
        <v>-9.3812211664187628E-4</v>
      </c>
      <c r="DH20" s="41">
        <v>7.749848462035934E-2</v>
      </c>
      <c r="DI20" s="89">
        <v>4690</v>
      </c>
      <c r="DJ20" s="56">
        <v>2890</v>
      </c>
      <c r="DK20" s="68">
        <f t="shared" si="23"/>
        <v>2.1008902758803329E-2</v>
      </c>
      <c r="DL20" s="68">
        <f t="shared" si="24"/>
        <v>8.9456015869382774E-2</v>
      </c>
      <c r="DM20" s="68">
        <f t="shared" si="72"/>
        <v>2.5286494649129208E-2</v>
      </c>
      <c r="DN20" s="86">
        <f t="shared" si="73"/>
        <v>-1.2640090243773092E-3</v>
      </c>
      <c r="DO20" s="24">
        <v>25173</v>
      </c>
      <c r="DP20" s="49">
        <v>97966.399999999994</v>
      </c>
      <c r="DQ20" s="50">
        <f t="shared" si="25"/>
        <v>0.25695544594881509</v>
      </c>
      <c r="DR20" s="58">
        <f t="shared" si="74"/>
        <v>-2.9578191590101666E-4</v>
      </c>
      <c r="DS20" s="50">
        <f t="shared" si="75"/>
        <v>0.19361450646423808</v>
      </c>
      <c r="DT20" s="87">
        <f t="shared" si="76"/>
        <v>9.0974240876063664E-2</v>
      </c>
      <c r="DU20" s="87">
        <v>0.10264026558817442</v>
      </c>
      <c r="DV20" s="89">
        <v>2410</v>
      </c>
      <c r="DW20" s="75">
        <v>1597.7</v>
      </c>
      <c r="DX20" s="76">
        <f t="shared" si="26"/>
        <v>1.6308652762579826E-2</v>
      </c>
      <c r="DY20" s="76">
        <f t="shared" si="27"/>
        <v>9.5737496524053556E-2</v>
      </c>
      <c r="DZ20" s="76">
        <f t="shared" si="77"/>
        <v>-4.7860816348978402E-3</v>
      </c>
      <c r="EA20" s="77">
        <f t="shared" si="78"/>
        <v>4.4902997189968236E-3</v>
      </c>
    </row>
    <row r="21" spans="1:131" x14ac:dyDescent="0.25">
      <c r="A21" s="48">
        <v>1998</v>
      </c>
      <c r="B21" s="9">
        <v>28301</v>
      </c>
      <c r="C21" s="49">
        <v>114937.1</v>
      </c>
      <c r="D21" s="50">
        <f t="shared" si="0"/>
        <v>0.24623032945846032</v>
      </c>
      <c r="E21" s="58">
        <f t="shared" si="28"/>
        <v>2.8449931117648375E-3</v>
      </c>
      <c r="F21" s="50">
        <f t="shared" si="29"/>
        <v>0.19998304487876514</v>
      </c>
      <c r="G21" s="52">
        <f t="shared" si="30"/>
        <v>0.13007285145095526</v>
      </c>
      <c r="H21" s="52">
        <v>2640</v>
      </c>
      <c r="I21" s="55">
        <v>6.991019342780988E-2</v>
      </c>
      <c r="J21" s="52">
        <v>3060</v>
      </c>
      <c r="K21" s="53">
        <f t="shared" si="1"/>
        <v>2.6623257416447776E-2</v>
      </c>
      <c r="L21" s="53">
        <f t="shared" si="2"/>
        <v>9.3282922864916434E-2</v>
      </c>
      <c r="M21" s="53">
        <f t="shared" si="31"/>
        <v>-1.8718046582180924E-2</v>
      </c>
      <c r="N21" s="53">
        <f t="shared" si="32"/>
        <v>2.1563039693945761E-2</v>
      </c>
      <c r="O21" s="9">
        <v>27109</v>
      </c>
      <c r="P21" s="49">
        <v>39033.19</v>
      </c>
      <c r="Q21" s="50">
        <f t="shared" si="3"/>
        <v>0.69451151699361491</v>
      </c>
      <c r="R21" s="58">
        <f t="shared" si="33"/>
        <v>-6.110023197356762E-3</v>
      </c>
      <c r="S21" s="50">
        <f t="shared" si="34"/>
        <v>0.15957826053115814</v>
      </c>
      <c r="T21" s="52">
        <f t="shared" si="35"/>
        <v>8.179367375611124E-2</v>
      </c>
      <c r="U21" s="52">
        <v>1870</v>
      </c>
      <c r="V21" s="55">
        <v>7.7784586775046904E-2</v>
      </c>
      <c r="W21" s="52">
        <v>510</v>
      </c>
      <c r="X21" s="54">
        <f t="shared" si="4"/>
        <v>6.8980781290346377E-2</v>
      </c>
      <c r="Y21" s="54">
        <f t="shared" si="5"/>
        <v>1.3065803742917244E-2</v>
      </c>
      <c r="Z21" s="53">
        <f t="shared" si="36"/>
        <v>-7.1375533906215538E-2</v>
      </c>
      <c r="AA21" s="53">
        <f t="shared" si="37"/>
        <v>6.5265510708858776E-2</v>
      </c>
      <c r="AB21" s="9">
        <v>25068</v>
      </c>
      <c r="AC21" s="49">
        <v>105304.52</v>
      </c>
      <c r="AD21" s="55">
        <f t="shared" si="6"/>
        <v>0.23805245966649863</v>
      </c>
      <c r="AE21" s="57">
        <f t="shared" si="38"/>
        <v>1.4129470137220546E-2</v>
      </c>
      <c r="AF21" s="55">
        <f t="shared" si="39"/>
        <v>0.15481183845171928</v>
      </c>
      <c r="AG21" s="79">
        <f t="shared" si="40"/>
        <v>7.7352168463417817E-2</v>
      </c>
      <c r="AH21" s="89">
        <v>2260</v>
      </c>
      <c r="AI21" s="90">
        <v>3360</v>
      </c>
      <c r="AJ21" s="57">
        <v>7.7459669988301463E-2</v>
      </c>
      <c r="AK21" s="57">
        <f t="shared" si="7"/>
        <v>9.0154779001116958E-2</v>
      </c>
      <c r="AL21" s="57">
        <f t="shared" si="8"/>
        <v>3.1907462281771E-2</v>
      </c>
      <c r="AM21" s="57">
        <f t="shared" si="41"/>
        <v>1.9370179960728665E-2</v>
      </c>
      <c r="AN21" s="57">
        <f t="shared" si="42"/>
        <v>-5.240709823508119E-3</v>
      </c>
      <c r="AO21" s="9">
        <v>17455</v>
      </c>
      <c r="AP21" s="49">
        <v>87840.91</v>
      </c>
      <c r="AQ21" s="58">
        <f t="shared" si="9"/>
        <v>0.19871151152691838</v>
      </c>
      <c r="AR21" s="58">
        <f t="shared" si="43"/>
        <v>-2.491131857174006E-3</v>
      </c>
      <c r="AS21" s="59">
        <f t="shared" si="44"/>
        <v>0.20254632164823816</v>
      </c>
      <c r="AT21" s="80">
        <f t="shared" si="45"/>
        <v>0.135725960102628</v>
      </c>
      <c r="AU21" s="81">
        <v>6.6820361545610149E-2</v>
      </c>
      <c r="AV21" s="89">
        <v>1620</v>
      </c>
      <c r="AW21" s="90">
        <v>1500</v>
      </c>
      <c r="AX21" s="60">
        <v>9.2810083070753363E-2</v>
      </c>
      <c r="AY21" s="60">
        <f t="shared" si="46"/>
        <v>1.7076325825859499E-2</v>
      </c>
      <c r="AZ21" s="60">
        <f t="shared" si="47"/>
        <v>-1.284065686173945E-3</v>
      </c>
      <c r="BA21" s="68">
        <f t="shared" si="48"/>
        <v>-1.207066171000061E-3</v>
      </c>
      <c r="BB21" s="61">
        <v>21957</v>
      </c>
      <c r="BC21" s="62">
        <v>69215.960000000006</v>
      </c>
      <c r="BD21" s="63">
        <f t="shared" si="10"/>
        <v>0.31722452451717775</v>
      </c>
      <c r="BE21" s="64">
        <f t="shared" si="49"/>
        <v>1.7948497783961626E-2</v>
      </c>
      <c r="BF21" s="64">
        <f t="shared" si="50"/>
        <v>0.15241599417664636</v>
      </c>
      <c r="BG21" s="66">
        <f t="shared" si="51"/>
        <v>7.0971669283710404E-2</v>
      </c>
      <c r="BH21" s="57">
        <v>8.144432489293596E-2</v>
      </c>
      <c r="BI21" s="95">
        <v>1830</v>
      </c>
      <c r="BJ21" s="91">
        <v>2290</v>
      </c>
      <c r="BK21" s="66">
        <f t="shared" si="11"/>
        <v>3.308485499587089E-2</v>
      </c>
      <c r="BL21" s="66">
        <f t="shared" si="12"/>
        <v>8.3344719223937699E-2</v>
      </c>
      <c r="BM21" s="66">
        <f t="shared" si="52"/>
        <v>1.5147428898263659E-2</v>
      </c>
      <c r="BN21" s="66">
        <f t="shared" si="53"/>
        <v>2.8010688856979667E-3</v>
      </c>
      <c r="BO21" s="9">
        <v>44264</v>
      </c>
      <c r="BP21" s="49">
        <v>209698.65</v>
      </c>
      <c r="BQ21" s="50">
        <f t="shared" si="13"/>
        <v>0.21108385771677596</v>
      </c>
      <c r="BR21" s="58">
        <f t="shared" si="54"/>
        <v>2.1237307447175113E-2</v>
      </c>
      <c r="BS21" s="50">
        <f t="shared" si="55"/>
        <v>7.4451184786042193E-2</v>
      </c>
      <c r="BT21" s="51">
        <f t="shared" si="56"/>
        <v>3.4899422806514237E-2</v>
      </c>
      <c r="BU21" s="55">
        <v>3.9551761979527957E-2</v>
      </c>
      <c r="BV21" s="89">
        <v>3670</v>
      </c>
      <c r="BW21" s="56">
        <v>3790</v>
      </c>
      <c r="BX21" s="68">
        <f t="shared" si="14"/>
        <v>1.807355459846785E-2</v>
      </c>
      <c r="BY21" s="68">
        <f t="shared" si="15"/>
        <v>8.2911621181998921E-2</v>
      </c>
      <c r="BZ21" s="68">
        <f t="shared" si="57"/>
        <v>1.9568443045975683E-2</v>
      </c>
      <c r="CA21" s="68">
        <f t="shared" si="58"/>
        <v>2.1237307447175113E-2</v>
      </c>
      <c r="CB21" s="9">
        <v>24136</v>
      </c>
      <c r="CC21" s="49">
        <v>73179.64</v>
      </c>
      <c r="CD21" s="50">
        <f t="shared" si="16"/>
        <v>0.32981851236218163</v>
      </c>
      <c r="CE21" s="58">
        <f t="shared" si="59"/>
        <v>2.965101549591842E-2</v>
      </c>
      <c r="CF21" s="50">
        <f t="shared" si="60"/>
        <v>0.14234486246680889</v>
      </c>
      <c r="CG21" s="83">
        <f t="shared" si="61"/>
        <v>4.4168222881742089E-2</v>
      </c>
      <c r="CH21" s="83">
        <v>9.8176639585066797E-2</v>
      </c>
      <c r="CI21" s="89">
        <v>2240</v>
      </c>
      <c r="CJ21" s="56">
        <v>2910</v>
      </c>
      <c r="CK21" s="69">
        <f t="shared" si="17"/>
        <v>3.9765158724475821E-2</v>
      </c>
      <c r="CL21" s="70">
        <f t="shared" si="18"/>
        <v>9.2807424593967514E-2</v>
      </c>
      <c r="CM21" s="71">
        <f t="shared" si="62"/>
        <v>3.9371170815419416E-2</v>
      </c>
      <c r="CN21" s="71">
        <f t="shared" si="63"/>
        <v>-9.7201553195009963E-3</v>
      </c>
      <c r="CO21" s="9">
        <v>23189</v>
      </c>
      <c r="CP21" s="49">
        <v>118209.18</v>
      </c>
      <c r="CQ21" s="41">
        <f t="shared" si="19"/>
        <v>0.19616919768836905</v>
      </c>
      <c r="CR21" s="84">
        <f t="shared" si="64"/>
        <v>7.7391065848536056E-3</v>
      </c>
      <c r="CS21" s="41">
        <f t="shared" si="65"/>
        <v>0.14156245165394915</v>
      </c>
      <c r="CT21" s="41">
        <f t="shared" si="66"/>
        <v>5.1542424636080539E-2</v>
      </c>
      <c r="CU21" s="41">
        <v>9.0020027017868612E-2</v>
      </c>
      <c r="CV21" s="89">
        <v>2120</v>
      </c>
      <c r="CW21" s="56">
        <v>2660</v>
      </c>
      <c r="CX21" s="73">
        <f t="shared" si="20"/>
        <v>2.2502482463713901E-2</v>
      </c>
      <c r="CY21" s="73">
        <f t="shared" si="21"/>
        <v>9.1422657294406837E-2</v>
      </c>
      <c r="CZ21" s="73">
        <f t="shared" si="67"/>
        <v>2.2720031178366535E-2</v>
      </c>
      <c r="DA21" s="73">
        <f t="shared" si="68"/>
        <v>1.4980924593512929E-2</v>
      </c>
      <c r="DB21" s="9">
        <v>62103</v>
      </c>
      <c r="DC21" s="49">
        <v>153852.84</v>
      </c>
      <c r="DD21" s="41">
        <f t="shared" si="22"/>
        <v>0.40365195728593634</v>
      </c>
      <c r="DE21" s="85">
        <f t="shared" si="69"/>
        <v>2.2525744885057097E-2</v>
      </c>
      <c r="DF21" s="41">
        <f t="shared" si="70"/>
        <v>0.1184357628808744</v>
      </c>
      <c r="DG21" s="41">
        <f t="shared" si="71"/>
        <v>2.995958703786987E-2</v>
      </c>
      <c r="DH21" s="41">
        <v>8.8476175843004531E-2</v>
      </c>
      <c r="DI21" s="89">
        <v>5520</v>
      </c>
      <c r="DJ21" s="56">
        <v>6120</v>
      </c>
      <c r="DK21" s="68">
        <f t="shared" si="23"/>
        <v>3.9778271236332069E-2</v>
      </c>
      <c r="DL21" s="68">
        <f t="shared" si="24"/>
        <v>8.8884594947104004E-2</v>
      </c>
      <c r="DM21" s="68">
        <f t="shared" si="72"/>
        <v>2.9708202770701443E-2</v>
      </c>
      <c r="DN21" s="86">
        <f t="shared" si="73"/>
        <v>-7.1824578856443458E-3</v>
      </c>
      <c r="DO21" s="24">
        <v>32192</v>
      </c>
      <c r="DP21" s="49">
        <v>115516.02</v>
      </c>
      <c r="DQ21" s="50">
        <f t="shared" si="25"/>
        <v>0.27867996144604013</v>
      </c>
      <c r="DR21" s="58">
        <f t="shared" si="74"/>
        <v>2.1724515497225039E-2</v>
      </c>
      <c r="DS21" s="50">
        <f t="shared" si="75"/>
        <v>0.1791391742474972</v>
      </c>
      <c r="DT21" s="87">
        <f t="shared" si="76"/>
        <v>7.04761625767307E-2</v>
      </c>
      <c r="DU21" s="87">
        <v>0.1086630116707665</v>
      </c>
      <c r="DV21" s="89">
        <v>2950</v>
      </c>
      <c r="DW21" s="75">
        <v>4159.1000000000004</v>
      </c>
      <c r="DX21" s="76">
        <f t="shared" si="26"/>
        <v>3.6004529934462771E-2</v>
      </c>
      <c r="DY21" s="76">
        <f t="shared" si="27"/>
        <v>9.1637673956262419E-2</v>
      </c>
      <c r="DZ21" s="76">
        <f t="shared" si="77"/>
        <v>1.6936393178788079E-2</v>
      </c>
      <c r="EA21" s="77">
        <f t="shared" si="78"/>
        <v>4.7881223184369597E-3</v>
      </c>
    </row>
    <row r="22" spans="1:131" x14ac:dyDescent="0.25">
      <c r="A22" s="48">
        <v>1999</v>
      </c>
      <c r="B22" s="9">
        <v>34829</v>
      </c>
      <c r="C22" s="49">
        <v>128797.12</v>
      </c>
      <c r="D22" s="50">
        <f t="shared" si="0"/>
        <v>0.27041753728654805</v>
      </c>
      <c r="E22" s="58">
        <f t="shared" si="28"/>
        <v>2.4187207828087726E-2</v>
      </c>
      <c r="F22" s="50">
        <f t="shared" si="29"/>
        <v>0.12058786936507002</v>
      </c>
      <c r="G22" s="52">
        <f t="shared" si="30"/>
        <v>4.9106121094093541E-2</v>
      </c>
      <c r="H22" s="52">
        <v>3100</v>
      </c>
      <c r="I22" s="55">
        <v>7.1481748270976475E-2</v>
      </c>
      <c r="J22" s="52">
        <v>1880</v>
      </c>
      <c r="K22" s="53">
        <f t="shared" si="1"/>
        <v>1.4596599675520695E-2</v>
      </c>
      <c r="L22" s="53">
        <f t="shared" si="2"/>
        <v>8.9006287863561975E-2</v>
      </c>
      <c r="M22" s="53">
        <f t="shared" si="31"/>
        <v>1.9683736268194002E-2</v>
      </c>
      <c r="N22" s="53">
        <f t="shared" si="32"/>
        <v>4.5034715598937236E-3</v>
      </c>
      <c r="O22" s="9">
        <v>32866</v>
      </c>
      <c r="P22" s="49">
        <v>50173.75</v>
      </c>
      <c r="Q22" s="50">
        <f t="shared" si="3"/>
        <v>0.65504372306235825</v>
      </c>
      <c r="R22" s="58">
        <f t="shared" si="33"/>
        <v>-3.9467793931256656E-2</v>
      </c>
      <c r="S22" s="50">
        <f t="shared" si="34"/>
        <v>0.28541249126704726</v>
      </c>
      <c r="T22" s="52">
        <f t="shared" si="35"/>
        <v>4.5607704427820583E-2</v>
      </c>
      <c r="U22" s="52">
        <v>2860</v>
      </c>
      <c r="V22" s="55">
        <v>0.23980478683922668</v>
      </c>
      <c r="W22" s="52">
        <v>3250</v>
      </c>
      <c r="X22" s="54">
        <f t="shared" si="4"/>
        <v>8.7020020690074848E-2</v>
      </c>
      <c r="Y22" s="54">
        <f t="shared" si="5"/>
        <v>6.4774907197488726E-2</v>
      </c>
      <c r="Z22" s="53">
        <f t="shared" si="36"/>
        <v>-9.4126133970949988E-2</v>
      </c>
      <c r="AA22" s="53">
        <f t="shared" si="37"/>
        <v>5.4658340039693332E-2</v>
      </c>
      <c r="AB22" s="9">
        <v>34190</v>
      </c>
      <c r="AC22" s="49">
        <v>109861</v>
      </c>
      <c r="AD22" s="55">
        <f t="shared" si="6"/>
        <v>0.31121143991043226</v>
      </c>
      <c r="AE22" s="57">
        <f t="shared" si="38"/>
        <v>7.3158980243933636E-2</v>
      </c>
      <c r="AF22" s="55">
        <f t="shared" si="39"/>
        <v>4.3269557660013037E-2</v>
      </c>
      <c r="AG22" s="79">
        <f t="shared" si="40"/>
        <v>1.0731683859370726E-2</v>
      </c>
      <c r="AH22" s="89">
        <v>2810</v>
      </c>
      <c r="AI22" s="90">
        <v>3980</v>
      </c>
      <c r="AJ22" s="57">
        <v>3.2537873800642311E-2</v>
      </c>
      <c r="AK22" s="57">
        <f t="shared" si="7"/>
        <v>8.218777420298333E-2</v>
      </c>
      <c r="AL22" s="57">
        <f t="shared" si="8"/>
        <v>3.6227596690363274E-2</v>
      </c>
      <c r="AM22" s="57">
        <f t="shared" si="41"/>
        <v>4.5107925945505493E-2</v>
      </c>
      <c r="AN22" s="57">
        <f t="shared" si="42"/>
        <v>2.8051054298428142E-2</v>
      </c>
      <c r="AO22" s="9">
        <v>21045</v>
      </c>
      <c r="AP22" s="49">
        <v>101247.44</v>
      </c>
      <c r="AQ22" s="58">
        <f t="shared" si="9"/>
        <v>0.20785710730068829</v>
      </c>
      <c r="AR22" s="58">
        <f t="shared" si="43"/>
        <v>9.1455957737699156E-3</v>
      </c>
      <c r="AS22" s="59">
        <f t="shared" si="44"/>
        <v>0.15262284964944009</v>
      </c>
      <c r="AT22" s="80">
        <f t="shared" si="45"/>
        <v>5.8331415157242994E-2</v>
      </c>
      <c r="AU22" s="81">
        <v>9.4291434492197096E-2</v>
      </c>
      <c r="AV22" s="89">
        <v>2010</v>
      </c>
      <c r="AW22" s="90">
        <v>2260</v>
      </c>
      <c r="AX22" s="60">
        <v>9.5509622238061295E-2</v>
      </c>
      <c r="AY22" s="60">
        <f t="shared" si="46"/>
        <v>2.2321552031340248E-2</v>
      </c>
      <c r="AZ22" s="60">
        <f t="shared" si="47"/>
        <v>1.2475264713205418E-2</v>
      </c>
      <c r="BA22" s="68">
        <f t="shared" si="48"/>
        <v>-3.3296689394355025E-3</v>
      </c>
      <c r="BB22" s="61">
        <v>25933</v>
      </c>
      <c r="BC22" s="62">
        <v>80132.100000000006</v>
      </c>
      <c r="BD22" s="63">
        <f t="shared" si="10"/>
        <v>0.32362810908487361</v>
      </c>
      <c r="BE22" s="64">
        <f t="shared" si="49"/>
        <v>6.4035845676958525E-3</v>
      </c>
      <c r="BF22" s="64">
        <f t="shared" si="50"/>
        <v>0.15771131398018606</v>
      </c>
      <c r="BG22" s="66">
        <f t="shared" si="51"/>
        <v>0.11518853136639137</v>
      </c>
      <c r="BH22" s="57">
        <v>4.2522782613794698E-2</v>
      </c>
      <c r="BI22" s="95">
        <v>2140</v>
      </c>
      <c r="BJ22" s="91">
        <v>1770</v>
      </c>
      <c r="BK22" s="66">
        <f t="shared" si="11"/>
        <v>2.2088526320912592E-2</v>
      </c>
      <c r="BL22" s="66">
        <f t="shared" si="12"/>
        <v>8.2520340878417461E-2</v>
      </c>
      <c r="BM22" s="66">
        <f t="shared" si="52"/>
        <v>1.4854447044875506E-3</v>
      </c>
      <c r="BN22" s="66">
        <f t="shared" si="53"/>
        <v>4.9181398632083019E-3</v>
      </c>
      <c r="BO22" s="9">
        <v>58813</v>
      </c>
      <c r="BP22" s="49">
        <v>247830.24</v>
      </c>
      <c r="BQ22" s="50">
        <f t="shared" si="13"/>
        <v>0.23731163719165183</v>
      </c>
      <c r="BR22" s="58">
        <f t="shared" si="54"/>
        <v>2.6227779474875867E-2</v>
      </c>
      <c r="BS22" s="50">
        <f t="shared" si="55"/>
        <v>0.18183994031435108</v>
      </c>
      <c r="BT22" s="51">
        <f t="shared" si="56"/>
        <v>0.10493314940400929</v>
      </c>
      <c r="BU22" s="55">
        <v>7.6906790910341791E-2</v>
      </c>
      <c r="BV22" s="89">
        <v>4880</v>
      </c>
      <c r="BW22" s="56">
        <v>6820</v>
      </c>
      <c r="BX22" s="68">
        <f t="shared" si="14"/>
        <v>2.7518837087838838E-2</v>
      </c>
      <c r="BY22" s="68">
        <f t="shared" si="15"/>
        <v>8.2974852498597249E-2</v>
      </c>
      <c r="BZ22" s="68">
        <f t="shared" si="57"/>
        <v>9.8609263862371004E-3</v>
      </c>
      <c r="CA22" s="68">
        <f t="shared" si="58"/>
        <v>2.6227779474875867E-2</v>
      </c>
      <c r="CB22" s="9">
        <v>31684</v>
      </c>
      <c r="CC22" s="49">
        <v>82719.7</v>
      </c>
      <c r="CD22" s="50">
        <f t="shared" si="16"/>
        <v>0.38302846843013211</v>
      </c>
      <c r="CE22" s="58">
        <f t="shared" si="59"/>
        <v>5.3209956067950481E-2</v>
      </c>
      <c r="CF22" s="50">
        <f t="shared" si="60"/>
        <v>0.13036494850206967</v>
      </c>
      <c r="CG22" s="83">
        <f t="shared" si="61"/>
        <v>2.3392227846848759E-2</v>
      </c>
      <c r="CH22" s="83">
        <v>0.10697272065522091</v>
      </c>
      <c r="CI22" s="89">
        <v>2830</v>
      </c>
      <c r="CJ22" s="56">
        <v>2540</v>
      </c>
      <c r="CK22" s="69">
        <f t="shared" si="17"/>
        <v>3.0706107493136462E-2</v>
      </c>
      <c r="CL22" s="70">
        <f t="shared" si="18"/>
        <v>8.9319530362327995E-2</v>
      </c>
      <c r="CM22" s="71">
        <f t="shared" si="62"/>
        <v>2.9629430150203351E-2</v>
      </c>
      <c r="CN22" s="71">
        <f t="shared" si="63"/>
        <v>2.358052591774713E-2</v>
      </c>
      <c r="CO22" s="9">
        <v>29568</v>
      </c>
      <c r="CP22" s="49">
        <v>134185.19</v>
      </c>
      <c r="CQ22" s="41">
        <f t="shared" si="19"/>
        <v>0.22035218640745674</v>
      </c>
      <c r="CR22" s="84">
        <f t="shared" si="64"/>
        <v>2.4182988719087695E-2</v>
      </c>
      <c r="CS22" s="41">
        <f t="shared" si="65"/>
        <v>0.13515033265605947</v>
      </c>
      <c r="CT22" s="41">
        <f t="shared" si="66"/>
        <v>6.5377148986265163E-2</v>
      </c>
      <c r="CU22" s="41">
        <v>6.9773183669794306E-2</v>
      </c>
      <c r="CV22" s="89">
        <v>2710</v>
      </c>
      <c r="CW22" s="56">
        <v>2670</v>
      </c>
      <c r="CX22" s="73">
        <f t="shared" si="20"/>
        <v>1.9897873975511009E-2</v>
      </c>
      <c r="CY22" s="73">
        <f t="shared" si="21"/>
        <v>9.1653138528138528E-2</v>
      </c>
      <c r="CZ22" s="73">
        <f t="shared" si="67"/>
        <v>1.9601323455448707E-2</v>
      </c>
      <c r="DA22" s="73">
        <f t="shared" si="68"/>
        <v>-4.5816652636389878E-3</v>
      </c>
      <c r="DB22" s="9">
        <v>77934</v>
      </c>
      <c r="DC22" s="49">
        <v>175159.35</v>
      </c>
      <c r="DD22" s="41">
        <f t="shared" si="22"/>
        <v>0.44493200048983966</v>
      </c>
      <c r="DE22" s="85">
        <f t="shared" si="69"/>
        <v>4.1280043203903327E-2</v>
      </c>
      <c r="DF22" s="41">
        <f t="shared" si="70"/>
        <v>0.13848629638555915</v>
      </c>
      <c r="DG22" s="41">
        <f t="shared" si="71"/>
        <v>5.9295561475546085E-2</v>
      </c>
      <c r="DH22" s="41">
        <v>7.9190734910013064E-2</v>
      </c>
      <c r="DI22" s="89">
        <v>6550</v>
      </c>
      <c r="DJ22" s="56">
        <v>4550</v>
      </c>
      <c r="DK22" s="68">
        <f t="shared" si="23"/>
        <v>2.597634668089371E-2</v>
      </c>
      <c r="DL22" s="68">
        <f t="shared" si="24"/>
        <v>8.404547437575384E-2</v>
      </c>
      <c r="DM22" s="68">
        <f t="shared" si="72"/>
        <v>6.6742747716582729E-3</v>
      </c>
      <c r="DN22" s="86">
        <f t="shared" si="73"/>
        <v>3.4605768432245054E-2</v>
      </c>
      <c r="DO22" s="24">
        <v>44042</v>
      </c>
      <c r="DP22" s="49">
        <v>135376.1</v>
      </c>
      <c r="DQ22" s="50">
        <f t="shared" si="25"/>
        <v>0.32533068983372987</v>
      </c>
      <c r="DR22" s="58">
        <f t="shared" si="74"/>
        <v>4.6650728387689744E-2</v>
      </c>
      <c r="DS22" s="50">
        <f t="shared" si="75"/>
        <v>0.1719248983820599</v>
      </c>
      <c r="DT22" s="87">
        <f t="shared" si="76"/>
        <v>7.544207254147528E-2</v>
      </c>
      <c r="DU22" s="87">
        <v>9.6482825840584624E-2</v>
      </c>
      <c r="DV22" s="89">
        <v>4170</v>
      </c>
      <c r="DW22" s="75">
        <v>7496.4</v>
      </c>
      <c r="DX22" s="76">
        <f t="shared" si="26"/>
        <v>5.5374619301339002E-2</v>
      </c>
      <c r="DY22" s="76">
        <f t="shared" si="27"/>
        <v>9.4682348667181324E-2</v>
      </c>
      <c r="DZ22" s="76">
        <f t="shared" si="77"/>
        <v>3.7006590081843302E-2</v>
      </c>
      <c r="EA22" s="77">
        <f t="shared" si="78"/>
        <v>9.6441383058464419E-3</v>
      </c>
    </row>
    <row r="23" spans="1:131" x14ac:dyDescent="0.25">
      <c r="A23" s="48">
        <v>2000</v>
      </c>
      <c r="B23" s="9">
        <v>41809</v>
      </c>
      <c r="C23" s="49">
        <v>144723.01999999999</v>
      </c>
      <c r="D23" s="50">
        <f t="shared" si="0"/>
        <v>0.28888977026598811</v>
      </c>
      <c r="E23" s="58">
        <f t="shared" si="28"/>
        <v>1.8472232979440062E-2</v>
      </c>
      <c r="F23" s="50">
        <f t="shared" si="29"/>
        <v>0.12365105679381647</v>
      </c>
      <c r="G23" s="52">
        <f t="shared" si="30"/>
        <v>8.4810707202772673E-2</v>
      </c>
      <c r="H23" s="52">
        <v>3790</v>
      </c>
      <c r="I23" s="55">
        <v>3.8840349591043787E-2</v>
      </c>
      <c r="J23" s="52">
        <v>3510</v>
      </c>
      <c r="K23" s="53">
        <f t="shared" si="1"/>
        <v>2.4253225229821769E-2</v>
      </c>
      <c r="L23" s="53">
        <f t="shared" si="2"/>
        <v>9.0650338443875725E-2</v>
      </c>
      <c r="M23" s="53">
        <f t="shared" si="31"/>
        <v>6.6546563729964238E-3</v>
      </c>
      <c r="N23" s="53">
        <f t="shared" si="32"/>
        <v>1.1817576606443638E-2</v>
      </c>
      <c r="O23" s="9">
        <v>29942</v>
      </c>
      <c r="P23" s="49">
        <v>57242.09</v>
      </c>
      <c r="Q23" s="50">
        <f t="shared" si="3"/>
        <v>0.52307663818704042</v>
      </c>
      <c r="R23" s="58">
        <f t="shared" si="33"/>
        <v>-0.13196708487531783</v>
      </c>
      <c r="S23" s="50">
        <f t="shared" si="34"/>
        <v>0.1408772515508607</v>
      </c>
      <c r="T23" s="52">
        <f t="shared" si="35"/>
        <v>0.15771904644869397</v>
      </c>
      <c r="U23" s="52">
        <v>2370</v>
      </c>
      <c r="V23" s="55">
        <v>-1.684179489783327E-2</v>
      </c>
      <c r="W23" s="52">
        <v>2510</v>
      </c>
      <c r="X23" s="54">
        <f t="shared" si="4"/>
        <v>7.9153029189766883E-2</v>
      </c>
      <c r="Y23" s="54">
        <f t="shared" si="5"/>
        <v>4.3848853177792781E-2</v>
      </c>
      <c r="Z23" s="53">
        <f t="shared" si="36"/>
        <v>2.933545535148329E-2</v>
      </c>
      <c r="AA23" s="53">
        <f t="shared" si="37"/>
        <v>-0.16130254022680113</v>
      </c>
      <c r="AB23" s="9">
        <v>42781</v>
      </c>
      <c r="AC23" s="49">
        <v>111139</v>
      </c>
      <c r="AD23" s="55">
        <f t="shared" si="6"/>
        <v>0.38493238197212498</v>
      </c>
      <c r="AE23" s="57">
        <f t="shared" si="38"/>
        <v>7.3720942061692718E-2</v>
      </c>
      <c r="AF23" s="55">
        <f t="shared" si="39"/>
        <v>1.1632881550322681E-2</v>
      </c>
      <c r="AG23" s="79">
        <f t="shared" si="40"/>
        <v>-5.1959286421044089E-2</v>
      </c>
      <c r="AH23" s="89">
        <v>3130</v>
      </c>
      <c r="AI23" s="90">
        <v>4860</v>
      </c>
      <c r="AJ23" s="57">
        <v>6.359216797136677E-2</v>
      </c>
      <c r="AK23" s="57">
        <f t="shared" si="7"/>
        <v>7.3163320165494025E-2</v>
      </c>
      <c r="AL23" s="57">
        <f t="shared" si="8"/>
        <v>4.3729024014972244E-2</v>
      </c>
      <c r="AM23" s="57">
        <f t="shared" si="41"/>
        <v>6.2657804157430858E-2</v>
      </c>
      <c r="AN23" s="57">
        <f t="shared" si="42"/>
        <v>1.1063137904261861E-2</v>
      </c>
      <c r="AO23" s="9">
        <v>25301</v>
      </c>
      <c r="AP23" s="49">
        <v>108361.71</v>
      </c>
      <c r="AQ23" s="58">
        <f t="shared" si="9"/>
        <v>0.23348653320439477</v>
      </c>
      <c r="AR23" s="58">
        <f t="shared" si="43"/>
        <v>2.5629425903706482E-2</v>
      </c>
      <c r="AS23" s="59">
        <f t="shared" si="44"/>
        <v>7.026617166814296E-2</v>
      </c>
      <c r="AT23" s="80">
        <f t="shared" si="45"/>
        <v>1.4999201188970808E-2</v>
      </c>
      <c r="AU23" s="93">
        <v>5.5266970479172152E-2</v>
      </c>
      <c r="AV23" s="89">
        <v>2390</v>
      </c>
      <c r="AW23" s="90">
        <v>1830</v>
      </c>
      <c r="AX23" s="60">
        <v>9.4462669459705148E-2</v>
      </c>
      <c r="AY23" s="60">
        <f t="shared" si="46"/>
        <v>1.6887884105926346E-2</v>
      </c>
      <c r="AZ23" s="60">
        <f t="shared" si="47"/>
        <v>2.1587102086368201E-2</v>
      </c>
      <c r="BA23" s="68">
        <f t="shared" si="48"/>
        <v>4.0423238173382808E-3</v>
      </c>
      <c r="BB23" s="61">
        <v>22127</v>
      </c>
      <c r="BC23" s="62">
        <v>79203.350000000006</v>
      </c>
      <c r="BD23" s="63">
        <f t="shared" si="10"/>
        <v>0.27936949636599967</v>
      </c>
      <c r="BE23" s="64">
        <f t="shared" si="49"/>
        <v>-4.4258612718873935E-2</v>
      </c>
      <c r="BF23" s="64">
        <f t="shared" si="50"/>
        <v>-1.1590236621778287E-2</v>
      </c>
      <c r="BG23" s="66">
        <f t="shared" si="51"/>
        <v>-7.3559701805767277E-2</v>
      </c>
      <c r="BH23" s="57">
        <v>6.1969465183988985E-2</v>
      </c>
      <c r="BI23" s="95">
        <v>2410</v>
      </c>
      <c r="BJ23" s="91">
        <v>300</v>
      </c>
      <c r="BK23" s="66">
        <f t="shared" si="11"/>
        <v>3.7877185750350203E-3</v>
      </c>
      <c r="BL23" s="66">
        <f t="shared" si="12"/>
        <v>0.10891670809418358</v>
      </c>
      <c r="BM23" s="66">
        <f t="shared" si="52"/>
        <v>4.3244466267134393E-2</v>
      </c>
      <c r="BN23" s="66">
        <f t="shared" si="53"/>
        <v>-8.7503078986008329E-2</v>
      </c>
      <c r="BO23" s="9">
        <v>67601</v>
      </c>
      <c r="BP23" s="49">
        <v>252282.82</v>
      </c>
      <c r="BQ23" s="50">
        <f t="shared" si="13"/>
        <v>0.26795720770839648</v>
      </c>
      <c r="BR23" s="58">
        <f t="shared" si="54"/>
        <v>3.0645570516744658E-2</v>
      </c>
      <c r="BS23" s="50">
        <f t="shared" si="55"/>
        <v>1.7966249800670072E-2</v>
      </c>
      <c r="BT23" s="51">
        <f t="shared" si="56"/>
        <v>-2.188233555031539E-2</v>
      </c>
      <c r="BU23" s="55">
        <v>3.9848585350985462E-2</v>
      </c>
      <c r="BV23" s="89">
        <v>5230</v>
      </c>
      <c r="BW23" s="56">
        <v>3750</v>
      </c>
      <c r="BX23" s="68">
        <f t="shared" si="14"/>
        <v>1.4864270186927512E-2</v>
      </c>
      <c r="BY23" s="68">
        <f t="shared" si="15"/>
        <v>7.7365719442020087E-2</v>
      </c>
      <c r="BZ23" s="68">
        <f t="shared" si="57"/>
        <v>2.8711669736435949E-2</v>
      </c>
      <c r="CA23" s="68">
        <f t="shared" si="58"/>
        <v>3.0645570516744658E-2</v>
      </c>
      <c r="CB23" s="9">
        <v>35541</v>
      </c>
      <c r="CC23" s="49">
        <v>82434.899999999994</v>
      </c>
      <c r="CD23" s="50">
        <f t="shared" si="16"/>
        <v>0.43114020881932286</v>
      </c>
      <c r="CE23" s="58">
        <f t="shared" si="59"/>
        <v>4.8111740389190749E-2</v>
      </c>
      <c r="CF23" s="50">
        <f t="shared" si="60"/>
        <v>-3.4429525252147059E-3</v>
      </c>
      <c r="CG23" s="83">
        <f t="shared" si="61"/>
        <v>-2.0413392321723775E-2</v>
      </c>
      <c r="CH23" s="105">
        <v>1.6970439796509071E-2</v>
      </c>
      <c r="CI23" s="89">
        <v>3340</v>
      </c>
      <c r="CJ23" s="56">
        <v>970</v>
      </c>
      <c r="CK23" s="69">
        <f t="shared" si="17"/>
        <v>1.1766860880525119E-2</v>
      </c>
      <c r="CL23" s="70">
        <f t="shared" si="18"/>
        <v>9.3975971413297318E-2</v>
      </c>
      <c r="CM23" s="71">
        <f t="shared" si="62"/>
        <v>1.696842628622899E-2</v>
      </c>
      <c r="CN23" s="71">
        <f t="shared" si="63"/>
        <v>3.1143314102961759E-2</v>
      </c>
      <c r="CO23" s="9">
        <v>34541</v>
      </c>
      <c r="CP23" s="49">
        <v>146795.95000000001</v>
      </c>
      <c r="CQ23" s="41">
        <f t="shared" si="19"/>
        <v>0.23529940710217143</v>
      </c>
      <c r="CR23" s="84">
        <f t="shared" si="64"/>
        <v>1.4947220694714686E-2</v>
      </c>
      <c r="CS23" s="41">
        <f t="shared" si="65"/>
        <v>9.3980267121878416E-2</v>
      </c>
      <c r="CT23" s="41">
        <f t="shared" si="66"/>
        <v>6.0679953085975867E-2</v>
      </c>
      <c r="CU23" s="105">
        <v>3.3300314035902549E-2</v>
      </c>
      <c r="CV23" s="89">
        <v>3120</v>
      </c>
      <c r="CW23" s="56">
        <v>1950</v>
      </c>
      <c r="CX23" s="73">
        <f t="shared" si="20"/>
        <v>1.3283745225941179E-2</v>
      </c>
      <c r="CY23" s="73">
        <f t="shared" si="21"/>
        <v>9.0327436958976284E-2</v>
      </c>
      <c r="CZ23" s="73">
        <f t="shared" si="67"/>
        <v>1.320299756231594E-2</v>
      </c>
      <c r="DA23" s="73">
        <f t="shared" si="68"/>
        <v>-1.7442231323987461E-3</v>
      </c>
      <c r="DB23" s="9">
        <v>83098</v>
      </c>
      <c r="DC23" s="49">
        <v>181512.21</v>
      </c>
      <c r="DD23" s="41">
        <f t="shared" si="22"/>
        <v>0.45780942229726584</v>
      </c>
      <c r="DE23" s="85">
        <f t="shared" si="69"/>
        <v>1.2877421807426181E-2</v>
      </c>
      <c r="DF23" s="41">
        <f t="shared" si="70"/>
        <v>3.6269031598941112E-2</v>
      </c>
      <c r="DG23" s="41">
        <f t="shared" si="71"/>
        <v>2.2215347524646399E-2</v>
      </c>
      <c r="DH23" s="105">
        <v>1.4053684074294711E-2</v>
      </c>
      <c r="DI23" s="89">
        <v>7450</v>
      </c>
      <c r="DJ23" s="56">
        <v>2720</v>
      </c>
      <c r="DK23" s="68">
        <f t="shared" si="23"/>
        <v>1.4985217798846701E-2</v>
      </c>
      <c r="DL23" s="68">
        <f t="shared" si="24"/>
        <v>8.9653180581963463E-2</v>
      </c>
      <c r="DM23" s="68">
        <f t="shared" si="72"/>
        <v>3.7906211746542365E-2</v>
      </c>
      <c r="DN23" s="86">
        <f t="shared" si="73"/>
        <v>-2.5028789939116183E-2</v>
      </c>
      <c r="DO23" s="24">
        <v>54929</v>
      </c>
      <c r="DP23" s="49">
        <v>143724.87</v>
      </c>
      <c r="DQ23" s="50">
        <f t="shared" si="25"/>
        <v>0.38218159459806783</v>
      </c>
      <c r="DR23" s="58">
        <f t="shared" si="74"/>
        <v>5.6850904764337962E-2</v>
      </c>
      <c r="DS23" s="50">
        <f t="shared" si="75"/>
        <v>6.1670930097705495E-2</v>
      </c>
      <c r="DT23" s="87">
        <f t="shared" si="76"/>
        <v>3.9254669935725878E-2</v>
      </c>
      <c r="DU23" s="105">
        <v>2.2416260161979614E-2</v>
      </c>
      <c r="DV23" s="89">
        <v>5250</v>
      </c>
      <c r="DW23" s="75">
        <v>5670.2</v>
      </c>
      <c r="DX23" s="76">
        <f t="shared" si="26"/>
        <v>3.9451766420105304E-2</v>
      </c>
      <c r="DY23" s="76">
        <f t="shared" si="27"/>
        <v>9.5577927870523771E-2</v>
      </c>
      <c r="DZ23" s="76">
        <f t="shared" si="77"/>
        <v>4.9841979303306819E-2</v>
      </c>
      <c r="EA23" s="77">
        <f t="shared" si="78"/>
        <v>7.008925461031143E-3</v>
      </c>
    </row>
    <row r="24" spans="1:131" x14ac:dyDescent="0.25">
      <c r="A24" s="48">
        <v>2001</v>
      </c>
      <c r="B24" s="9">
        <v>48637</v>
      </c>
      <c r="C24" s="49">
        <v>156710.69</v>
      </c>
      <c r="D24" s="50">
        <f t="shared" si="0"/>
        <v>0.31036172452562105</v>
      </c>
      <c r="E24" s="58">
        <f t="shared" si="28"/>
        <v>2.1471954259632942E-2</v>
      </c>
      <c r="F24" s="50">
        <f t="shared" si="29"/>
        <v>8.28318121056347E-2</v>
      </c>
      <c r="G24" s="52">
        <f t="shared" si="30"/>
        <v>4.3803341582670532E-2</v>
      </c>
      <c r="H24" s="52">
        <v>4580</v>
      </c>
      <c r="I24" s="55">
        <v>3.9028470522964168E-2</v>
      </c>
      <c r="J24" s="52">
        <v>2140</v>
      </c>
      <c r="K24" s="53">
        <f t="shared" si="1"/>
        <v>1.3655737205930239E-2</v>
      </c>
      <c r="L24" s="53">
        <f t="shared" si="2"/>
        <v>9.4166992207578598E-2</v>
      </c>
      <c r="M24" s="53">
        <f t="shared" si="31"/>
        <v>2.7277349141739789E-2</v>
      </c>
      <c r="N24" s="53">
        <f t="shared" si="32"/>
        <v>-5.8053948821068478E-3</v>
      </c>
      <c r="O24" s="9">
        <v>34135</v>
      </c>
      <c r="P24" s="49">
        <v>57656.69</v>
      </c>
      <c r="Q24" s="50">
        <f t="shared" si="3"/>
        <v>0.59203884232688342</v>
      </c>
      <c r="R24" s="58">
        <f t="shared" si="33"/>
        <v>6.8962204139842997E-2</v>
      </c>
      <c r="S24" s="50">
        <f t="shared" si="34"/>
        <v>7.2429221225151956E-3</v>
      </c>
      <c r="T24" s="52">
        <f t="shared" si="35"/>
        <v>-5.0048893020340456E-2</v>
      </c>
      <c r="U24" s="52">
        <v>2750</v>
      </c>
      <c r="V24" s="55">
        <v>5.7291815142855654E-2</v>
      </c>
      <c r="W24" s="52">
        <v>1260</v>
      </c>
      <c r="X24" s="54">
        <f t="shared" si="4"/>
        <v>8.0562472535520721E-2</v>
      </c>
      <c r="Y24" s="54">
        <f t="shared" si="5"/>
        <v>2.185349176305473E-2</v>
      </c>
      <c r="Z24" s="53">
        <f t="shared" si="36"/>
        <v>8.1924815888559072E-2</v>
      </c>
      <c r="AA24" s="53">
        <f t="shared" si="37"/>
        <v>-1.2962611748716074E-2</v>
      </c>
      <c r="AB24" s="9">
        <v>47919</v>
      </c>
      <c r="AC24" s="49">
        <v>123573</v>
      </c>
      <c r="AD24" s="55">
        <f t="shared" si="6"/>
        <v>0.38777888373673863</v>
      </c>
      <c r="AE24" s="57">
        <f t="shared" si="38"/>
        <v>2.8465017646136515E-3</v>
      </c>
      <c r="AF24" s="55">
        <f t="shared" si="39"/>
        <v>0.11187791864242075</v>
      </c>
      <c r="AG24" s="79">
        <f t="shared" si="40"/>
        <v>8.6210119966421805E-2</v>
      </c>
      <c r="AH24" s="89">
        <v>4210</v>
      </c>
      <c r="AI24" s="90">
        <v>2300</v>
      </c>
      <c r="AJ24" s="57">
        <v>2.5667798675998943E-2</v>
      </c>
      <c r="AK24" s="57">
        <f t="shared" si="7"/>
        <v>8.7856591331204742E-2</v>
      </c>
      <c r="AL24" s="57">
        <f t="shared" si="8"/>
        <v>1.8612480072507747E-2</v>
      </c>
      <c r="AM24" s="57">
        <f t="shared" si="41"/>
        <v>1.029629123108501E-2</v>
      </c>
      <c r="AN24" s="57">
        <f t="shared" si="42"/>
        <v>-7.4497894664713581E-3</v>
      </c>
      <c r="AO24" s="9">
        <v>31337</v>
      </c>
      <c r="AP24" s="49">
        <v>112846.51</v>
      </c>
      <c r="AQ24" s="58">
        <f t="shared" si="9"/>
        <v>0.27769578341412599</v>
      </c>
      <c r="AR24" s="58">
        <f t="shared" si="43"/>
        <v>4.420925020973121E-2</v>
      </c>
      <c r="AS24" s="59">
        <f t="shared" si="44"/>
        <v>4.1387312917081025E-2</v>
      </c>
      <c r="AT24" s="80">
        <f t="shared" si="45"/>
        <v>2.8345973922874614E-2</v>
      </c>
      <c r="AU24" s="81">
        <v>1.3041338994206409E-2</v>
      </c>
      <c r="AV24" s="89">
        <v>2680</v>
      </c>
      <c r="AW24" s="90">
        <v>3190</v>
      </c>
      <c r="AX24" s="60">
        <v>8.5521907010881706E-2</v>
      </c>
      <c r="AY24" s="60">
        <f t="shared" si="46"/>
        <v>2.8268486105596E-2</v>
      </c>
      <c r="AZ24" s="60">
        <f t="shared" si="47"/>
        <v>3.8163779856082845E-2</v>
      </c>
      <c r="BA24" s="68">
        <f t="shared" si="48"/>
        <v>6.0454703536483648E-3</v>
      </c>
      <c r="BB24" s="61">
        <v>26043</v>
      </c>
      <c r="BC24" s="62">
        <v>86744.960000000006</v>
      </c>
      <c r="BD24" s="63">
        <f t="shared" si="10"/>
        <v>0.30022493525848643</v>
      </c>
      <c r="BE24" s="64">
        <f t="shared" si="49"/>
        <v>2.0855438892486755E-2</v>
      </c>
      <c r="BF24" s="64">
        <f t="shared" si="50"/>
        <v>9.521832094223287E-2</v>
      </c>
      <c r="BG24" s="66">
        <f t="shared" si="51"/>
        <v>7.2787764058666576E-2</v>
      </c>
      <c r="BH24" s="57">
        <v>2.2430556883566297E-2</v>
      </c>
      <c r="BI24" s="95">
        <v>2250</v>
      </c>
      <c r="BJ24" s="91">
        <v>1400</v>
      </c>
      <c r="BK24" s="66">
        <f t="shared" si="11"/>
        <v>1.6139266189067351E-2</v>
      </c>
      <c r="BL24" s="66">
        <f t="shared" si="12"/>
        <v>8.6395576546480821E-2</v>
      </c>
      <c r="BM24" s="66">
        <f t="shared" si="52"/>
        <v>1.388875082489166E-2</v>
      </c>
      <c r="BN24" s="66">
        <f t="shared" si="53"/>
        <v>6.9666880675950948E-3</v>
      </c>
      <c r="BO24" s="9">
        <v>78541</v>
      </c>
      <c r="BP24" s="49">
        <v>273187.81</v>
      </c>
      <c r="BQ24" s="50">
        <f t="shared" si="13"/>
        <v>0.28749818668702676</v>
      </c>
      <c r="BR24" s="58">
        <f t="shared" si="54"/>
        <v>1.9540978978630275E-2</v>
      </c>
      <c r="BS24" s="50">
        <f t="shared" si="55"/>
        <v>8.2863311897338032E-2</v>
      </c>
      <c r="BT24" s="51">
        <f t="shared" si="56"/>
        <v>4.2135845405434504E-2</v>
      </c>
      <c r="BU24" s="55">
        <v>4.0727466491903529E-2</v>
      </c>
      <c r="BV24" s="89">
        <v>6430</v>
      </c>
      <c r="BW24" s="56">
        <v>4470</v>
      </c>
      <c r="BX24" s="68">
        <f t="shared" si="14"/>
        <v>1.6362369902229532E-2</v>
      </c>
      <c r="BY24" s="68">
        <f t="shared" si="15"/>
        <v>8.1868068906685673E-2</v>
      </c>
      <c r="BZ24" s="68">
        <f t="shared" si="57"/>
        <v>1.6116094559961918E-2</v>
      </c>
      <c r="CA24" s="68">
        <f t="shared" si="58"/>
        <v>1.9540978978630275E-2</v>
      </c>
      <c r="CB24" s="9">
        <v>41634</v>
      </c>
      <c r="CC24" s="49">
        <v>91770.87</v>
      </c>
      <c r="CD24" s="50">
        <f t="shared" si="16"/>
        <v>0.45367337151756326</v>
      </c>
      <c r="CE24" s="58">
        <f t="shared" si="59"/>
        <v>2.2533162698240405E-2</v>
      </c>
      <c r="CF24" s="50">
        <f t="shared" si="60"/>
        <v>0.11325263935541866</v>
      </c>
      <c r="CG24" s="83">
        <f t="shared" si="61"/>
        <v>0.10912786082358442</v>
      </c>
      <c r="CH24" s="83">
        <v>4.1247785318342398E-3</v>
      </c>
      <c r="CI24" s="89">
        <v>3880</v>
      </c>
      <c r="CJ24" s="56">
        <v>1870</v>
      </c>
      <c r="CK24" s="69">
        <f t="shared" si="17"/>
        <v>2.0376836353409311E-2</v>
      </c>
      <c r="CL24" s="70">
        <f t="shared" si="18"/>
        <v>9.3193063361675557E-2</v>
      </c>
      <c r="CM24" s="71">
        <f t="shared" si="62"/>
        <v>1.9509916232665639E-2</v>
      </c>
      <c r="CN24" s="71">
        <f t="shared" si="63"/>
        <v>3.0232464655747665E-3</v>
      </c>
      <c r="CO24" s="9">
        <v>39069</v>
      </c>
      <c r="CP24" s="49">
        <v>148861.18</v>
      </c>
      <c r="CQ24" s="41">
        <f t="shared" si="19"/>
        <v>0.26245257494264118</v>
      </c>
      <c r="CR24" s="84">
        <f t="shared" si="64"/>
        <v>2.7153167840469755E-2</v>
      </c>
      <c r="CS24" s="41">
        <f t="shared" si="65"/>
        <v>1.406871238613859E-2</v>
      </c>
      <c r="CT24" s="41">
        <f t="shared" si="66"/>
        <v>-1.6119909289470748E-2</v>
      </c>
      <c r="CU24" s="41">
        <v>3.0188621675609338E-2</v>
      </c>
      <c r="CV24" s="89">
        <v>3510</v>
      </c>
      <c r="CW24" s="56">
        <v>1230</v>
      </c>
      <c r="CX24" s="73">
        <f t="shared" si="20"/>
        <v>8.2627317612288184E-3</v>
      </c>
      <c r="CY24" s="73">
        <f t="shared" si="21"/>
        <v>8.9841050449205248E-2</v>
      </c>
      <c r="CZ24" s="73">
        <f t="shared" si="67"/>
        <v>9.3796046572657884E-3</v>
      </c>
      <c r="DA24" s="73">
        <f t="shared" si="68"/>
        <v>-1.7773563183203965E-2</v>
      </c>
      <c r="DB24" s="9">
        <v>95822</v>
      </c>
      <c r="DC24" s="49">
        <v>190268.9</v>
      </c>
      <c r="DD24" s="41">
        <f t="shared" si="22"/>
        <v>0.50361357005795482</v>
      </c>
      <c r="DE24" s="85">
        <f t="shared" si="69"/>
        <v>4.5804147760688974E-2</v>
      </c>
      <c r="DF24" s="41">
        <f t="shared" si="70"/>
        <v>4.8242980458449616E-2</v>
      </c>
      <c r="DG24" s="41">
        <f t="shared" si="71"/>
        <v>2.2285585901598546E-2</v>
      </c>
      <c r="DH24" s="83">
        <v>2.595739455685107E-2</v>
      </c>
      <c r="DI24" s="89">
        <v>8220</v>
      </c>
      <c r="DJ24" s="56">
        <v>1680</v>
      </c>
      <c r="DK24" s="68">
        <f t="shared" si="23"/>
        <v>8.8296090427810326E-3</v>
      </c>
      <c r="DL24" s="68">
        <f t="shared" si="24"/>
        <v>8.5784057940765171E-2</v>
      </c>
      <c r="DM24" s="68">
        <f t="shared" si="72"/>
        <v>2.522529145133786E-2</v>
      </c>
      <c r="DN24" s="86">
        <f t="shared" si="73"/>
        <v>2.0578856309351114E-2</v>
      </c>
      <c r="DO24" s="24">
        <v>66396</v>
      </c>
      <c r="DP24" s="49">
        <v>157144.28</v>
      </c>
      <c r="DQ24" s="50">
        <f t="shared" si="25"/>
        <v>0.42251617430809446</v>
      </c>
      <c r="DR24" s="58">
        <f t="shared" si="74"/>
        <v>4.033457971002663E-2</v>
      </c>
      <c r="DS24" s="50">
        <f t="shared" si="75"/>
        <v>9.3368739870837963E-2</v>
      </c>
      <c r="DT24" s="87">
        <f t="shared" si="76"/>
        <v>7.4600263309703707E-2</v>
      </c>
      <c r="DU24" s="87">
        <v>1.8768476561134249E-2</v>
      </c>
      <c r="DV24" s="89">
        <v>6380</v>
      </c>
      <c r="DW24" s="75">
        <v>5424.1</v>
      </c>
      <c r="DX24" s="76">
        <f t="shared" si="26"/>
        <v>3.4516687467084389E-2</v>
      </c>
      <c r="DY24" s="76">
        <f t="shared" si="27"/>
        <v>9.6090125911199475E-2</v>
      </c>
      <c r="DZ24" s="76">
        <f t="shared" si="77"/>
        <v>3.5467934396409578E-2</v>
      </c>
      <c r="EA24" s="77">
        <f t="shared" si="78"/>
        <v>4.8666453136170518E-3</v>
      </c>
    </row>
    <row r="25" spans="1:131" x14ac:dyDescent="0.25">
      <c r="A25" s="48">
        <v>2002</v>
      </c>
      <c r="B25" s="9">
        <v>56030</v>
      </c>
      <c r="C25" s="49">
        <v>167096.09</v>
      </c>
      <c r="D25" s="50">
        <f t="shared" si="0"/>
        <v>0.33531604479793631</v>
      </c>
      <c r="E25" s="58">
        <f t="shared" si="28"/>
        <v>2.4954320272315256E-2</v>
      </c>
      <c r="F25" s="50">
        <f t="shared" si="29"/>
        <v>6.6271165036667218E-2</v>
      </c>
      <c r="G25" s="52">
        <f t="shared" si="30"/>
        <v>2.8290987499104643E-2</v>
      </c>
      <c r="H25" s="52">
        <v>6130</v>
      </c>
      <c r="I25" s="55">
        <v>3.7980177537562575E-2</v>
      </c>
      <c r="J25" s="52">
        <v>1490</v>
      </c>
      <c r="K25" s="53">
        <f t="shared" si="1"/>
        <v>8.91702492859049E-3</v>
      </c>
      <c r="L25" s="53">
        <f t="shared" si="2"/>
        <v>0.10940567553096556</v>
      </c>
      <c r="M25" s="53">
        <f t="shared" si="31"/>
        <v>2.6210987223517057E-2</v>
      </c>
      <c r="N25" s="53">
        <f t="shared" si="32"/>
        <v>-1.2566669512018014E-3</v>
      </c>
      <c r="O25" s="9">
        <v>38254</v>
      </c>
      <c r="P25" s="49">
        <v>64965.47</v>
      </c>
      <c r="Q25" s="50">
        <f t="shared" si="3"/>
        <v>0.58883588466303716</v>
      </c>
      <c r="R25" s="58">
        <f t="shared" si="33"/>
        <v>-3.202957663846262E-3</v>
      </c>
      <c r="S25" s="50">
        <f t="shared" si="34"/>
        <v>0.12676378057776119</v>
      </c>
      <c r="T25" s="52">
        <f t="shared" si="35"/>
        <v>0.11914344901466287</v>
      </c>
      <c r="U25" s="52">
        <v>3220</v>
      </c>
      <c r="V25" s="55">
        <v>7.6203315630983311E-3</v>
      </c>
      <c r="W25" s="52">
        <v>1700</v>
      </c>
      <c r="X25" s="54">
        <f t="shared" si="4"/>
        <v>8.417420400480996E-2</v>
      </c>
      <c r="Y25" s="54">
        <f t="shared" si="5"/>
        <v>2.6167747266355495E-2</v>
      </c>
      <c r="Z25" s="53">
        <f t="shared" si="36"/>
        <v>-5.2447604534703457E-4</v>
      </c>
      <c r="AA25" s="53">
        <f t="shared" si="37"/>
        <v>-2.6784816184992274E-3</v>
      </c>
      <c r="AB25" s="9">
        <v>55175</v>
      </c>
      <c r="AC25" s="49">
        <v>141534</v>
      </c>
      <c r="AD25" s="55">
        <f t="shared" si="6"/>
        <v>0.38983565786312829</v>
      </c>
      <c r="AE25" s="57">
        <f t="shared" si="38"/>
        <v>2.05677412638966E-3</v>
      </c>
      <c r="AF25" s="55">
        <f t="shared" si="39"/>
        <v>0.14534728460100507</v>
      </c>
      <c r="AG25" s="79">
        <f t="shared" si="40"/>
        <v>8.6232963313265937E-2</v>
      </c>
      <c r="AH25" s="89">
        <v>4950</v>
      </c>
      <c r="AI25" s="90">
        <v>1130</v>
      </c>
      <c r="AJ25" s="57">
        <v>5.9114321287739142E-2</v>
      </c>
      <c r="AK25" s="57">
        <f t="shared" si="7"/>
        <v>8.9714544630720441E-2</v>
      </c>
      <c r="AL25" s="57">
        <f t="shared" si="8"/>
        <v>7.9839473200785677E-3</v>
      </c>
      <c r="AM25" s="57">
        <f t="shared" si="41"/>
        <v>-1.0851564052708674E-2</v>
      </c>
      <c r="AN25" s="57">
        <f t="shared" si="42"/>
        <v>1.2908338179098333E-2</v>
      </c>
      <c r="AO25" s="9">
        <v>36020</v>
      </c>
      <c r="AP25" s="49">
        <v>120888.76</v>
      </c>
      <c r="AQ25" s="58">
        <f t="shared" si="9"/>
        <v>0.29795987650133893</v>
      </c>
      <c r="AR25" s="58">
        <f t="shared" si="43"/>
        <v>2.0264093087212942E-2</v>
      </c>
      <c r="AS25" s="59">
        <f t="shared" si="44"/>
        <v>7.1267157486749041E-2</v>
      </c>
      <c r="AT25" s="80">
        <f t="shared" si="45"/>
        <v>4.6596238898624437E-2</v>
      </c>
      <c r="AU25" s="81">
        <v>2.4670918588124601E-2</v>
      </c>
      <c r="AV25" s="89">
        <v>3290</v>
      </c>
      <c r="AW25" s="90">
        <v>1990</v>
      </c>
      <c r="AX25" s="60">
        <v>9.133814547473626E-2</v>
      </c>
      <c r="AY25" s="60">
        <f t="shared" si="46"/>
        <v>1.6461414609596461E-2</v>
      </c>
      <c r="AZ25" s="60">
        <f t="shared" si="47"/>
        <v>2.1664251917048002E-2</v>
      </c>
      <c r="BA25" s="68">
        <f t="shared" si="48"/>
        <v>-1.4001588298350603E-3</v>
      </c>
      <c r="BB25" s="61">
        <v>29882</v>
      </c>
      <c r="BC25" s="62">
        <v>86831.92</v>
      </c>
      <c r="BD25" s="63">
        <f t="shared" si="10"/>
        <v>0.34413611952839462</v>
      </c>
      <c r="BE25" s="64">
        <f t="shared" si="49"/>
        <v>4.3911184269908199E-2</v>
      </c>
      <c r="BF25" s="64">
        <f t="shared" si="50"/>
        <v>1.0024789912865468E-3</v>
      </c>
      <c r="BG25" s="66">
        <f t="shared" si="51"/>
        <v>-4.0757159983530335E-2</v>
      </c>
      <c r="BH25" s="57">
        <v>4.1759638974816882E-2</v>
      </c>
      <c r="BI25" s="95">
        <v>2500</v>
      </c>
      <c r="BJ25" s="91">
        <v>1560</v>
      </c>
      <c r="BK25" s="66">
        <f t="shared" si="11"/>
        <v>1.7965743473137528E-2</v>
      </c>
      <c r="BL25" s="66">
        <f t="shared" si="12"/>
        <v>8.3662405461481834E-2</v>
      </c>
      <c r="BM25" s="66">
        <f t="shared" si="52"/>
        <v>4.2757461369773875E-2</v>
      </c>
      <c r="BN25" s="66">
        <f t="shared" si="53"/>
        <v>1.1537229001343241E-3</v>
      </c>
      <c r="BO25" s="9">
        <v>89952</v>
      </c>
      <c r="BP25" s="49">
        <v>299478.7</v>
      </c>
      <c r="BQ25" s="50">
        <f t="shared" si="13"/>
        <v>0.30036192891180574</v>
      </c>
      <c r="BR25" s="58">
        <f t="shared" si="54"/>
        <v>1.2863742224778985E-2</v>
      </c>
      <c r="BS25" s="50">
        <f t="shared" si="55"/>
        <v>9.6237419963943541E-2</v>
      </c>
      <c r="BT25" s="51">
        <f t="shared" si="56"/>
        <v>6.9866039737170774E-2</v>
      </c>
      <c r="BU25" s="55">
        <v>2.6371380226772771E-2</v>
      </c>
      <c r="BV25" s="89">
        <v>7130</v>
      </c>
      <c r="BW25" s="56">
        <v>7160</v>
      </c>
      <c r="BX25" s="68">
        <f t="shared" si="14"/>
        <v>2.3908211168273401E-2</v>
      </c>
      <c r="BY25" s="68">
        <f t="shared" si="15"/>
        <v>7.9264496620419775E-2</v>
      </c>
      <c r="BZ25" s="68">
        <f t="shared" si="57"/>
        <v>1.9456908380049397E-2</v>
      </c>
      <c r="CA25" s="68">
        <f t="shared" si="58"/>
        <v>1.2863742224778985E-2</v>
      </c>
      <c r="CB25" s="9">
        <v>47534</v>
      </c>
      <c r="CC25" s="49">
        <v>88550.04</v>
      </c>
      <c r="CD25" s="50">
        <f t="shared" si="16"/>
        <v>0.53680382301351881</v>
      </c>
      <c r="CE25" s="58">
        <f t="shared" si="59"/>
        <v>8.3130451495955549E-2</v>
      </c>
      <c r="CF25" s="50">
        <f t="shared" si="60"/>
        <v>-3.5096430926284145E-2</v>
      </c>
      <c r="CG25" s="83">
        <f t="shared" si="61"/>
        <v>-0.10599946783119948</v>
      </c>
      <c r="CH25" s="83">
        <v>7.090303690491534E-2</v>
      </c>
      <c r="CI25" s="89">
        <v>4300</v>
      </c>
      <c r="CJ25" s="56">
        <v>1810</v>
      </c>
      <c r="CK25" s="69">
        <f t="shared" si="17"/>
        <v>2.0440419902690053E-2</v>
      </c>
      <c r="CL25" s="70">
        <f t="shared" si="18"/>
        <v>9.0461564353936125E-2</v>
      </c>
      <c r="CM25" s="71">
        <f t="shared" si="62"/>
        <v>2.3372545792150784E-2</v>
      </c>
      <c r="CN25" s="71">
        <f t="shared" si="63"/>
        <v>5.9757905703804765E-2</v>
      </c>
      <c r="CO25" s="9">
        <v>44471</v>
      </c>
      <c r="CP25" s="49">
        <v>158155.25</v>
      </c>
      <c r="CQ25" s="41">
        <f t="shared" si="19"/>
        <v>0.28118573363830796</v>
      </c>
      <c r="CR25" s="84">
        <f t="shared" si="64"/>
        <v>1.8733158695666774E-2</v>
      </c>
      <c r="CS25" s="41">
        <f t="shared" si="65"/>
        <v>6.243447754478372E-2</v>
      </c>
      <c r="CT25" s="41">
        <f t="shared" si="66"/>
        <v>1.8315500472672809E-2</v>
      </c>
      <c r="CU25" s="41">
        <v>4.4118977072110911E-2</v>
      </c>
      <c r="CV25" s="89">
        <v>4130</v>
      </c>
      <c r="CW25" s="56">
        <v>2610</v>
      </c>
      <c r="CX25" s="73">
        <f t="shared" si="20"/>
        <v>1.6502771801758083E-2</v>
      </c>
      <c r="CY25" s="73">
        <f t="shared" si="21"/>
        <v>9.286951046749567E-2</v>
      </c>
      <c r="CZ25" s="73">
        <f t="shared" si="67"/>
        <v>1.7280615117884639E-2</v>
      </c>
      <c r="DA25" s="73">
        <f t="shared" si="68"/>
        <v>-1.4525435777821352E-3</v>
      </c>
      <c r="DB25" s="9">
        <v>105126</v>
      </c>
      <c r="DC25" s="49">
        <v>206855.47</v>
      </c>
      <c r="DD25" s="41">
        <f t="shared" si="22"/>
        <v>0.50820991100694601</v>
      </c>
      <c r="DE25" s="85">
        <f t="shared" si="69"/>
        <v>4.5963409489911955E-3</v>
      </c>
      <c r="DF25" s="41">
        <f t="shared" si="70"/>
        <v>8.7174362179000389E-2</v>
      </c>
      <c r="DG25" s="41">
        <f t="shared" si="71"/>
        <v>3.8958030008125095E-2</v>
      </c>
      <c r="DH25" s="83">
        <v>4.8216332170875294E-2</v>
      </c>
      <c r="DI25" s="89">
        <v>7060</v>
      </c>
      <c r="DJ25" s="56">
        <v>2440</v>
      </c>
      <c r="DK25" s="68">
        <f t="shared" si="23"/>
        <v>1.1795675502320533E-2</v>
      </c>
      <c r="DL25" s="68">
        <f t="shared" si="24"/>
        <v>6.7157506230618502E-2</v>
      </c>
      <c r="DM25" s="68">
        <f t="shared" si="72"/>
        <v>2.5232343593048368E-3</v>
      </c>
      <c r="DN25" s="86">
        <f t="shared" si="73"/>
        <v>2.0731065896863587E-3</v>
      </c>
      <c r="DO25" s="24">
        <v>78325</v>
      </c>
      <c r="DP25" s="49">
        <v>168000</v>
      </c>
      <c r="DQ25" s="50">
        <f t="shared" si="25"/>
        <v>0.4662202380952381</v>
      </c>
      <c r="DR25" s="58">
        <f t="shared" si="74"/>
        <v>4.3704063787143643E-2</v>
      </c>
      <c r="DS25" s="50">
        <f t="shared" si="75"/>
        <v>6.9081229046326104E-2</v>
      </c>
      <c r="DT25" s="87">
        <f t="shared" si="76"/>
        <v>3.8969315437788338E-2</v>
      </c>
      <c r="DU25" s="87">
        <v>3.0111913608537762E-2</v>
      </c>
      <c r="DV25" s="89">
        <v>7670</v>
      </c>
      <c r="DW25" s="75">
        <v>2900</v>
      </c>
      <c r="DX25" s="76">
        <f t="shared" si="26"/>
        <v>1.7261904761904763E-2</v>
      </c>
      <c r="DY25" s="76">
        <f t="shared" si="27"/>
        <v>9.7925311203319501E-2</v>
      </c>
      <c r="DZ25" s="76">
        <f t="shared" si="77"/>
        <v>2.8661498088665083E-2</v>
      </c>
      <c r="EA25" s="77">
        <f t="shared" si="78"/>
        <v>1.5042565698478561E-2</v>
      </c>
    </row>
    <row r="26" spans="1:131" x14ac:dyDescent="0.25">
      <c r="A26" s="48">
        <v>2003</v>
      </c>
      <c r="B26" s="9">
        <v>65251</v>
      </c>
      <c r="C26" s="49">
        <v>190016.51</v>
      </c>
      <c r="D26" s="50">
        <f t="shared" si="0"/>
        <v>0.34339647644302068</v>
      </c>
      <c r="E26" s="58">
        <f t="shared" si="28"/>
        <v>8.0804316450843738E-3</v>
      </c>
      <c r="F26" s="50">
        <f t="shared" si="29"/>
        <v>0.13716909833138533</v>
      </c>
      <c r="G26" s="52">
        <f t="shared" si="30"/>
        <v>9.7223146250473166E-2</v>
      </c>
      <c r="H26" s="52">
        <v>6860</v>
      </c>
      <c r="I26" s="55">
        <v>3.9945952080912159E-2</v>
      </c>
      <c r="J26" s="52">
        <v>600</v>
      </c>
      <c r="K26" s="53">
        <f t="shared" si="1"/>
        <v>3.1576203562522012E-3</v>
      </c>
      <c r="L26" s="53">
        <f t="shared" si="2"/>
        <v>0.10513248839098252</v>
      </c>
      <c r="M26" s="53">
        <f t="shared" si="31"/>
        <v>-5.2958186868606698E-4</v>
      </c>
      <c r="N26" s="53">
        <f t="shared" si="32"/>
        <v>8.6100135137704408E-3</v>
      </c>
      <c r="O26" s="9">
        <v>39999</v>
      </c>
      <c r="P26" s="49">
        <v>66173.88</v>
      </c>
      <c r="Q26" s="50">
        <f t="shared" si="3"/>
        <v>0.60445299565326982</v>
      </c>
      <c r="R26" s="58">
        <f t="shared" si="33"/>
        <v>1.5617110990232663E-2</v>
      </c>
      <c r="S26" s="50">
        <f t="shared" si="34"/>
        <v>1.860080439655102E-2</v>
      </c>
      <c r="T26" s="52">
        <f t="shared" si="35"/>
        <v>-5.5260145339086304E-2</v>
      </c>
      <c r="U26" s="52">
        <v>3320</v>
      </c>
      <c r="V26" s="55">
        <v>7.3860949735637324E-2</v>
      </c>
      <c r="W26" s="52">
        <v>780</v>
      </c>
      <c r="X26" s="54">
        <f t="shared" si="4"/>
        <v>8.3002075051876303E-2</v>
      </c>
      <c r="Y26" s="54">
        <f t="shared" si="5"/>
        <v>1.1787128093441098E-2</v>
      </c>
      <c r="Z26" s="53">
        <f t="shared" si="36"/>
        <v>6.3397031806551915E-2</v>
      </c>
      <c r="AA26" s="53">
        <f t="shared" si="37"/>
        <v>-4.7779920816319252E-2</v>
      </c>
      <c r="AB26" s="9">
        <v>62307</v>
      </c>
      <c r="AC26" s="49">
        <v>168080</v>
      </c>
      <c r="AD26" s="55">
        <f t="shared" si="6"/>
        <v>0.37069847691575442</v>
      </c>
      <c r="AE26" s="57">
        <f t="shared" si="38"/>
        <v>-1.9137180947373877E-2</v>
      </c>
      <c r="AF26" s="55">
        <f t="shared" si="39"/>
        <v>0.18755917306088996</v>
      </c>
      <c r="AG26" s="79">
        <f t="shared" si="40"/>
        <v>0.15286452093241712</v>
      </c>
      <c r="AH26" s="89">
        <v>5800</v>
      </c>
      <c r="AI26" s="90">
        <v>3360</v>
      </c>
      <c r="AJ26" s="57">
        <v>3.4694652128472836E-2</v>
      </c>
      <c r="AK26" s="57">
        <f t="shared" si="7"/>
        <v>9.3087454058131514E-2</v>
      </c>
      <c r="AL26" s="57">
        <f t="shared" si="8"/>
        <v>1.9990480723465015E-2</v>
      </c>
      <c r="AM26" s="57">
        <f t="shared" si="41"/>
        <v>-1.1021401094581138E-2</v>
      </c>
      <c r="AN26" s="57">
        <f t="shared" si="42"/>
        <v>-8.1157798527927393E-3</v>
      </c>
      <c r="AO26" s="9">
        <v>39959</v>
      </c>
      <c r="AP26" s="49">
        <v>130989.73</v>
      </c>
      <c r="AQ26" s="58">
        <f t="shared" si="9"/>
        <v>0.30505444968853668</v>
      </c>
      <c r="AR26" s="58">
        <f t="shared" si="43"/>
        <v>7.0945731871977502E-3</v>
      </c>
      <c r="AS26" s="59">
        <f t="shared" si="44"/>
        <v>8.3555907100048024E-2</v>
      </c>
      <c r="AT26" s="80">
        <f t="shared" si="45"/>
        <v>3.6192703348608336E-2</v>
      </c>
      <c r="AU26" s="81">
        <v>4.7363203751439688E-2</v>
      </c>
      <c r="AV26" s="89">
        <v>3710</v>
      </c>
      <c r="AW26" s="90">
        <v>790</v>
      </c>
      <c r="AX26" s="60">
        <v>9.2845166295452836E-2</v>
      </c>
      <c r="AY26" s="60">
        <f t="shared" si="46"/>
        <v>6.0310071636913831E-3</v>
      </c>
      <c r="AZ26" s="60">
        <f t="shared" si="47"/>
        <v>8.5853991470818472E-3</v>
      </c>
      <c r="BA26" s="68">
        <f t="shared" si="48"/>
        <v>-1.490825959884097E-3</v>
      </c>
      <c r="BB26" s="61">
        <v>37967</v>
      </c>
      <c r="BC26" s="62">
        <v>102838.64</v>
      </c>
      <c r="BD26" s="63">
        <f t="shared" si="10"/>
        <v>0.36919002429437031</v>
      </c>
      <c r="BE26" s="64">
        <f t="shared" si="49"/>
        <v>2.5053904765975687E-2</v>
      </c>
      <c r="BF26" s="64">
        <f t="shared" si="50"/>
        <v>0.18434142651688459</v>
      </c>
      <c r="BG26" s="66">
        <f t="shared" si="51"/>
        <v>0.12136890608712719</v>
      </c>
      <c r="BH26" s="57">
        <v>6.29725204297574E-2</v>
      </c>
      <c r="BI26" s="95">
        <v>3210</v>
      </c>
      <c r="BJ26" s="91">
        <v>4120</v>
      </c>
      <c r="BK26" s="66">
        <f t="shared" si="11"/>
        <v>4.0062762401369759E-2</v>
      </c>
      <c r="BL26" s="66">
        <f t="shared" si="12"/>
        <v>8.4547106697921884E-2</v>
      </c>
      <c r="BM26" s="66">
        <f t="shared" si="52"/>
        <v>1.1065355737588094E-2</v>
      </c>
      <c r="BN26" s="66">
        <f t="shared" si="53"/>
        <v>1.3988549028387594E-2</v>
      </c>
      <c r="BO26" s="9">
        <v>106838</v>
      </c>
      <c r="BP26" s="49">
        <v>340600.05</v>
      </c>
      <c r="BQ26" s="50">
        <f t="shared" si="13"/>
        <v>0.31367582007107753</v>
      </c>
      <c r="BR26" s="58">
        <f t="shared" si="54"/>
        <v>1.3313891159271785E-2</v>
      </c>
      <c r="BS26" s="50">
        <f t="shared" si="55"/>
        <v>0.13730976526878197</v>
      </c>
      <c r="BT26" s="51">
        <f t="shared" si="56"/>
        <v>8.4266398030213741E-2</v>
      </c>
      <c r="BU26" s="55">
        <v>5.3043367238568229E-2</v>
      </c>
      <c r="BV26" s="89">
        <v>8330</v>
      </c>
      <c r="BW26" s="56">
        <v>9590</v>
      </c>
      <c r="BX26" s="68">
        <f t="shared" si="14"/>
        <v>2.8156190816765882E-2</v>
      </c>
      <c r="BY26" s="68">
        <f t="shared" si="15"/>
        <v>7.7968513075871881E-2</v>
      </c>
      <c r="BZ26" s="68">
        <f t="shared" si="57"/>
        <v>1.2484248557049098E-2</v>
      </c>
      <c r="CA26" s="68">
        <f t="shared" si="58"/>
        <v>1.3313891159271785E-2</v>
      </c>
      <c r="CB26" s="9">
        <v>53109</v>
      </c>
      <c r="CC26" s="49">
        <v>111606.46</v>
      </c>
      <c r="CD26" s="50">
        <f t="shared" si="16"/>
        <v>0.47585955149907988</v>
      </c>
      <c r="CE26" s="58">
        <f t="shared" si="59"/>
        <v>-6.094427151443893E-2</v>
      </c>
      <c r="CF26" s="50">
        <f t="shared" si="60"/>
        <v>0.26037729627225481</v>
      </c>
      <c r="CG26" s="83">
        <f t="shared" si="61"/>
        <v>0.28083558093387628</v>
      </c>
      <c r="CH26" s="83">
        <v>-2.0458284661621463E-2</v>
      </c>
      <c r="CI26" s="89">
        <v>4780</v>
      </c>
      <c r="CJ26" s="56">
        <v>2590</v>
      </c>
      <c r="CK26" s="69">
        <f t="shared" si="17"/>
        <v>2.3206541986906491E-2</v>
      </c>
      <c r="CL26" s="70">
        <f t="shared" si="18"/>
        <v>9.0003577548061528E-2</v>
      </c>
      <c r="CM26" s="71">
        <f t="shared" si="62"/>
        <v>1.1969236933509439E-2</v>
      </c>
      <c r="CN26" s="71">
        <f t="shared" si="63"/>
        <v>-7.2913508447948375E-2</v>
      </c>
      <c r="CO26" s="9">
        <v>51759</v>
      </c>
      <c r="CP26" s="49">
        <v>175370.79</v>
      </c>
      <c r="CQ26" s="41">
        <f t="shared" si="19"/>
        <v>0.29514037086791933</v>
      </c>
      <c r="CR26" s="84">
        <f t="shared" si="64"/>
        <v>1.3954637229611377E-2</v>
      </c>
      <c r="CS26" s="41">
        <f t="shared" si="65"/>
        <v>0.10885215634637489</v>
      </c>
      <c r="CT26" s="41">
        <f t="shared" si="66"/>
        <v>6.2640673468670735E-2</v>
      </c>
      <c r="CU26" s="41">
        <v>4.6211482877704158E-2</v>
      </c>
      <c r="CV26" s="89">
        <v>4700</v>
      </c>
      <c r="CW26" s="56">
        <v>890</v>
      </c>
      <c r="CX26" s="73">
        <f t="shared" si="20"/>
        <v>5.0749614573783923E-3</v>
      </c>
      <c r="CY26" s="73">
        <f t="shared" si="21"/>
        <v>9.0805463784076196E-2</v>
      </c>
      <c r="CZ26" s="73">
        <f t="shared" si="67"/>
        <v>4.770077209495082E-3</v>
      </c>
      <c r="DA26" s="73">
        <f t="shared" si="68"/>
        <v>-9.1845600201162954E-3</v>
      </c>
      <c r="DB26" s="9">
        <v>124063</v>
      </c>
      <c r="DC26" s="49">
        <v>226972.48</v>
      </c>
      <c r="DD26" s="41">
        <f t="shared" si="22"/>
        <v>0.5465993057836791</v>
      </c>
      <c r="DE26" s="85">
        <f t="shared" si="69"/>
        <v>3.8389394776733088E-2</v>
      </c>
      <c r="DF26" s="41">
        <f t="shared" si="70"/>
        <v>9.7251525424974297E-2</v>
      </c>
      <c r="DG26" s="41">
        <f t="shared" si="71"/>
        <v>5.4949046655200527E-2</v>
      </c>
      <c r="DH26" s="83">
        <v>4.230247876977377E-2</v>
      </c>
      <c r="DI26" s="89">
        <v>10120</v>
      </c>
      <c r="DJ26" s="56">
        <v>6530</v>
      </c>
      <c r="DK26" s="68">
        <f t="shared" si="23"/>
        <v>2.877000771194816E-2</v>
      </c>
      <c r="DL26" s="68">
        <f t="shared" si="24"/>
        <v>8.1571459661623533E-2</v>
      </c>
      <c r="DM26" s="68">
        <f t="shared" si="72"/>
        <v>2.150752992857102E-2</v>
      </c>
      <c r="DN26" s="86">
        <f t="shared" si="73"/>
        <v>1.6881864848162068E-2</v>
      </c>
      <c r="DO26" s="24">
        <v>89472</v>
      </c>
      <c r="DP26" s="49">
        <v>189258.51</v>
      </c>
      <c r="DQ26" s="50">
        <f t="shared" si="25"/>
        <v>0.47275020816765384</v>
      </c>
      <c r="DR26" s="58">
        <f t="shared" si="74"/>
        <v>6.5299700724157361E-3</v>
      </c>
      <c r="DS26" s="50">
        <f t="shared" si="75"/>
        <v>0.12653875000000006</v>
      </c>
      <c r="DT26" s="87">
        <f t="shared" si="76"/>
        <v>6.5737949670859996E-2</v>
      </c>
      <c r="DU26" s="87">
        <v>6.0800800329140064E-2</v>
      </c>
      <c r="DV26" s="89">
        <v>9210</v>
      </c>
      <c r="DW26" s="75">
        <v>3660</v>
      </c>
      <c r="DX26" s="76">
        <f t="shared" si="26"/>
        <v>1.9338628418875323E-2</v>
      </c>
      <c r="DY26" s="76">
        <f t="shared" si="27"/>
        <v>0.10293723175965665</v>
      </c>
      <c r="DZ26" s="76">
        <f t="shared" si="77"/>
        <v>9.5710944983404007E-3</v>
      </c>
      <c r="EA26" s="77">
        <f t="shared" si="78"/>
        <v>-3.0411244259246645E-3</v>
      </c>
    </row>
    <row r="27" spans="1:131" x14ac:dyDescent="0.25">
      <c r="A27" s="48">
        <v>2004</v>
      </c>
      <c r="B27" s="9">
        <v>75418</v>
      </c>
      <c r="C27" s="49">
        <v>134766.88</v>
      </c>
      <c r="D27" s="50">
        <f t="shared" si="0"/>
        <v>0.55961820886556102</v>
      </c>
      <c r="E27" s="58">
        <f t="shared" si="28"/>
        <v>0.21622173242254034</v>
      </c>
      <c r="F27" s="50">
        <f t="shared" si="29"/>
        <v>-0.29076226060567056</v>
      </c>
      <c r="G27" s="52">
        <f t="shared" si="30"/>
        <v>5.3454578325185076E-2</v>
      </c>
      <c r="H27" s="52">
        <v>7090</v>
      </c>
      <c r="I27" s="55">
        <v>-0.34421683893085564</v>
      </c>
      <c r="J27" s="52">
        <v>1100</v>
      </c>
      <c r="K27" s="53">
        <f t="shared" si="1"/>
        <v>8.1622428299890897E-3</v>
      </c>
      <c r="L27" s="53">
        <f t="shared" si="2"/>
        <v>9.4009387679333853E-2</v>
      </c>
      <c r="M27" s="53">
        <f t="shared" si="31"/>
        <v>0.18945513516289333</v>
      </c>
      <c r="N27" s="53">
        <f t="shared" si="32"/>
        <v>2.6766597259647001E-2</v>
      </c>
      <c r="O27" s="9">
        <v>43183</v>
      </c>
      <c r="P27" s="49">
        <v>77781.16</v>
      </c>
      <c r="Q27" s="50">
        <f t="shared" si="3"/>
        <v>0.55518585734643189</v>
      </c>
      <c r="R27" s="58">
        <f t="shared" si="33"/>
        <v>-4.9267138306837932E-2</v>
      </c>
      <c r="S27" s="50">
        <f t="shared" si="34"/>
        <v>0.17540576432876534</v>
      </c>
      <c r="T27" s="52">
        <f t="shared" si="35"/>
        <v>0.12756246362834014</v>
      </c>
      <c r="U27" s="52">
        <v>3470</v>
      </c>
      <c r="V27" s="55">
        <v>4.7843300700425188E-2</v>
      </c>
      <c r="W27" s="52">
        <v>-2230</v>
      </c>
      <c r="X27" s="54">
        <f t="shared" si="4"/>
        <v>8.035569552833291E-2</v>
      </c>
      <c r="Y27" s="54">
        <f t="shared" si="5"/>
        <v>-2.8670181828093073E-2</v>
      </c>
      <c r="Z27" s="53">
        <f t="shared" si="36"/>
        <v>-3.7092416798258865E-2</v>
      </c>
      <c r="AA27" s="53">
        <f t="shared" si="37"/>
        <v>-1.2174721508579067E-2</v>
      </c>
      <c r="AB27" s="9">
        <v>71334</v>
      </c>
      <c r="AC27" s="49">
        <v>203373</v>
      </c>
      <c r="AD27" s="55">
        <f t="shared" si="6"/>
        <v>0.35075452493693854</v>
      </c>
      <c r="AE27" s="57">
        <f t="shared" si="38"/>
        <v>-1.9943951978815877E-2</v>
      </c>
      <c r="AF27" s="55">
        <f t="shared" si="39"/>
        <v>0.20997739171822941</v>
      </c>
      <c r="AG27" s="79">
        <f t="shared" si="40"/>
        <v>0.10580461684911942</v>
      </c>
      <c r="AH27" s="89">
        <v>6080</v>
      </c>
      <c r="AI27" s="90">
        <v>2620</v>
      </c>
      <c r="AJ27" s="57">
        <v>0.10417277486910999</v>
      </c>
      <c r="AK27" s="57">
        <f t="shared" si="7"/>
        <v>8.5232848291137461E-2</v>
      </c>
      <c r="AL27" s="57">
        <f t="shared" si="8"/>
        <v>1.2882732712798651E-2</v>
      </c>
      <c r="AM27" s="57">
        <f t="shared" si="41"/>
        <v>-2.5335016286880851E-2</v>
      </c>
      <c r="AN27" s="57">
        <f t="shared" si="42"/>
        <v>5.3910643080649738E-3</v>
      </c>
      <c r="AO27" s="9">
        <v>44345</v>
      </c>
      <c r="AP27" s="49">
        <v>166747.13</v>
      </c>
      <c r="AQ27" s="58">
        <f t="shared" si="9"/>
        <v>0.26594160871014688</v>
      </c>
      <c r="AR27" s="58">
        <f t="shared" si="43"/>
        <v>-3.9112840978389796E-2</v>
      </c>
      <c r="AS27" s="59">
        <f t="shared" si="44"/>
        <v>0.27297865260123838</v>
      </c>
      <c r="AT27" s="80">
        <f t="shared" si="45"/>
        <v>0.11420582195645926</v>
      </c>
      <c r="AU27" s="81">
        <v>0.15877283064477912</v>
      </c>
      <c r="AV27" s="89">
        <v>3790</v>
      </c>
      <c r="AW27" s="90">
        <v>-190</v>
      </c>
      <c r="AX27" s="60">
        <v>8.5466230691171499E-2</v>
      </c>
      <c r="AY27" s="60">
        <f t="shared" si="46"/>
        <v>-1.1394498963790262E-3</v>
      </c>
      <c r="AZ27" s="60">
        <f t="shared" si="47"/>
        <v>-4.6074609302746997E-2</v>
      </c>
      <c r="BA27" s="68">
        <f t="shared" si="48"/>
        <v>6.9617683243572009E-3</v>
      </c>
      <c r="BB27" s="61">
        <v>44586</v>
      </c>
      <c r="BC27" s="62">
        <v>112926.89</v>
      </c>
      <c r="BD27" s="63">
        <f t="shared" si="10"/>
        <v>0.39482181790360116</v>
      </c>
      <c r="BE27" s="64">
        <f t="shared" si="49"/>
        <v>2.5631793609230846E-2</v>
      </c>
      <c r="BF27" s="64">
        <f t="shared" si="50"/>
        <v>9.8097855047480212E-2</v>
      </c>
      <c r="BG27" s="66">
        <f t="shared" si="51"/>
        <v>3.3527043753418848E-2</v>
      </c>
      <c r="BH27" s="57">
        <v>6.4570811294061364E-2</v>
      </c>
      <c r="BI27" s="95">
        <v>3660</v>
      </c>
      <c r="BJ27" s="91">
        <v>2830</v>
      </c>
      <c r="BK27" s="66">
        <f t="shared" si="11"/>
        <v>2.5060461684546523E-2</v>
      </c>
      <c r="BL27" s="66">
        <f t="shared" si="12"/>
        <v>8.2088547974700582E-2</v>
      </c>
      <c r="BM27" s="66">
        <f t="shared" si="52"/>
        <v>1.9677993774270909E-2</v>
      </c>
      <c r="BN27" s="66">
        <f t="shared" si="53"/>
        <v>5.9537998349599372E-3</v>
      </c>
      <c r="BO27" s="9">
        <v>124554</v>
      </c>
      <c r="BP27" s="49">
        <v>415479.69</v>
      </c>
      <c r="BQ27" s="50">
        <f t="shared" si="13"/>
        <v>0.29978360675103038</v>
      </c>
      <c r="BR27" s="58">
        <f t="shared" si="54"/>
        <v>-1.3892213320047142E-2</v>
      </c>
      <c r="BS27" s="50">
        <f t="shared" si="55"/>
        <v>0.21984623901258973</v>
      </c>
      <c r="BT27" s="51">
        <f t="shared" si="56"/>
        <v>9.7696901388310567E-2</v>
      </c>
      <c r="BU27" s="55">
        <v>0.12214933762427917</v>
      </c>
      <c r="BV27" s="89">
        <v>8980</v>
      </c>
      <c r="BW27" s="56">
        <v>9640</v>
      </c>
      <c r="BX27" s="68">
        <f t="shared" si="14"/>
        <v>2.3202096834143687E-2</v>
      </c>
      <c r="BY27" s="68">
        <f t="shared" si="15"/>
        <v>7.2097242962891592E-2</v>
      </c>
      <c r="BZ27" s="68">
        <f t="shared" si="57"/>
        <v>-1.4790632100350438E-2</v>
      </c>
      <c r="CA27" s="68">
        <f t="shared" si="58"/>
        <v>-1.3892213320047142E-2</v>
      </c>
      <c r="CB27" s="9">
        <v>59968</v>
      </c>
      <c r="CC27" s="49">
        <v>127745.65</v>
      </c>
      <c r="CD27" s="50">
        <f t="shared" si="16"/>
        <v>0.46943281434632023</v>
      </c>
      <c r="CE27" s="58">
        <f t="shared" si="59"/>
        <v>-6.426737152759654E-3</v>
      </c>
      <c r="CF27" s="50">
        <f t="shared" si="60"/>
        <v>0.14460802716975332</v>
      </c>
      <c r="CG27" s="83">
        <f t="shared" si="61"/>
        <v>-2.1611007860791287E-2</v>
      </c>
      <c r="CH27" s="83">
        <v>0.16621903503054461</v>
      </c>
      <c r="CI27" s="89">
        <v>5170</v>
      </c>
      <c r="CJ27" s="56">
        <v>970</v>
      </c>
      <c r="CK27" s="69">
        <f t="shared" si="17"/>
        <v>7.593213545823283E-3</v>
      </c>
      <c r="CL27" s="70">
        <f t="shared" si="18"/>
        <v>8.6212646744930635E-2</v>
      </c>
      <c r="CM27" s="71">
        <f t="shared" si="62"/>
        <v>1.070245604222554E-2</v>
      </c>
      <c r="CN27" s="71">
        <f t="shared" si="63"/>
        <v>-1.7129193194985196E-2</v>
      </c>
      <c r="CO27" s="9">
        <v>55968</v>
      </c>
      <c r="CP27" s="49">
        <v>219003.22</v>
      </c>
      <c r="CQ27" s="41">
        <f t="shared" si="19"/>
        <v>0.25555788631783588</v>
      </c>
      <c r="CR27" s="84">
        <f t="shared" si="64"/>
        <v>-3.9582484550083452E-2</v>
      </c>
      <c r="CS27" s="41">
        <f t="shared" si="65"/>
        <v>0.24880101184467487</v>
      </c>
      <c r="CT27" s="41">
        <f t="shared" si="66"/>
        <v>0.12830620223413214</v>
      </c>
      <c r="CU27" s="41">
        <v>0.12049480961054275</v>
      </c>
      <c r="CV27" s="89">
        <v>4760</v>
      </c>
      <c r="CW27" s="56">
        <v>810</v>
      </c>
      <c r="CX27" s="73">
        <f t="shared" si="20"/>
        <v>3.6985757561007549E-3</v>
      </c>
      <c r="CY27" s="73">
        <f t="shared" si="21"/>
        <v>8.5048599199542593E-2</v>
      </c>
      <c r="CZ27" s="73">
        <f t="shared" si="67"/>
        <v>1.868736180169447E-3</v>
      </c>
      <c r="DA27" s="73">
        <f t="shared" si="68"/>
        <v>4.1451220730252897E-2</v>
      </c>
      <c r="DB27" s="9">
        <v>136273</v>
      </c>
      <c r="DC27" s="49">
        <v>260840.66</v>
      </c>
      <c r="DD27" s="41">
        <f t="shared" si="22"/>
        <v>0.52243772117429854</v>
      </c>
      <c r="DE27" s="85">
        <f t="shared" si="69"/>
        <v>-2.416158460938056E-2</v>
      </c>
      <c r="DF27" s="41">
        <f t="shared" si="70"/>
        <v>0.14921712094787876</v>
      </c>
      <c r="DG27" s="41">
        <f t="shared" si="71"/>
        <v>5.8865470026620084E-2</v>
      </c>
      <c r="DH27" s="83">
        <v>9.0351650921258672E-2</v>
      </c>
      <c r="DI27" s="89">
        <v>11870</v>
      </c>
      <c r="DJ27" s="56">
        <v>1130</v>
      </c>
      <c r="DK27" s="68">
        <f t="shared" si="23"/>
        <v>4.3321466829596275E-3</v>
      </c>
      <c r="DL27" s="68">
        <f t="shared" si="24"/>
        <v>8.7104562165652766E-2</v>
      </c>
      <c r="DM27" s="68">
        <f t="shared" si="72"/>
        <v>-2.5210296508984844E-2</v>
      </c>
      <c r="DN27" s="86">
        <f t="shared" si="73"/>
        <v>1.0487118996042842E-3</v>
      </c>
      <c r="DO27" s="24">
        <v>97342</v>
      </c>
      <c r="DP27" s="49">
        <v>208656.36</v>
      </c>
      <c r="DQ27" s="50">
        <f t="shared" si="25"/>
        <v>0.46651825039025896</v>
      </c>
      <c r="DR27" s="58">
        <f t="shared" si="74"/>
        <v>-6.2319577773948809E-3</v>
      </c>
      <c r="DS27" s="50">
        <f t="shared" si="75"/>
        <v>0.10249393805330062</v>
      </c>
      <c r="DT27" s="87">
        <f t="shared" si="76"/>
        <v>7.1065200967142916E-2</v>
      </c>
      <c r="DU27" s="87">
        <v>3.1428737086157697E-2</v>
      </c>
      <c r="DV27" s="89">
        <v>9620</v>
      </c>
      <c r="DW27" s="75">
        <v>1030</v>
      </c>
      <c r="DX27" s="76">
        <f t="shared" si="26"/>
        <v>4.9363460572205906E-3</v>
      </c>
      <c r="DY27" s="76">
        <f t="shared" si="27"/>
        <v>9.8826816790285793E-2</v>
      </c>
      <c r="DZ27" s="76">
        <f t="shared" si="77"/>
        <v>3.3638817736278831E-3</v>
      </c>
      <c r="EA27" s="77">
        <f t="shared" si="78"/>
        <v>-9.595839551022764E-3</v>
      </c>
    </row>
    <row r="28" spans="1:131" x14ac:dyDescent="0.25">
      <c r="A28" s="48">
        <v>2005</v>
      </c>
      <c r="B28" s="9">
        <v>83282</v>
      </c>
      <c r="C28" s="49">
        <v>147606.42000000001</v>
      </c>
      <c r="D28" s="50">
        <f t="shared" si="0"/>
        <v>0.56421665128115694</v>
      </c>
      <c r="E28" s="58">
        <f t="shared" si="28"/>
        <v>4.5984424155959269E-3</v>
      </c>
      <c r="F28" s="50">
        <f t="shared" si="29"/>
        <v>9.5272221186689252E-2</v>
      </c>
      <c r="G28" s="52">
        <f t="shared" si="30"/>
        <v>5.5617605191306853E-2</v>
      </c>
      <c r="H28" s="52">
        <v>7010</v>
      </c>
      <c r="I28" s="55">
        <v>3.9654615995382399E-2</v>
      </c>
      <c r="J28" s="52">
        <v>1290</v>
      </c>
      <c r="K28" s="53">
        <f t="shared" si="1"/>
        <v>8.7394572675090956E-3</v>
      </c>
      <c r="L28" s="53">
        <f t="shared" si="2"/>
        <v>8.4171849859513453E-2</v>
      </c>
      <c r="M28" s="53">
        <f t="shared" si="31"/>
        <v>2.4906209265993578E-3</v>
      </c>
      <c r="N28" s="53">
        <f t="shared" si="32"/>
        <v>2.1078214889965691E-3</v>
      </c>
      <c r="O28" s="9">
        <v>47290</v>
      </c>
      <c r="P28" s="49">
        <v>82490.2</v>
      </c>
      <c r="Q28" s="50">
        <f t="shared" si="3"/>
        <v>0.5732802199534005</v>
      </c>
      <c r="R28" s="58">
        <f t="shared" si="33"/>
        <v>1.8094362606968617E-2</v>
      </c>
      <c r="S28" s="50">
        <f t="shared" si="34"/>
        <v>6.0542167280611313E-2</v>
      </c>
      <c r="T28" s="52">
        <f t="shared" si="35"/>
        <v>-1.8239788107804696E-2</v>
      </c>
      <c r="U28" s="52">
        <v>3650</v>
      </c>
      <c r="V28" s="55">
        <v>7.8781955388416008E-2</v>
      </c>
      <c r="W28" s="52">
        <v>50</v>
      </c>
      <c r="X28" s="54">
        <f t="shared" si="4"/>
        <v>7.7183336857686621E-2</v>
      </c>
      <c r="Y28" s="54">
        <f t="shared" si="5"/>
        <v>6.0613260726728757E-4</v>
      </c>
      <c r="Z28" s="53">
        <f t="shared" si="36"/>
        <v>-1.9958654569741857E-2</v>
      </c>
      <c r="AA28" s="53">
        <f t="shared" si="37"/>
        <v>3.8053017176710474E-2</v>
      </c>
      <c r="AB28" s="9">
        <v>83024</v>
      </c>
      <c r="AC28" s="49">
        <v>244736</v>
      </c>
      <c r="AD28" s="55">
        <f t="shared" si="6"/>
        <v>0.33923901673640167</v>
      </c>
      <c r="AE28" s="57">
        <f t="shared" si="38"/>
        <v>-1.1515508200536873E-2</v>
      </c>
      <c r="AF28" s="55">
        <f t="shared" si="39"/>
        <v>0.20338491343492007</v>
      </c>
      <c r="AG28" s="79">
        <f t="shared" si="40"/>
        <v>0.15650242763654906</v>
      </c>
      <c r="AH28" s="89">
        <v>6140</v>
      </c>
      <c r="AI28" s="90">
        <v>130</v>
      </c>
      <c r="AJ28" s="57">
        <v>4.6882485798371017E-2</v>
      </c>
      <c r="AK28" s="57">
        <f t="shared" si="7"/>
        <v>7.3954519175178257E-2</v>
      </c>
      <c r="AL28" s="57">
        <f t="shared" si="8"/>
        <v>5.3118462343096232E-4</v>
      </c>
      <c r="AM28" s="57">
        <f t="shared" si="41"/>
        <v>-3.7194314461805475E-2</v>
      </c>
      <c r="AN28" s="57">
        <f t="shared" si="42"/>
        <v>2.5678806261268602E-2</v>
      </c>
      <c r="AO28" s="9">
        <v>49587</v>
      </c>
      <c r="AP28" s="49">
        <v>195904.07</v>
      </c>
      <c r="AQ28" s="58">
        <f t="shared" si="9"/>
        <v>0.25311878410693561</v>
      </c>
      <c r="AR28" s="58">
        <f t="shared" si="43"/>
        <v>-1.2822824603211269E-2</v>
      </c>
      <c r="AS28" s="59">
        <f t="shared" si="44"/>
        <v>0.17485722243015517</v>
      </c>
      <c r="AT28" s="80">
        <f t="shared" si="45"/>
        <v>0.11176238839181181</v>
      </c>
      <c r="AU28" s="81">
        <v>6.3094834038343359E-2</v>
      </c>
      <c r="AV28" s="89">
        <v>3760</v>
      </c>
      <c r="AW28" s="90">
        <v>-80</v>
      </c>
      <c r="AX28" s="60">
        <v>7.5826325448202156E-2</v>
      </c>
      <c r="AY28" s="60">
        <f t="shared" si="46"/>
        <v>-4.083631340584195E-4</v>
      </c>
      <c r="AZ28" s="60">
        <f t="shared" si="47"/>
        <v>-2.2825075184322134E-2</v>
      </c>
      <c r="BA28" s="68">
        <f t="shared" si="48"/>
        <v>1.0002250581110865E-2</v>
      </c>
      <c r="BB28" s="61">
        <v>49647</v>
      </c>
      <c r="BC28" s="62">
        <v>124275.99</v>
      </c>
      <c r="BD28" s="63">
        <f t="shared" si="10"/>
        <v>0.39948987732867791</v>
      </c>
      <c r="BE28" s="64">
        <f t="shared" si="49"/>
        <v>4.6680594250767538E-3</v>
      </c>
      <c r="BF28" s="64">
        <f t="shared" si="50"/>
        <v>0.10049953558448307</v>
      </c>
      <c r="BG28" s="66">
        <f t="shared" si="51"/>
        <v>5.5456192804419963E-2</v>
      </c>
      <c r="BH28" s="57">
        <v>4.5043342780063111E-2</v>
      </c>
      <c r="BI28" s="95">
        <v>3420</v>
      </c>
      <c r="BJ28" s="91">
        <v>1150</v>
      </c>
      <c r="BK28" s="66">
        <f t="shared" si="11"/>
        <v>9.2535975774564339E-3</v>
      </c>
      <c r="BL28" s="66">
        <f t="shared" si="12"/>
        <v>6.8886337543053955E-2</v>
      </c>
      <c r="BM28" s="66">
        <f t="shared" si="52"/>
        <v>-2.088143074741618E-3</v>
      </c>
      <c r="BN28" s="66">
        <f t="shared" si="53"/>
        <v>6.7562024998183718E-3</v>
      </c>
      <c r="BO28" s="9">
        <v>146228</v>
      </c>
      <c r="BP28" s="49">
        <v>486765.62</v>
      </c>
      <c r="BQ28" s="50">
        <f t="shared" si="13"/>
        <v>0.30040741168203294</v>
      </c>
      <c r="BR28" s="58">
        <f t="shared" si="54"/>
        <v>6.238049310025584E-4</v>
      </c>
      <c r="BS28" s="50">
        <f t="shared" si="55"/>
        <v>0.17157500526680375</v>
      </c>
      <c r="BT28" s="51">
        <f t="shared" si="56"/>
        <v>0.13794759711412335</v>
      </c>
      <c r="BU28" s="55">
        <v>3.3627408152680387E-2</v>
      </c>
      <c r="BV28" s="89">
        <v>9350</v>
      </c>
      <c r="BW28" s="56">
        <v>8280</v>
      </c>
      <c r="BX28" s="68">
        <f t="shared" si="14"/>
        <v>1.7010239959017646E-2</v>
      </c>
      <c r="BY28" s="68">
        <f t="shared" si="15"/>
        <v>6.3941242443307705E-2</v>
      </c>
      <c r="BZ28" s="68">
        <f t="shared" si="57"/>
        <v>-1.0531178629085862E-2</v>
      </c>
      <c r="CA28" s="68">
        <f t="shared" si="58"/>
        <v>6.238049310025584E-4</v>
      </c>
      <c r="CB28" s="9">
        <v>66239</v>
      </c>
      <c r="CC28" s="49">
        <v>142236.14000000001</v>
      </c>
      <c r="CD28" s="50">
        <f t="shared" si="16"/>
        <v>0.46569739589389864</v>
      </c>
      <c r="CE28" s="78">
        <f t="shared" si="59"/>
        <v>-3.7354184524215905E-3</v>
      </c>
      <c r="CF28" s="50">
        <f t="shared" si="60"/>
        <v>0.11343235562228554</v>
      </c>
      <c r="CG28" s="83">
        <f t="shared" si="61"/>
        <v>6.97681716868436E-2</v>
      </c>
      <c r="CH28" s="83">
        <v>4.3664183935441941E-2</v>
      </c>
      <c r="CI28" s="89">
        <v>5210</v>
      </c>
      <c r="CJ28" s="56">
        <v>-60</v>
      </c>
      <c r="CK28" s="69">
        <f t="shared" si="17"/>
        <v>-4.2183371961584444E-4</v>
      </c>
      <c r="CL28" s="70">
        <f t="shared" si="18"/>
        <v>7.8654569060523261E-2</v>
      </c>
      <c r="CM28" s="71">
        <f t="shared" si="62"/>
        <v>-2.210961607882972E-4</v>
      </c>
      <c r="CN28" s="71">
        <f t="shared" si="63"/>
        <v>-3.5143222916332933E-3</v>
      </c>
      <c r="CO28" s="9">
        <v>63848</v>
      </c>
      <c r="CP28" s="49">
        <v>257833.45</v>
      </c>
      <c r="CQ28" s="41">
        <f t="shared" si="19"/>
        <v>0.2476327256994777</v>
      </c>
      <c r="CR28" s="85">
        <f t="shared" si="64"/>
        <v>-7.9251606183581846E-3</v>
      </c>
      <c r="CS28" s="41">
        <f t="shared" si="65"/>
        <v>0.17730437936026699</v>
      </c>
      <c r="CT28" s="41">
        <f t="shared" si="66"/>
        <v>0.14418303089477771</v>
      </c>
      <c r="CU28" s="41">
        <v>3.3121348465489281E-2</v>
      </c>
      <c r="CV28" s="89">
        <v>4560</v>
      </c>
      <c r="CW28" s="56">
        <v>-2310</v>
      </c>
      <c r="CX28" s="73">
        <f t="shared" si="20"/>
        <v>-8.9592719641303324E-3</v>
      </c>
      <c r="CY28" s="73">
        <f t="shared" si="21"/>
        <v>7.1419621601303093E-2</v>
      </c>
      <c r="CZ28" s="73">
        <f t="shared" si="67"/>
        <v>-5.399290483078717E-3</v>
      </c>
      <c r="DA28" s="73">
        <f t="shared" si="68"/>
        <v>2.5258701352794677E-3</v>
      </c>
      <c r="DB28" s="9">
        <v>154061</v>
      </c>
      <c r="DC28" s="49">
        <v>293171.67</v>
      </c>
      <c r="DD28" s="41">
        <f t="shared" si="22"/>
        <v>0.52549756939338643</v>
      </c>
      <c r="DE28" s="41">
        <f t="shared" si="69"/>
        <v>3.0598482190878906E-3</v>
      </c>
      <c r="DF28" s="41">
        <f t="shared" si="70"/>
        <v>0.1239492723258712</v>
      </c>
      <c r="DG28" s="41">
        <f t="shared" si="71"/>
        <v>6.8683256209711024E-2</v>
      </c>
      <c r="DH28" s="83">
        <v>5.5266016116160187E-2</v>
      </c>
      <c r="DI28" s="89">
        <v>9100</v>
      </c>
      <c r="DJ28" s="56">
        <v>980</v>
      </c>
      <c r="DK28" s="68">
        <f t="shared" si="23"/>
        <v>3.3427513647549915E-3</v>
      </c>
      <c r="DL28" s="68">
        <f t="shared" si="24"/>
        <v>5.9067512219185908E-2</v>
      </c>
      <c r="DM28" s="68">
        <f t="shared" si="72"/>
        <v>-2.681579736206547E-2</v>
      </c>
      <c r="DN28" s="86">
        <f t="shared" si="73"/>
        <v>2.9875645581153361E-2</v>
      </c>
      <c r="DO28" s="24">
        <v>114419</v>
      </c>
      <c r="DP28" s="49">
        <v>230244.95</v>
      </c>
      <c r="DQ28" s="50">
        <f t="shared" si="25"/>
        <v>0.49694466697315187</v>
      </c>
      <c r="DR28" s="58">
        <f t="shared" si="74"/>
        <v>3.0426416582892912E-2</v>
      </c>
      <c r="DS28" s="50">
        <f t="shared" si="75"/>
        <v>0.10346480691985629</v>
      </c>
      <c r="DT28" s="87">
        <f t="shared" si="76"/>
        <v>6.534232519564756E-2</v>
      </c>
      <c r="DU28" s="87">
        <v>3.8122481724208741E-2</v>
      </c>
      <c r="DV28" s="89">
        <v>9750</v>
      </c>
      <c r="DW28" s="75">
        <v>-150</v>
      </c>
      <c r="DX28" s="76">
        <f t="shared" si="26"/>
        <v>-6.5148008675108837E-4</v>
      </c>
      <c r="DY28" s="76">
        <f t="shared" si="27"/>
        <v>8.5213120198568415E-2</v>
      </c>
      <c r="DZ28" s="76">
        <f t="shared" si="77"/>
        <v>-8.3678521019618698E-3</v>
      </c>
      <c r="EA28" s="77">
        <f t="shared" si="78"/>
        <v>3.8794268684854784E-2</v>
      </c>
    </row>
    <row r="29" spans="1:131" x14ac:dyDescent="0.25">
      <c r="A29" s="48">
        <v>2006</v>
      </c>
      <c r="B29" s="9">
        <v>90456</v>
      </c>
      <c r="C29" s="49">
        <v>174064.28</v>
      </c>
      <c r="D29" s="50">
        <f t="shared" si="0"/>
        <v>0.51967008969330186</v>
      </c>
      <c r="E29" s="58">
        <f t="shared" si="28"/>
        <v>-4.4546561587855082E-2</v>
      </c>
      <c r="F29" s="50">
        <f t="shared" si="29"/>
        <v>0.17924599756568843</v>
      </c>
      <c r="G29" s="52">
        <f t="shared" si="30"/>
        <v>0.11546205600134535</v>
      </c>
      <c r="H29" s="52">
        <v>7280</v>
      </c>
      <c r="I29" s="55">
        <v>6.3783941564343083E-2</v>
      </c>
      <c r="J29" s="52">
        <v>-1640</v>
      </c>
      <c r="K29" s="53">
        <f t="shared" si="1"/>
        <v>-9.4218067026732889E-3</v>
      </c>
      <c r="L29" s="53">
        <f t="shared" si="2"/>
        <v>8.0481117891571599E-2</v>
      </c>
      <c r="M29" s="53">
        <f t="shared" si="31"/>
        <v>-3.8515135742727108E-2</v>
      </c>
      <c r="N29" s="53">
        <f t="shared" si="32"/>
        <v>-6.0314258451279745E-3</v>
      </c>
      <c r="O29" s="9">
        <v>49846</v>
      </c>
      <c r="P29" s="49">
        <v>100737.14</v>
      </c>
      <c r="Q29" s="50">
        <f t="shared" si="3"/>
        <v>0.49481253885111293</v>
      </c>
      <c r="R29" s="58">
        <f t="shared" si="33"/>
        <v>-7.8467681102287579E-2</v>
      </c>
      <c r="S29" s="50">
        <f t="shared" si="34"/>
        <v>0.22120130633699522</v>
      </c>
      <c r="T29" s="52">
        <f t="shared" si="35"/>
        <v>0.17009880496460744</v>
      </c>
      <c r="U29" s="52">
        <v>3420</v>
      </c>
      <c r="V29" s="55">
        <v>5.1102501372387775E-2</v>
      </c>
      <c r="W29" s="52">
        <v>-400</v>
      </c>
      <c r="X29" s="54">
        <f t="shared" si="4"/>
        <v>6.8611322874453318E-2</v>
      </c>
      <c r="Y29" s="54">
        <f t="shared" si="5"/>
        <v>-3.9707301597007817E-3</v>
      </c>
      <c r="Z29" s="53">
        <f t="shared" si="36"/>
        <v>-7.1025644093397483E-2</v>
      </c>
      <c r="AA29" s="53">
        <f t="shared" si="37"/>
        <v>-7.4420370088900956E-3</v>
      </c>
      <c r="AB29" s="9">
        <v>90956</v>
      </c>
      <c r="AC29" s="49">
        <v>283693</v>
      </c>
      <c r="AD29" s="55">
        <f t="shared" si="6"/>
        <v>0.32061418505215145</v>
      </c>
      <c r="AE29" s="57">
        <f t="shared" si="38"/>
        <v>-1.862483168425022E-2</v>
      </c>
      <c r="AF29" s="55">
        <f t="shared" si="39"/>
        <v>0.1591796875</v>
      </c>
      <c r="AG29" s="79">
        <f t="shared" si="40"/>
        <v>8.9740552934325493E-2</v>
      </c>
      <c r="AH29" s="89">
        <v>6930</v>
      </c>
      <c r="AI29" s="90">
        <v>-1280</v>
      </c>
      <c r="AJ29" s="57">
        <v>6.9439134565674507E-2</v>
      </c>
      <c r="AK29" s="57">
        <f t="shared" si="7"/>
        <v>7.6190685606227188E-2</v>
      </c>
      <c r="AL29" s="57">
        <f t="shared" si="8"/>
        <v>-4.5119195750335751E-3</v>
      </c>
      <c r="AM29" s="57">
        <f t="shared" si="41"/>
        <v>-2.8799014756192762E-2</v>
      </c>
      <c r="AN29" s="57">
        <f t="shared" si="42"/>
        <v>1.0174183071942542E-2</v>
      </c>
      <c r="AO29" s="9">
        <v>58079</v>
      </c>
      <c r="AP29" s="49">
        <v>227237.06</v>
      </c>
      <c r="AQ29" s="58">
        <f t="shared" si="9"/>
        <v>0.25558771091299987</v>
      </c>
      <c r="AR29" s="58">
        <f t="shared" si="43"/>
        <v>2.4689268060642533E-3</v>
      </c>
      <c r="AS29" s="59">
        <f t="shared" si="44"/>
        <v>0.15994047494776392</v>
      </c>
      <c r="AT29" s="80">
        <f t="shared" si="45"/>
        <v>0.10521653087951763</v>
      </c>
      <c r="AU29" s="81">
        <v>5.4723944068246301E-2</v>
      </c>
      <c r="AV29" s="89">
        <v>4240</v>
      </c>
      <c r="AW29" s="90">
        <v>450</v>
      </c>
      <c r="AX29" s="60">
        <v>7.3004011777062283E-2</v>
      </c>
      <c r="AY29" s="60">
        <f t="shared" si="46"/>
        <v>1.9803107820528924E-3</v>
      </c>
      <c r="AZ29" s="60">
        <f t="shared" si="47"/>
        <v>-1.6990707410338708E-2</v>
      </c>
      <c r="BA29" s="68">
        <f t="shared" si="48"/>
        <v>1.9459634216402961E-2</v>
      </c>
      <c r="BB29" s="61">
        <v>52731</v>
      </c>
      <c r="BC29" s="62">
        <v>144576.81</v>
      </c>
      <c r="BD29" s="63">
        <f t="shared" si="10"/>
        <v>0.36472654224422296</v>
      </c>
      <c r="BE29" s="64">
        <f t="shared" si="49"/>
        <v>-3.4763335084454949E-2</v>
      </c>
      <c r="BF29" s="64">
        <f t="shared" si="50"/>
        <v>0.16335271197598178</v>
      </c>
      <c r="BG29" s="66">
        <f t="shared" si="51"/>
        <v>9.8307225646449475E-2</v>
      </c>
      <c r="BH29" s="57">
        <v>6.5045486329532304E-2</v>
      </c>
      <c r="BI29" s="95">
        <v>4030</v>
      </c>
      <c r="BJ29" s="91">
        <v>-1280</v>
      </c>
      <c r="BK29" s="66">
        <f t="shared" si="11"/>
        <v>-8.8534253868237933E-3</v>
      </c>
      <c r="BL29" s="66">
        <f t="shared" si="12"/>
        <v>7.6425631981187542E-2</v>
      </c>
      <c r="BM29" s="66">
        <f t="shared" si="52"/>
        <v>-3.8703777877666212E-2</v>
      </c>
      <c r="BN29" s="66">
        <f t="shared" si="53"/>
        <v>3.9404427932112629E-3</v>
      </c>
      <c r="BO29" s="9">
        <v>160741</v>
      </c>
      <c r="BP29" s="49">
        <v>584497.66</v>
      </c>
      <c r="BQ29" s="50">
        <f t="shared" si="13"/>
        <v>0.2750070889933075</v>
      </c>
      <c r="BR29" s="58">
        <f t="shared" si="54"/>
        <v>-2.5400322688725441E-2</v>
      </c>
      <c r="BS29" s="50">
        <f t="shared" si="55"/>
        <v>0.20077843624206665</v>
      </c>
      <c r="BT29" s="51">
        <f t="shared" si="56"/>
        <v>0.14311896911509422</v>
      </c>
      <c r="BU29" s="55">
        <v>5.7659467126972425E-2</v>
      </c>
      <c r="BV29" s="89">
        <v>11660</v>
      </c>
      <c r="BW29" s="56">
        <v>-100</v>
      </c>
      <c r="BX29" s="68">
        <f t="shared" si="14"/>
        <v>-1.7108708356505651E-4</v>
      </c>
      <c r="BY29" s="68">
        <f t="shared" si="15"/>
        <v>7.2539053508439047E-2</v>
      </c>
      <c r="BZ29" s="68">
        <f t="shared" si="57"/>
        <v>-3.225365942161839E-2</v>
      </c>
      <c r="CA29" s="68">
        <f t="shared" si="58"/>
        <v>-2.5400322688725441E-2</v>
      </c>
      <c r="CB29" s="9">
        <v>71173</v>
      </c>
      <c r="CC29" s="49">
        <v>171042.73</v>
      </c>
      <c r="CD29" s="50">
        <f t="shared" si="16"/>
        <v>0.41611239483841261</v>
      </c>
      <c r="CE29" s="78">
        <f t="shared" si="59"/>
        <v>-4.9585001055486022E-2</v>
      </c>
      <c r="CF29" s="50">
        <f t="shared" si="60"/>
        <v>0.2025265168191431</v>
      </c>
      <c r="CG29" s="83">
        <f t="shared" si="61"/>
        <v>0.1256617053587486</v>
      </c>
      <c r="CH29" s="83">
        <v>7.6864811460394519E-2</v>
      </c>
      <c r="CI29" s="89">
        <v>5700</v>
      </c>
      <c r="CJ29" s="56">
        <v>-1730</v>
      </c>
      <c r="CK29" s="69">
        <f t="shared" si="17"/>
        <v>-1.0114431639392097E-2</v>
      </c>
      <c r="CL29" s="70">
        <f t="shared" si="18"/>
        <v>8.0086549674736204E-2</v>
      </c>
      <c r="CM29" s="71">
        <f t="shared" si="62"/>
        <v>-9.7340953173333487E-3</v>
      </c>
      <c r="CN29" s="71">
        <f t="shared" si="63"/>
        <v>-3.985090573815267E-2</v>
      </c>
      <c r="CO29" s="9">
        <v>68561</v>
      </c>
      <c r="CP29" s="49">
        <v>310525.73</v>
      </c>
      <c r="CQ29" s="41">
        <f t="shared" si="19"/>
        <v>0.22079007752433269</v>
      </c>
      <c r="CR29" s="85">
        <f t="shared" si="64"/>
        <v>-2.6842648175145006E-2</v>
      </c>
      <c r="CS29" s="41">
        <f t="shared" si="65"/>
        <v>0.20436557009961262</v>
      </c>
      <c r="CT29" s="41">
        <f t="shared" si="66"/>
        <v>0.15901229375748507</v>
      </c>
      <c r="CU29" s="41">
        <v>4.5353276342127546E-2</v>
      </c>
      <c r="CV29" s="89">
        <v>5510</v>
      </c>
      <c r="CW29" s="56">
        <v>-1550</v>
      </c>
      <c r="CX29" s="73">
        <f t="shared" si="20"/>
        <v>-4.9915348399631812E-3</v>
      </c>
      <c r="CY29" s="73">
        <f t="shared" si="21"/>
        <v>8.036638905500211E-2</v>
      </c>
      <c r="CZ29" s="73">
        <f t="shared" si="67"/>
        <v>-4.1755754247150903E-3</v>
      </c>
      <c r="DA29" s="73">
        <f t="shared" si="68"/>
        <v>2.2667072750429916E-2</v>
      </c>
      <c r="DB29" s="9">
        <v>167776</v>
      </c>
      <c r="DC29" s="49">
        <v>336316.79</v>
      </c>
      <c r="DD29" s="41">
        <f t="shared" si="22"/>
        <v>0.49886299164546616</v>
      </c>
      <c r="DE29" s="41">
        <f t="shared" si="69"/>
        <v>-2.6634577747920274E-2</v>
      </c>
      <c r="DF29" s="41">
        <f t="shared" si="70"/>
        <v>0.14716674363522231</v>
      </c>
      <c r="DG29" s="41">
        <f t="shared" si="71"/>
        <v>8.5618916796170869E-2</v>
      </c>
      <c r="DH29" s="83">
        <v>6.1547826839051439E-2</v>
      </c>
      <c r="DI29" s="89">
        <v>10480</v>
      </c>
      <c r="DJ29" s="56">
        <v>-860</v>
      </c>
      <c r="DK29" s="68">
        <f t="shared" si="23"/>
        <v>-2.557112893471658E-3</v>
      </c>
      <c r="DL29" s="68">
        <f t="shared" si="24"/>
        <v>6.2464238031661262E-2</v>
      </c>
      <c r="DM29" s="68">
        <f t="shared" si="72"/>
        <v>-4.135788973185138E-2</v>
      </c>
      <c r="DN29" s="86">
        <f t="shared" si="73"/>
        <v>1.4723311983931106E-2</v>
      </c>
      <c r="DO29" s="24">
        <v>124153</v>
      </c>
      <c r="DP29" s="49">
        <v>261681.87</v>
      </c>
      <c r="DQ29" s="50">
        <f t="shared" si="25"/>
        <v>0.47444249767857438</v>
      </c>
      <c r="DR29" s="58">
        <f t="shared" si="74"/>
        <v>-2.250216929457749E-2</v>
      </c>
      <c r="DS29" s="50">
        <f t="shared" si="75"/>
        <v>0.13653684912524675</v>
      </c>
      <c r="DT29" s="87">
        <f t="shared" si="76"/>
        <v>8.2181320218928183E-2</v>
      </c>
      <c r="DU29" s="87">
        <v>5.4355528906318562E-2</v>
      </c>
      <c r="DV29" s="89">
        <v>10880</v>
      </c>
      <c r="DW29" s="75">
        <v>550</v>
      </c>
      <c r="DX29" s="76">
        <f t="shared" si="26"/>
        <v>2.1017887100852652E-3</v>
      </c>
      <c r="DY29" s="76">
        <f t="shared" si="27"/>
        <v>8.7633806674023179E-2</v>
      </c>
      <c r="DZ29" s="76">
        <f t="shared" si="77"/>
        <v>-1.9280805407828026E-2</v>
      </c>
      <c r="EA29" s="77">
        <f t="shared" si="78"/>
        <v>-3.2213638867494634E-3</v>
      </c>
    </row>
    <row r="30" spans="1:131" x14ac:dyDescent="0.25">
      <c r="A30" s="48">
        <v>2007</v>
      </c>
      <c r="B30" s="9">
        <v>99875</v>
      </c>
      <c r="C30" s="49">
        <v>212360.71</v>
      </c>
      <c r="D30" s="50">
        <f t="shared" si="0"/>
        <v>0.47030827877718057</v>
      </c>
      <c r="E30" s="58">
        <f t="shared" si="28"/>
        <v>-4.9361810916121296E-2</v>
      </c>
      <c r="F30" s="50">
        <f t="shared" si="29"/>
        <v>0.22001314686735265</v>
      </c>
      <c r="G30" s="52">
        <f t="shared" si="30"/>
        <v>0.14145253744700192</v>
      </c>
      <c r="H30" s="52">
        <v>7590</v>
      </c>
      <c r="I30" s="55">
        <v>7.8560609420350744E-2</v>
      </c>
      <c r="J30" s="52">
        <v>1200</v>
      </c>
      <c r="K30" s="53">
        <f t="shared" si="1"/>
        <v>5.6507627988246984E-3</v>
      </c>
      <c r="L30" s="53">
        <f t="shared" si="2"/>
        <v>7.5994993742177719E-2</v>
      </c>
      <c r="M30" s="53">
        <f t="shared" si="31"/>
        <v>-7.0766987075684989E-2</v>
      </c>
      <c r="N30" s="53">
        <f t="shared" si="32"/>
        <v>2.1405176159563694E-2</v>
      </c>
      <c r="O30" s="9">
        <v>52807</v>
      </c>
      <c r="P30" s="49">
        <v>113679.95</v>
      </c>
      <c r="Q30" s="50">
        <f t="shared" si="3"/>
        <v>0.46452342739418867</v>
      </c>
      <c r="R30" s="58">
        <f t="shared" si="33"/>
        <v>-3.0289111456924256E-2</v>
      </c>
      <c r="S30" s="50">
        <f t="shared" si="34"/>
        <v>0.12848101504569215</v>
      </c>
      <c r="T30" s="52">
        <f t="shared" si="35"/>
        <v>5.9368719675306228E-2</v>
      </c>
      <c r="U30" s="52">
        <v>3710</v>
      </c>
      <c r="V30" s="55">
        <v>6.9112295370385921E-2</v>
      </c>
      <c r="W30" s="52">
        <v>-2000</v>
      </c>
      <c r="X30" s="54">
        <f t="shared" si="4"/>
        <v>7.0255837294298101E-2</v>
      </c>
      <c r="Y30" s="54">
        <f t="shared" si="5"/>
        <v>-1.7593251932288851E-2</v>
      </c>
      <c r="Z30" s="53">
        <f t="shared" si="36"/>
        <v>-2.9501109177249501E-2</v>
      </c>
      <c r="AA30" s="53">
        <f t="shared" si="37"/>
        <v>-7.8800227967475503E-4</v>
      </c>
      <c r="AB30" s="9">
        <v>100328</v>
      </c>
      <c r="AC30" s="49">
        <v>329285</v>
      </c>
      <c r="AD30" s="55">
        <f t="shared" si="6"/>
        <v>0.30468439194011265</v>
      </c>
      <c r="AE30" s="57">
        <f t="shared" si="38"/>
        <v>-1.5929793112038793E-2</v>
      </c>
      <c r="AF30" s="55">
        <f t="shared" si="39"/>
        <v>0.16070893536322714</v>
      </c>
      <c r="AG30" s="79">
        <f t="shared" si="40"/>
        <v>0.11505037852167369</v>
      </c>
      <c r="AH30" s="89">
        <v>7480</v>
      </c>
      <c r="AI30" s="90">
        <v>-2710</v>
      </c>
      <c r="AJ30" s="57">
        <v>4.5658556841553462E-2</v>
      </c>
      <c r="AK30" s="57">
        <f t="shared" si="7"/>
        <v>7.4555458097440394E-2</v>
      </c>
      <c r="AL30" s="57">
        <f t="shared" si="8"/>
        <v>-8.2299527764702306E-3</v>
      </c>
      <c r="AM30" s="57">
        <f t="shared" si="41"/>
        <v>-3.2027501034626232E-2</v>
      </c>
      <c r="AN30" s="57">
        <f t="shared" si="42"/>
        <v>1.609770792258744E-2</v>
      </c>
      <c r="AO30" s="9">
        <v>60555</v>
      </c>
      <c r="AP30" s="49">
        <v>270628.78999999998</v>
      </c>
      <c r="AQ30" s="58">
        <f t="shared" si="9"/>
        <v>0.22375668161543347</v>
      </c>
      <c r="AR30" s="58">
        <f t="shared" si="43"/>
        <v>-3.1831029297566399E-2</v>
      </c>
      <c r="AS30" s="59">
        <f t="shared" si="44"/>
        <v>0.1909535794909509</v>
      </c>
      <c r="AT30" s="80">
        <f t="shared" si="45"/>
        <v>0.13330039686037173</v>
      </c>
      <c r="AU30" s="81">
        <v>5.7653182630579163E-2</v>
      </c>
      <c r="AV30" s="89">
        <v>4510</v>
      </c>
      <c r="AW30" s="90">
        <v>830</v>
      </c>
      <c r="AX30" s="60">
        <v>7.4477747502270666E-2</v>
      </c>
      <c r="AY30" s="60">
        <f t="shared" si="46"/>
        <v>3.0669316446339653E-3</v>
      </c>
      <c r="AZ30" s="60">
        <f t="shared" si="47"/>
        <v>-2.192966921985854E-2</v>
      </c>
      <c r="BA30" s="68">
        <f t="shared" si="48"/>
        <v>-9.9013600777078589E-3</v>
      </c>
      <c r="BB30" s="61">
        <v>54909</v>
      </c>
      <c r="BC30" s="62">
        <v>161479.39000000001</v>
      </c>
      <c r="BD30" s="63">
        <f t="shared" si="10"/>
        <v>0.34003720227082845</v>
      </c>
      <c r="BE30" s="64">
        <f t="shared" si="49"/>
        <v>-2.4689339973394508E-2</v>
      </c>
      <c r="BF30" s="64">
        <f t="shared" si="50"/>
        <v>0.11691072724595332</v>
      </c>
      <c r="BG30" s="66">
        <f t="shared" si="51"/>
        <v>5.0016493611936816E-2</v>
      </c>
      <c r="BH30" s="57">
        <v>6.6894233634016503E-2</v>
      </c>
      <c r="BI30" s="95">
        <v>4190</v>
      </c>
      <c r="BJ30" s="91">
        <v>-1410</v>
      </c>
      <c r="BK30" s="66">
        <f t="shared" si="11"/>
        <v>-8.7317644685182411E-3</v>
      </c>
      <c r="BL30" s="66">
        <f t="shared" si="12"/>
        <v>7.6308073357737344E-2</v>
      </c>
      <c r="BM30" s="66">
        <f t="shared" si="52"/>
        <v>-2.1990537257909608E-2</v>
      </c>
      <c r="BN30" s="66">
        <f t="shared" si="53"/>
        <v>-2.6988027154849006E-3</v>
      </c>
      <c r="BO30" s="9">
        <v>162013</v>
      </c>
      <c r="BP30" s="49">
        <v>684816.58</v>
      </c>
      <c r="BQ30" s="50">
        <f t="shared" si="13"/>
        <v>0.23657867629314699</v>
      </c>
      <c r="BR30" s="58">
        <f t="shared" si="54"/>
        <v>-3.8428412700160508E-2</v>
      </c>
      <c r="BS30" s="50">
        <f t="shared" si="55"/>
        <v>0.17163271449196207</v>
      </c>
      <c r="BT30" s="51">
        <f t="shared" si="56"/>
        <v>0.11853148857962838</v>
      </c>
      <c r="BU30" s="55">
        <v>5.3101225912333697E-2</v>
      </c>
      <c r="BV30" s="89">
        <v>12200</v>
      </c>
      <c r="BW30" s="56">
        <v>-15030</v>
      </c>
      <c r="BX30" s="68">
        <f t="shared" si="14"/>
        <v>-2.1947482638343833E-2</v>
      </c>
      <c r="BY30" s="68">
        <f t="shared" si="15"/>
        <v>7.5302599174140353E-2</v>
      </c>
      <c r="BZ30" s="68">
        <f t="shared" si="57"/>
        <v>-4.4558207200973407E-2</v>
      </c>
      <c r="CA30" s="68">
        <f t="shared" si="58"/>
        <v>-3.8428412700160508E-2</v>
      </c>
      <c r="CB30" s="9">
        <v>77166</v>
      </c>
      <c r="CC30" s="49">
        <v>194822.14</v>
      </c>
      <c r="CD30" s="50">
        <f t="shared" si="16"/>
        <v>0.39608434647109403</v>
      </c>
      <c r="CE30" s="78">
        <f t="shared" si="59"/>
        <v>-2.0028048367318585E-2</v>
      </c>
      <c r="CF30" s="50">
        <f t="shared" si="60"/>
        <v>0.13902613691911958</v>
      </c>
      <c r="CG30" s="83">
        <f t="shared" si="61"/>
        <v>5.5719314408545162E-2</v>
      </c>
      <c r="CH30" s="83">
        <v>8.3306822510574419E-2</v>
      </c>
      <c r="CI30" s="89">
        <v>5940</v>
      </c>
      <c r="CJ30" s="56">
        <v>-2540</v>
      </c>
      <c r="CK30" s="69">
        <f t="shared" si="17"/>
        <v>-1.3037532592548258E-2</v>
      </c>
      <c r="CL30" s="70">
        <f t="shared" si="18"/>
        <v>7.6976906927921626E-2</v>
      </c>
      <c r="CM30" s="71">
        <f t="shared" si="62"/>
        <v>-1.033635565298509E-2</v>
      </c>
      <c r="CN30" s="71">
        <f t="shared" si="63"/>
        <v>-9.6916927143334951E-3</v>
      </c>
      <c r="CO30" s="9">
        <v>73887</v>
      </c>
      <c r="CP30" s="49">
        <v>350818.64</v>
      </c>
      <c r="CQ30" s="41">
        <f t="shared" si="19"/>
        <v>0.21061309627105332</v>
      </c>
      <c r="CR30" s="85">
        <f t="shared" si="64"/>
        <v>-1.0176981253279371E-2</v>
      </c>
      <c r="CS30" s="41">
        <f t="shared" si="65"/>
        <v>0.12975707359258132</v>
      </c>
      <c r="CT30" s="41">
        <f t="shared" si="66"/>
        <v>6.5260178233101054E-2</v>
      </c>
      <c r="CU30" s="41">
        <v>6.4496895359480264E-2</v>
      </c>
      <c r="CV30" s="89">
        <v>6090</v>
      </c>
      <c r="CW30" s="56">
        <v>-2400</v>
      </c>
      <c r="CX30" s="73">
        <f t="shared" si="20"/>
        <v>-6.8411416223493711E-3</v>
      </c>
      <c r="CY30" s="73">
        <f t="shared" si="21"/>
        <v>8.2423159689796577E-2</v>
      </c>
      <c r="CZ30" s="73">
        <f t="shared" si="67"/>
        <v>-5.7165037445756099E-3</v>
      </c>
      <c r="DA30" s="73">
        <f t="shared" si="68"/>
        <v>4.4604775087037614E-3</v>
      </c>
      <c r="DB30" s="9">
        <v>179741</v>
      </c>
      <c r="DC30" s="49">
        <v>383025.52</v>
      </c>
      <c r="DD30" s="41">
        <f t="shared" si="22"/>
        <v>0.46926638204159349</v>
      </c>
      <c r="DE30" s="41">
        <f t="shared" si="69"/>
        <v>-2.959660960387267E-2</v>
      </c>
      <c r="DF30" s="41">
        <f t="shared" si="70"/>
        <v>0.13888313455893786</v>
      </c>
      <c r="DG30" s="41">
        <f t="shared" si="71"/>
        <v>7.7719268126339919E-2</v>
      </c>
      <c r="DH30" s="83">
        <v>6.1163866432597934E-2</v>
      </c>
      <c r="DI30" s="89">
        <v>10820</v>
      </c>
      <c r="DJ30" s="56">
        <v>2970</v>
      </c>
      <c r="DK30" s="68">
        <f t="shared" si="23"/>
        <v>7.7540525237065139E-3</v>
      </c>
      <c r="DL30" s="68">
        <f t="shared" si="24"/>
        <v>6.0197728954439998E-2</v>
      </c>
      <c r="DM30" s="68">
        <f t="shared" si="72"/>
        <v>-2.6712378357192049E-2</v>
      </c>
      <c r="DN30" s="86">
        <f t="shared" si="73"/>
        <v>-2.8842312466806214E-3</v>
      </c>
      <c r="DO30" s="24">
        <v>136422</v>
      </c>
      <c r="DP30" s="49">
        <v>299482.75</v>
      </c>
      <c r="DQ30" s="50">
        <f t="shared" si="25"/>
        <v>0.45552540171345429</v>
      </c>
      <c r="DR30" s="58">
        <f t="shared" si="74"/>
        <v>-1.891709596512009E-2</v>
      </c>
      <c r="DS30" s="50">
        <f t="shared" si="75"/>
        <v>0.1444535687550689</v>
      </c>
      <c r="DT30" s="87">
        <f t="shared" si="76"/>
        <v>8.2427288069355453E-2</v>
      </c>
      <c r="DU30" s="87">
        <v>6.202628068571344E-2</v>
      </c>
      <c r="DV30" s="89">
        <v>11380</v>
      </c>
      <c r="DW30" s="75">
        <v>20</v>
      </c>
      <c r="DX30" s="76">
        <f t="shared" si="26"/>
        <v>6.678180963678208E-5</v>
      </c>
      <c r="DY30" s="76">
        <f t="shared" si="27"/>
        <v>8.3417630587441907E-2</v>
      </c>
      <c r="DZ30" s="76">
        <f t="shared" si="77"/>
        <v>-2.5236160784971394E-2</v>
      </c>
      <c r="EA30" s="77">
        <f t="shared" si="78"/>
        <v>6.3190648198513041E-3</v>
      </c>
    </row>
    <row r="31" spans="1:131" x14ac:dyDescent="0.25">
      <c r="A31" s="48">
        <v>2008</v>
      </c>
      <c r="B31" s="9">
        <v>110054</v>
      </c>
      <c r="C31" s="49">
        <v>237383.49</v>
      </c>
      <c r="D31" s="50">
        <f t="shared" si="0"/>
        <v>0.46361269690659618</v>
      </c>
      <c r="E31" s="58">
        <f t="shared" si="28"/>
        <v>-6.6955818705843884E-3</v>
      </c>
      <c r="F31" s="50">
        <f t="shared" si="29"/>
        <v>0.11783149528931222</v>
      </c>
      <c r="G31" s="52">
        <f t="shared" si="30"/>
        <v>2.3371148589735158E-2</v>
      </c>
      <c r="H31" s="52">
        <v>8060</v>
      </c>
      <c r="I31" s="55">
        <v>9.4460346699577064E-2</v>
      </c>
      <c r="J31" s="52">
        <v>4350</v>
      </c>
      <c r="K31" s="53">
        <f t="shared" si="1"/>
        <v>1.8324779031599882E-2</v>
      </c>
      <c r="L31" s="53">
        <f t="shared" si="2"/>
        <v>7.3236774674250826E-2</v>
      </c>
      <c r="M31" s="53">
        <f t="shared" si="31"/>
        <v>-1.3111695034402272E-2</v>
      </c>
      <c r="N31" s="53">
        <f t="shared" si="32"/>
        <v>6.4161131638178839E-3</v>
      </c>
      <c r="O31" s="9">
        <v>55782</v>
      </c>
      <c r="P31" s="49">
        <v>142279.12</v>
      </c>
      <c r="Q31" s="50">
        <f t="shared" si="3"/>
        <v>0.39206033886068459</v>
      </c>
      <c r="R31" s="58">
        <f t="shared" si="33"/>
        <v>-7.2463088533504083E-2</v>
      </c>
      <c r="S31" s="50">
        <f t="shared" si="34"/>
        <v>0.25157620143217868</v>
      </c>
      <c r="T31" s="52">
        <f t="shared" si="35"/>
        <v>0.1589098984777961</v>
      </c>
      <c r="U31" s="52">
        <v>3750</v>
      </c>
      <c r="V31" s="55">
        <v>9.2666302954382579E-2</v>
      </c>
      <c r="W31" s="52">
        <v>-1250</v>
      </c>
      <c r="X31" s="54">
        <f t="shared" si="4"/>
        <v>6.7225986877487362E-2</v>
      </c>
      <c r="Y31" s="54">
        <f t="shared" si="5"/>
        <v>-8.7855477318105422E-3</v>
      </c>
      <c r="Z31" s="53">
        <f t="shared" si="36"/>
        <v>-8.6014969609412406E-2</v>
      </c>
      <c r="AA31" s="53">
        <f t="shared" si="37"/>
        <v>1.3551881075908323E-2</v>
      </c>
      <c r="AB31" s="9">
        <v>109862</v>
      </c>
      <c r="AC31" s="49">
        <v>367912</v>
      </c>
      <c r="AD31" s="55">
        <f t="shared" si="6"/>
        <v>0.29860945008589013</v>
      </c>
      <c r="AE31" s="57">
        <f t="shared" si="38"/>
        <v>-6.0749418542225264E-3</v>
      </c>
      <c r="AF31" s="55">
        <f t="shared" si="39"/>
        <v>0.11730567745266259</v>
      </c>
      <c r="AG31" s="79">
        <f t="shared" si="40"/>
        <v>7.0935319046242035E-2</v>
      </c>
      <c r="AH31" s="89">
        <v>7880</v>
      </c>
      <c r="AI31" s="90">
        <v>2550</v>
      </c>
      <c r="AJ31" s="57">
        <v>4.637035840642055E-2</v>
      </c>
      <c r="AK31" s="57">
        <f t="shared" si="7"/>
        <v>7.1726347599716009E-2</v>
      </c>
      <c r="AL31" s="57">
        <f t="shared" si="8"/>
        <v>6.9310052403835703E-3</v>
      </c>
      <c r="AM31" s="57">
        <f t="shared" si="41"/>
        <v>-5.4982794947879493E-3</v>
      </c>
      <c r="AN31" s="57">
        <f t="shared" si="42"/>
        <v>-5.7666235943457708E-4</v>
      </c>
      <c r="AO31" s="9">
        <v>65219</v>
      </c>
      <c r="AP31" s="49">
        <v>310312.33</v>
      </c>
      <c r="AQ31" s="58">
        <f t="shared" si="9"/>
        <v>0.21017211916780748</v>
      </c>
      <c r="AR31" s="58">
        <f t="shared" si="43"/>
        <v>-1.3584562447625986E-2</v>
      </c>
      <c r="AS31" s="59">
        <f t="shared" si="44"/>
        <v>0.14663458385192515</v>
      </c>
      <c r="AT31" s="80">
        <f t="shared" si="45"/>
        <v>7.6087966860364509E-2</v>
      </c>
      <c r="AU31" s="81">
        <v>7.0546616991560646E-2</v>
      </c>
      <c r="AV31" s="89">
        <v>4530</v>
      </c>
      <c r="AW31" s="90">
        <v>4200</v>
      </c>
      <c r="AX31" s="60">
        <v>6.945828669559484E-2</v>
      </c>
      <c r="AY31" s="60">
        <f t="shared" si="46"/>
        <v>1.353475061722491E-2</v>
      </c>
      <c r="AZ31" s="60">
        <f t="shared" si="47"/>
        <v>-1.5255941467152839E-3</v>
      </c>
      <c r="BA31" s="68">
        <f t="shared" si="48"/>
        <v>-1.2058968300910702E-2</v>
      </c>
      <c r="BB31" s="61">
        <v>60312</v>
      </c>
      <c r="BC31" s="62">
        <v>197276.2</v>
      </c>
      <c r="BD31" s="63">
        <f t="shared" si="10"/>
        <v>0.30572365039472577</v>
      </c>
      <c r="BE31" s="64">
        <f t="shared" si="49"/>
        <v>-3.4313551876102688E-2</v>
      </c>
      <c r="BF31" s="64">
        <f t="shared" si="50"/>
        <v>0.22168036428673649</v>
      </c>
      <c r="BG31" s="66">
        <f t="shared" si="51"/>
        <v>0.13547413504508365</v>
      </c>
      <c r="BH31" s="57">
        <v>8.6206229241652818E-2</v>
      </c>
      <c r="BI31" s="95">
        <v>4190</v>
      </c>
      <c r="BJ31" s="91">
        <v>240</v>
      </c>
      <c r="BK31" s="66">
        <f t="shared" si="11"/>
        <v>1.2165684456614634E-3</v>
      </c>
      <c r="BL31" s="66">
        <f t="shared" si="12"/>
        <v>6.9472078525003311E-2</v>
      </c>
      <c r="BM31" s="66">
        <f t="shared" si="52"/>
        <v>-4.1148424203685023E-2</v>
      </c>
      <c r="BN31" s="66">
        <f t="shared" si="53"/>
        <v>6.834872327582335E-3</v>
      </c>
      <c r="BO31" s="9">
        <v>186674</v>
      </c>
      <c r="BP31" s="49">
        <v>753969.15</v>
      </c>
      <c r="BQ31" s="50">
        <f t="shared" si="13"/>
        <v>0.247588379444968</v>
      </c>
      <c r="BR31" s="58">
        <f t="shared" si="54"/>
        <v>1.100970315182101E-2</v>
      </c>
      <c r="BS31" s="50">
        <f t="shared" si="55"/>
        <v>0.10097969590631124</v>
      </c>
      <c r="BT31" s="51">
        <f t="shared" si="56"/>
        <v>2.7713090058457915E-2</v>
      </c>
      <c r="BU31" s="55">
        <v>7.3266605847853328E-2</v>
      </c>
      <c r="BV31" s="89">
        <v>12300</v>
      </c>
      <c r="BW31" s="56">
        <v>1700</v>
      </c>
      <c r="BX31" s="68">
        <f t="shared" si="14"/>
        <v>2.2547341625317164E-3</v>
      </c>
      <c r="BY31" s="68">
        <f t="shared" si="15"/>
        <v>6.5890268596590848E-2</v>
      </c>
      <c r="BZ31" s="68">
        <f t="shared" si="57"/>
        <v>-5.2852870528319763E-3</v>
      </c>
      <c r="CA31" s="68">
        <f t="shared" si="58"/>
        <v>1.100970315182101E-2</v>
      </c>
      <c r="CB31" s="9">
        <v>84235</v>
      </c>
      <c r="CC31" s="49">
        <v>230949.32</v>
      </c>
      <c r="CD31" s="50">
        <f t="shared" si="16"/>
        <v>0.3647337000169561</v>
      </c>
      <c r="CE31" s="78">
        <f t="shared" si="59"/>
        <v>-3.1350646454137931E-2</v>
      </c>
      <c r="CF31" s="50">
        <f t="shared" si="60"/>
        <v>0.18543672705781791</v>
      </c>
      <c r="CG31" s="83">
        <f t="shared" si="61"/>
        <v>9.8740123384832026E-2</v>
      </c>
      <c r="CH31" s="83">
        <v>8.6696603672985886E-2</v>
      </c>
      <c r="CI31" s="89">
        <v>6220</v>
      </c>
      <c r="CJ31" s="56">
        <v>750</v>
      </c>
      <c r="CK31" s="69">
        <f t="shared" si="17"/>
        <v>3.2474657210508347E-3</v>
      </c>
      <c r="CL31" s="70">
        <f t="shared" si="18"/>
        <v>7.3841039947765183E-2</v>
      </c>
      <c r="CM31" s="71">
        <f t="shared" si="62"/>
        <v>5.1328837851355629E-3</v>
      </c>
      <c r="CN31" s="71">
        <f t="shared" si="63"/>
        <v>-3.6483530239273497E-2</v>
      </c>
      <c r="CO31" s="9">
        <v>86154</v>
      </c>
      <c r="CP31" s="49">
        <v>401336.05</v>
      </c>
      <c r="CQ31" s="41">
        <f t="shared" si="19"/>
        <v>0.21466798210626731</v>
      </c>
      <c r="CR31" s="85">
        <f t="shared" si="64"/>
        <v>4.0548858352139894E-3</v>
      </c>
      <c r="CS31" s="41">
        <f t="shared" si="65"/>
        <v>0.14399864841845339</v>
      </c>
      <c r="CT31" s="41">
        <f t="shared" si="66"/>
        <v>5.9143297091618571E-2</v>
      </c>
      <c r="CU31" s="41">
        <v>8.4855351326834819E-2</v>
      </c>
      <c r="CV31" s="89">
        <v>5960</v>
      </c>
      <c r="CW31" s="56">
        <v>2580</v>
      </c>
      <c r="CX31" s="73">
        <f t="shared" si="20"/>
        <v>6.4285279132039099E-3</v>
      </c>
      <c r="CY31" s="73">
        <f t="shared" si="21"/>
        <v>6.9178447895628756E-2</v>
      </c>
      <c r="CZ31" s="73">
        <f t="shared" si="67"/>
        <v>7.0941264076951971E-3</v>
      </c>
      <c r="DA31" s="73">
        <f t="shared" si="68"/>
        <v>3.0392405724812077E-3</v>
      </c>
      <c r="DB31" s="9">
        <v>192767</v>
      </c>
      <c r="DC31" s="49">
        <v>444684.86</v>
      </c>
      <c r="DD31" s="41">
        <f t="shared" si="22"/>
        <v>0.43349125940559341</v>
      </c>
      <c r="DE31" s="41">
        <f t="shared" si="69"/>
        <v>-3.5775122636000078E-2</v>
      </c>
      <c r="DF31" s="41">
        <f t="shared" si="70"/>
        <v>0.16097971748723156</v>
      </c>
      <c r="DG31" s="41">
        <f t="shared" si="71"/>
        <v>7.5816549611431847E-2</v>
      </c>
      <c r="DH31" s="83">
        <v>8.5163167875799708E-2</v>
      </c>
      <c r="DI31" s="89">
        <v>11380</v>
      </c>
      <c r="DJ31" s="56">
        <v>9140</v>
      </c>
      <c r="DK31" s="68">
        <f t="shared" si="23"/>
        <v>2.0553881686010179E-2</v>
      </c>
      <c r="DL31" s="68">
        <f t="shared" si="24"/>
        <v>5.9035000804079536E-2</v>
      </c>
      <c r="DM31" s="68">
        <f t="shared" si="72"/>
        <v>-2.0652030566874775E-2</v>
      </c>
      <c r="DN31" s="86">
        <f t="shared" si="73"/>
        <v>-1.5123092069125304E-2</v>
      </c>
      <c r="DO31" s="24">
        <v>150434</v>
      </c>
      <c r="DP31" s="49">
        <v>341942.48</v>
      </c>
      <c r="DQ31" s="50">
        <f t="shared" si="25"/>
        <v>0.43993948923807302</v>
      </c>
      <c r="DR31" s="58">
        <f t="shared" si="74"/>
        <v>-1.5585912475381269E-2</v>
      </c>
      <c r="DS31" s="50">
        <f t="shared" si="75"/>
        <v>0.1417768803044582</v>
      </c>
      <c r="DT31" s="87">
        <f t="shared" si="76"/>
        <v>5.3300720365910409E-2</v>
      </c>
      <c r="DU31" s="87">
        <v>8.8476159938547794E-2</v>
      </c>
      <c r="DV31" s="89">
        <v>12070</v>
      </c>
      <c r="DW31" s="75">
        <v>1490</v>
      </c>
      <c r="DX31" s="76">
        <f t="shared" si="26"/>
        <v>4.357458014576019E-3</v>
      </c>
      <c r="DY31" s="76">
        <f t="shared" si="27"/>
        <v>8.0234521451267665E-2</v>
      </c>
      <c r="DZ31" s="76">
        <f t="shared" si="77"/>
        <v>-2.0195594532361E-2</v>
      </c>
      <c r="EA31" s="77">
        <f t="shared" si="78"/>
        <v>4.6096820569797303E-3</v>
      </c>
    </row>
    <row r="32" spans="1:131" x14ac:dyDescent="0.25">
      <c r="A32" s="48">
        <v>2009</v>
      </c>
      <c r="B32" s="9">
        <v>123680</v>
      </c>
      <c r="C32" s="49">
        <v>273326.61</v>
      </c>
      <c r="D32" s="50">
        <f t="shared" si="0"/>
        <v>0.45249893524819995</v>
      </c>
      <c r="E32" s="58">
        <f t="shared" si="28"/>
        <v>-1.1113761658396226E-2</v>
      </c>
      <c r="F32" s="50">
        <f t="shared" si="29"/>
        <v>0.15141373142673062</v>
      </c>
      <c r="G32" s="52">
        <f t="shared" si="30"/>
        <v>7.7734650614472073E-2</v>
      </c>
      <c r="H32" s="52">
        <v>8910</v>
      </c>
      <c r="I32" s="55">
        <v>7.3679080812258546E-2</v>
      </c>
      <c r="J32" s="52">
        <v>5100</v>
      </c>
      <c r="K32" s="53">
        <f t="shared" si="1"/>
        <v>1.8658995551146668E-2</v>
      </c>
      <c r="L32" s="53">
        <f t="shared" si="2"/>
        <v>7.2040750323415267E-2</v>
      </c>
      <c r="M32" s="53">
        <f t="shared" si="31"/>
        <v>-1.3634473169802201E-2</v>
      </c>
      <c r="N32" s="53">
        <f t="shared" si="32"/>
        <v>2.520711511405975E-3</v>
      </c>
      <c r="O32" s="9">
        <v>59510</v>
      </c>
      <c r="P32" s="49">
        <v>162922.94</v>
      </c>
      <c r="Q32" s="50">
        <f t="shared" si="3"/>
        <v>0.36526470735183147</v>
      </c>
      <c r="R32" s="58">
        <f t="shared" si="33"/>
        <v>-2.6795631508853113E-2</v>
      </c>
      <c r="S32" s="50">
        <f t="shared" si="34"/>
        <v>0.14509381278152414</v>
      </c>
      <c r="T32" s="52">
        <f t="shared" si="35"/>
        <v>5.8146700526346004E-2</v>
      </c>
      <c r="U32" s="52">
        <v>3690</v>
      </c>
      <c r="V32" s="55">
        <v>8.6947112255178136E-2</v>
      </c>
      <c r="W32" s="52">
        <v>1590</v>
      </c>
      <c r="X32" s="54">
        <f t="shared" si="4"/>
        <v>6.200638548143169E-2</v>
      </c>
      <c r="Y32" s="54">
        <f t="shared" si="5"/>
        <v>9.7592150006622757E-3</v>
      </c>
      <c r="Z32" s="53">
        <f t="shared" si="36"/>
        <v>-3.7233247421330974E-2</v>
      </c>
      <c r="AA32" s="53">
        <f t="shared" si="37"/>
        <v>1.0437615912477861E-2</v>
      </c>
      <c r="AB32" s="9">
        <v>123470</v>
      </c>
      <c r="AC32" s="49">
        <v>431262</v>
      </c>
      <c r="AD32" s="55">
        <f t="shared" si="6"/>
        <v>0.28629927978815661</v>
      </c>
      <c r="AE32" s="57">
        <f t="shared" si="38"/>
        <v>-1.2310170297733514E-2</v>
      </c>
      <c r="AF32" s="55">
        <f t="shared" si="39"/>
        <v>0.17218791450129378</v>
      </c>
      <c r="AG32" s="79">
        <f t="shared" si="40"/>
        <v>0.11852840650214061</v>
      </c>
      <c r="AH32" s="89">
        <v>8590</v>
      </c>
      <c r="AI32" s="90">
        <v>6560</v>
      </c>
      <c r="AJ32" s="57">
        <v>5.3659507999153165E-2</v>
      </c>
      <c r="AK32" s="57">
        <f t="shared" si="7"/>
        <v>6.9571555843524743E-2</v>
      </c>
      <c r="AL32" s="57">
        <f t="shared" si="8"/>
        <v>1.5211170935533388E-2</v>
      </c>
      <c r="AM32" s="57">
        <f t="shared" si="41"/>
        <v>-1.0929871852516157E-2</v>
      </c>
      <c r="AN32" s="57">
        <f t="shared" si="42"/>
        <v>-1.3802984452173563E-3</v>
      </c>
      <c r="AO32" s="9">
        <v>84530</v>
      </c>
      <c r="AP32" s="49">
        <v>337558.5</v>
      </c>
      <c r="AQ32" s="58">
        <f t="shared" si="9"/>
        <v>0.25041585384459286</v>
      </c>
      <c r="AR32" s="58">
        <f t="shared" si="43"/>
        <v>4.0243734676785381E-2</v>
      </c>
      <c r="AS32" s="59">
        <f t="shared" si="44"/>
        <v>8.780240862488442E-2</v>
      </c>
      <c r="AT32" s="80">
        <f t="shared" si="45"/>
        <v>1.3922765373898735E-2</v>
      </c>
      <c r="AU32" s="81">
        <v>7.3879643250985685E-2</v>
      </c>
      <c r="AV32" s="89">
        <v>5210</v>
      </c>
      <c r="AW32" s="90">
        <v>5660</v>
      </c>
      <c r="AX32" s="60">
        <v>6.1634922512717377E-2</v>
      </c>
      <c r="AY32" s="60">
        <f t="shared" si="46"/>
        <v>1.6767464009941981E-2</v>
      </c>
      <c r="AZ32" s="60">
        <f t="shared" si="47"/>
        <v>1.1711696560005383E-2</v>
      </c>
      <c r="BA32" s="68">
        <f t="shared" si="48"/>
        <v>2.8532038116779998E-2</v>
      </c>
      <c r="BB32" s="61">
        <v>67920</v>
      </c>
      <c r="BC32" s="62">
        <v>227556.64</v>
      </c>
      <c r="BD32" s="63">
        <f t="shared" si="10"/>
        <v>0.29847514007941056</v>
      </c>
      <c r="BE32" s="64">
        <f t="shared" si="49"/>
        <v>-7.2485103153152042E-3</v>
      </c>
      <c r="BF32" s="64">
        <f t="shared" si="50"/>
        <v>0.15349261593643837</v>
      </c>
      <c r="BG32" s="66">
        <f t="shared" si="51"/>
        <v>0.10062802077305395</v>
      </c>
      <c r="BH32" s="57">
        <v>5.2864595163384417E-2</v>
      </c>
      <c r="BI32" s="95">
        <v>4450</v>
      </c>
      <c r="BJ32" s="91">
        <v>1740</v>
      </c>
      <c r="BK32" s="66">
        <f t="shared" si="11"/>
        <v>7.6464479348965601E-3</v>
      </c>
      <c r="BL32" s="66">
        <f t="shared" si="12"/>
        <v>6.5518256772673727E-2</v>
      </c>
      <c r="BM32" s="66">
        <f t="shared" si="52"/>
        <v>-1.5670426272267748E-2</v>
      </c>
      <c r="BN32" s="66">
        <f t="shared" si="53"/>
        <v>8.4219159569525436E-3</v>
      </c>
      <c r="BO32" s="9">
        <v>203440</v>
      </c>
      <c r="BP32" s="49">
        <v>855750.51</v>
      </c>
      <c r="BQ32" s="50">
        <f t="shared" si="13"/>
        <v>0.2377328410823851</v>
      </c>
      <c r="BR32" s="58">
        <f t="shared" si="54"/>
        <v>-9.8555383625829052E-3</v>
      </c>
      <c r="BS32" s="50">
        <f t="shared" si="55"/>
        <v>0.13499406441231712</v>
      </c>
      <c r="BT32" s="51">
        <f t="shared" si="56"/>
        <v>9.6581903772310712E-2</v>
      </c>
      <c r="BU32" s="55">
        <v>3.8412160640006417E-2</v>
      </c>
      <c r="BV32" s="89">
        <v>14110</v>
      </c>
      <c r="BW32" s="56">
        <v>12050</v>
      </c>
      <c r="BX32" s="68">
        <f t="shared" si="14"/>
        <v>1.408120691625413E-2</v>
      </c>
      <c r="BY32" s="68">
        <f t="shared" si="15"/>
        <v>6.9357058592213916E-2</v>
      </c>
      <c r="BZ32" s="68">
        <f t="shared" si="57"/>
        <v>-2.3689430750318229E-4</v>
      </c>
      <c r="CA32" s="68">
        <f t="shared" si="58"/>
        <v>-9.8555383625829052E-3</v>
      </c>
      <c r="CB32" s="9">
        <v>91750</v>
      </c>
      <c r="CC32" s="49">
        <v>265824.84999999998</v>
      </c>
      <c r="CD32" s="50">
        <f t="shared" si="16"/>
        <v>0.34515208040181344</v>
      </c>
      <c r="CE32" s="78">
        <f t="shared" si="59"/>
        <v>-1.9581619615142654E-2</v>
      </c>
      <c r="CF32" s="50">
        <f t="shared" si="60"/>
        <v>0.15100945090463991</v>
      </c>
      <c r="CG32" s="83">
        <f t="shared" si="61"/>
        <v>7.2236258832949984E-2</v>
      </c>
      <c r="CH32" s="83">
        <v>7.8773192071689924E-2</v>
      </c>
      <c r="CI32" s="89">
        <v>6770</v>
      </c>
      <c r="CJ32" s="56">
        <v>3530</v>
      </c>
      <c r="CK32" s="69">
        <f t="shared" si="17"/>
        <v>1.3279420641072497E-2</v>
      </c>
      <c r="CL32" s="70">
        <f t="shared" si="18"/>
        <v>7.3787465940054489E-2</v>
      </c>
      <c r="CM32" s="71">
        <f t="shared" si="62"/>
        <v>1.5382756236804324E-2</v>
      </c>
      <c r="CN32" s="71">
        <f t="shared" si="63"/>
        <v>-3.4964375851946977E-2</v>
      </c>
      <c r="CO32" s="9">
        <v>101710</v>
      </c>
      <c r="CP32" s="49">
        <v>479733.42</v>
      </c>
      <c r="CQ32" s="41">
        <f t="shared" si="19"/>
        <v>0.21201358037553439</v>
      </c>
      <c r="CR32" s="85">
        <f t="shared" si="64"/>
        <v>-2.6544017307329193E-3</v>
      </c>
      <c r="CS32" s="41">
        <f t="shared" si="65"/>
        <v>0.19534096177006774</v>
      </c>
      <c r="CT32" s="41">
        <f t="shared" si="66"/>
        <v>0.11676972793630383</v>
      </c>
      <c r="CU32" s="41">
        <v>7.8571233833763909E-2</v>
      </c>
      <c r="CV32" s="89">
        <v>6670</v>
      </c>
      <c r="CW32" s="56">
        <v>5140</v>
      </c>
      <c r="CX32" s="73">
        <f t="shared" si="20"/>
        <v>1.0714283778686922E-2</v>
      </c>
      <c r="CY32" s="73">
        <f t="shared" si="21"/>
        <v>6.5578605840133711E-2</v>
      </c>
      <c r="CZ32" s="73">
        <f t="shared" si="67"/>
        <v>1.0274098462670371E-2</v>
      </c>
      <c r="DA32" s="73">
        <f t="shared" si="68"/>
        <v>1.2928500193403291E-2</v>
      </c>
      <c r="DB32" s="9">
        <v>206430</v>
      </c>
      <c r="DC32" s="49">
        <v>523394.18</v>
      </c>
      <c r="DD32" s="41">
        <f t="shared" si="22"/>
        <v>0.39440637265015061</v>
      </c>
      <c r="DE32" s="41">
        <f t="shared" si="69"/>
        <v>-3.9084886755442805E-2</v>
      </c>
      <c r="DF32" s="41">
        <f t="shared" si="70"/>
        <v>0.17700022438362306</v>
      </c>
      <c r="DG32" s="41">
        <f t="shared" si="71"/>
        <v>7.2691426638633594E-2</v>
      </c>
      <c r="DH32" s="83">
        <v>0.10430879774498947</v>
      </c>
      <c r="DI32" s="89">
        <v>11990</v>
      </c>
      <c r="DJ32" s="56">
        <v>6700</v>
      </c>
      <c r="DK32" s="68">
        <f t="shared" si="23"/>
        <v>1.2801059423320297E-2</v>
      </c>
      <c r="DL32" s="68">
        <f t="shared" si="24"/>
        <v>5.8082643026691853E-2</v>
      </c>
      <c r="DM32" s="68">
        <f t="shared" si="72"/>
        <v>-3.0996495615277106E-2</v>
      </c>
      <c r="DN32" s="86">
        <f t="shared" si="73"/>
        <v>-8.0883911401656988E-3</v>
      </c>
      <c r="DO32" s="24">
        <v>175510</v>
      </c>
      <c r="DP32" s="49">
        <v>398880.38</v>
      </c>
      <c r="DQ32" s="50">
        <f t="shared" si="25"/>
        <v>0.44000660047505974</v>
      </c>
      <c r="DR32" s="58">
        <f t="shared" si="74"/>
        <v>6.7111236986716616E-5</v>
      </c>
      <c r="DS32" s="50">
        <f t="shared" si="75"/>
        <v>0.16651309307928056</v>
      </c>
      <c r="DT32" s="87">
        <f t="shared" si="76"/>
        <v>8.6729016542525128E-2</v>
      </c>
      <c r="DU32" s="87">
        <v>7.9784076536755427E-2</v>
      </c>
      <c r="DV32" s="89">
        <v>13310</v>
      </c>
      <c r="DW32" s="75">
        <v>11640</v>
      </c>
      <c r="DX32" s="76">
        <f t="shared" si="26"/>
        <v>2.9181680984158707E-2</v>
      </c>
      <c r="DY32" s="76">
        <f t="shared" si="27"/>
        <v>7.5836134693179874E-2</v>
      </c>
      <c r="DZ32" s="76">
        <f t="shared" si="77"/>
        <v>-5.0162847264001026E-3</v>
      </c>
      <c r="EA32" s="77">
        <f t="shared" si="78"/>
        <v>5.0833959633868192E-3</v>
      </c>
    </row>
    <row r="33" spans="1:131" x14ac:dyDescent="0.25">
      <c r="A33" s="48">
        <v>2010</v>
      </c>
      <c r="B33" s="9">
        <v>139510</v>
      </c>
      <c r="C33" s="49">
        <v>319863.94</v>
      </c>
      <c r="D33" s="50">
        <f t="shared" si="0"/>
        <v>0.43615419731276994</v>
      </c>
      <c r="E33" s="58">
        <f t="shared" si="28"/>
        <v>-1.6344737935430009E-2</v>
      </c>
      <c r="F33" s="50">
        <f t="shared" si="29"/>
        <v>0.17026271243769503</v>
      </c>
      <c r="G33" s="52">
        <f t="shared" si="30"/>
        <v>7.461534124758161E-2</v>
      </c>
      <c r="H33" s="52">
        <v>9670</v>
      </c>
      <c r="I33" s="55">
        <v>9.564737119011342E-2</v>
      </c>
      <c r="J33" s="52">
        <v>2130</v>
      </c>
      <c r="K33" s="53">
        <f t="shared" si="1"/>
        <v>6.6590813581549708E-3</v>
      </c>
      <c r="L33" s="53">
        <f t="shared" si="2"/>
        <v>6.9314027668267511E-2</v>
      </c>
      <c r="M33" s="53">
        <f t="shared" si="31"/>
        <v>-2.0374267567799455E-2</v>
      </c>
      <c r="N33" s="53">
        <f t="shared" si="32"/>
        <v>4.0295296323694454E-3</v>
      </c>
      <c r="O33" s="9">
        <v>63580</v>
      </c>
      <c r="P33" s="49">
        <v>203554.99</v>
      </c>
      <c r="Q33" s="50">
        <f t="shared" si="3"/>
        <v>0.31234802939490702</v>
      </c>
      <c r="R33" s="58">
        <f t="shared" si="33"/>
        <v>-5.2916677956924452E-2</v>
      </c>
      <c r="S33" s="50">
        <f t="shared" si="34"/>
        <v>0.24939428419349655</v>
      </c>
      <c r="T33" s="52">
        <f t="shared" si="35"/>
        <v>0.16329535458219907</v>
      </c>
      <c r="U33" s="52">
        <v>4320</v>
      </c>
      <c r="V33" s="55">
        <v>8.6098929611297489E-2</v>
      </c>
      <c r="W33" s="52">
        <v>-350</v>
      </c>
      <c r="X33" s="54">
        <f t="shared" si="4"/>
        <v>6.7945894935514312E-2</v>
      </c>
      <c r="Y33" s="54">
        <f t="shared" si="5"/>
        <v>-1.7194370916674654E-3</v>
      </c>
      <c r="Z33" s="53">
        <f t="shared" si="36"/>
        <v>-4.3287844394651602E-2</v>
      </c>
      <c r="AA33" s="53">
        <f t="shared" si="37"/>
        <v>-9.6288335622728496E-3</v>
      </c>
      <c r="AB33" s="9">
        <v>143020</v>
      </c>
      <c r="AC33" s="49">
        <v>521518.88</v>
      </c>
      <c r="AD33" s="55">
        <f t="shared" si="6"/>
        <v>0.27423743508576331</v>
      </c>
      <c r="AE33" s="57">
        <f t="shared" si="38"/>
        <v>-1.2061844702393298E-2</v>
      </c>
      <c r="AF33" s="55">
        <f t="shared" si="39"/>
        <v>0.20928549234572025</v>
      </c>
      <c r="AG33" s="79">
        <f t="shared" si="40"/>
        <v>0.11005940090548558</v>
      </c>
      <c r="AH33" s="89">
        <v>9630</v>
      </c>
      <c r="AI33" s="90">
        <v>5450</v>
      </c>
      <c r="AJ33" s="57">
        <v>9.9226091440234671E-2</v>
      </c>
      <c r="AK33" s="57">
        <f t="shared" si="7"/>
        <v>6.7333240106278835E-2</v>
      </c>
      <c r="AL33" s="57">
        <f t="shared" si="8"/>
        <v>1.0450244869370788E-2</v>
      </c>
      <c r="AM33" s="57">
        <f t="shared" si="41"/>
        <v>-2.3157061128839342E-2</v>
      </c>
      <c r="AN33" s="57">
        <f t="shared" si="42"/>
        <v>1.1095216426446043E-2</v>
      </c>
      <c r="AO33" s="9">
        <v>93450</v>
      </c>
      <c r="AP33" s="49">
        <v>410703.16</v>
      </c>
      <c r="AQ33" s="58">
        <f t="shared" si="9"/>
        <v>0.22753659845227392</v>
      </c>
      <c r="AR33" s="58">
        <f t="shared" si="43"/>
        <v>-2.2879255392318942E-2</v>
      </c>
      <c r="AS33" s="59">
        <f t="shared" si="44"/>
        <v>0.21668735937622657</v>
      </c>
      <c r="AT33" s="80">
        <f t="shared" si="45"/>
        <v>0.11211647704500183</v>
      </c>
      <c r="AU33" s="81">
        <v>0.10457088233122475</v>
      </c>
      <c r="AV33" s="89">
        <v>5640</v>
      </c>
      <c r="AW33" s="90">
        <v>5050</v>
      </c>
      <c r="AX33" s="60">
        <v>6.0353130016051366E-2</v>
      </c>
      <c r="AY33" s="60">
        <f t="shared" si="46"/>
        <v>1.229598525611539E-2</v>
      </c>
      <c r="AZ33" s="60">
        <f t="shared" si="47"/>
        <v>-1.9880373961124652E-2</v>
      </c>
      <c r="BA33" s="68">
        <f t="shared" si="48"/>
        <v>-2.9988814311942905E-3</v>
      </c>
      <c r="BB33" s="61">
        <v>75540</v>
      </c>
      <c r="BC33" s="62">
        <v>263395.73</v>
      </c>
      <c r="BD33" s="63">
        <f t="shared" si="10"/>
        <v>0.28679280412024905</v>
      </c>
      <c r="BE33" s="64">
        <f t="shared" si="49"/>
        <v>-1.1682335959161516E-2</v>
      </c>
      <c r="BF33" s="64">
        <f t="shared" si="50"/>
        <v>0.1574952504132596</v>
      </c>
      <c r="BG33" s="66">
        <f t="shared" si="51"/>
        <v>6.8740622600415677E-2</v>
      </c>
      <c r="BH33" s="57">
        <v>8.875462781284392E-2</v>
      </c>
      <c r="BI33" s="95">
        <v>5050</v>
      </c>
      <c r="BJ33" s="91">
        <v>220</v>
      </c>
      <c r="BK33" s="66">
        <f t="shared" si="11"/>
        <v>8.352451271704367E-4</v>
      </c>
      <c r="BL33" s="66">
        <f t="shared" si="12"/>
        <v>6.6851998940958432E-2</v>
      </c>
      <c r="BM33" s="66">
        <f t="shared" si="52"/>
        <v>-2.253829111048496E-2</v>
      </c>
      <c r="BN33" s="66">
        <f t="shared" si="53"/>
        <v>1.0855955151323444E-2</v>
      </c>
      <c r="BO33" s="9">
        <v>230630</v>
      </c>
      <c r="BP33" s="49">
        <v>1049150.08</v>
      </c>
      <c r="BQ33" s="50">
        <f t="shared" si="13"/>
        <v>0.21982555632078873</v>
      </c>
      <c r="BR33" s="58">
        <f t="shared" si="54"/>
        <v>-1.7907284761596365E-2</v>
      </c>
      <c r="BS33" s="50">
        <f t="shared" si="55"/>
        <v>0.22599994711075319</v>
      </c>
      <c r="BT33" s="51">
        <f t="shared" si="56"/>
        <v>0.12407565124242832</v>
      </c>
      <c r="BU33" s="55">
        <v>0.10192429586832487</v>
      </c>
      <c r="BV33" s="89">
        <v>15650</v>
      </c>
      <c r="BW33" s="56">
        <v>3210</v>
      </c>
      <c r="BX33" s="68">
        <f t="shared" si="14"/>
        <v>3.0596194588289978E-3</v>
      </c>
      <c r="BY33" s="68">
        <f t="shared" si="15"/>
        <v>6.7857607423145297E-2</v>
      </c>
      <c r="BZ33" s="68">
        <f t="shared" si="57"/>
        <v>-2.7605657320301537E-2</v>
      </c>
      <c r="CA33" s="68">
        <f t="shared" si="58"/>
        <v>-1.7907284761596365E-2</v>
      </c>
      <c r="CB33" s="9">
        <v>99480</v>
      </c>
      <c r="CC33" s="49">
        <v>338348.43</v>
      </c>
      <c r="CD33" s="50">
        <f t="shared" si="16"/>
        <v>0.29401643743403805</v>
      </c>
      <c r="CE33" s="78">
        <f t="shared" si="59"/>
        <v>-5.1135642967775397E-2</v>
      </c>
      <c r="CF33" s="50">
        <f t="shared" si="60"/>
        <v>0.27282468136443988</v>
      </c>
      <c r="CG33" s="83">
        <f t="shared" si="61"/>
        <v>0.16029750694427927</v>
      </c>
      <c r="CH33" s="83">
        <v>0.11252717442016061</v>
      </c>
      <c r="CI33" s="89">
        <v>7370</v>
      </c>
      <c r="CJ33" s="56">
        <v>-3240</v>
      </c>
      <c r="CK33" s="69">
        <f t="shared" si="17"/>
        <v>-9.5759273953184895E-3</v>
      </c>
      <c r="CL33" s="70">
        <f t="shared" si="18"/>
        <v>7.4085243264977882E-2</v>
      </c>
      <c r="CM33" s="71">
        <f t="shared" si="62"/>
        <v>-6.5184441956533928E-3</v>
      </c>
      <c r="CN33" s="71">
        <f t="shared" si="63"/>
        <v>-4.4617198772122002E-2</v>
      </c>
      <c r="CO33" s="9">
        <v>114470</v>
      </c>
      <c r="CP33" s="49">
        <v>584896.26</v>
      </c>
      <c r="CQ33" s="41">
        <f t="shared" si="19"/>
        <v>0.19570991956761699</v>
      </c>
      <c r="CR33" s="85">
        <f t="shared" si="64"/>
        <v>-1.6303660807917397E-2</v>
      </c>
      <c r="CS33" s="41">
        <f t="shared" si="65"/>
        <v>0.21921099430596275</v>
      </c>
      <c r="CT33" s="41">
        <f t="shared" si="66"/>
        <v>0.14139221386698986</v>
      </c>
      <c r="CU33" s="41">
        <v>7.7818780438972876E-2</v>
      </c>
      <c r="CV33" s="89">
        <v>7940</v>
      </c>
      <c r="CW33" s="56">
        <v>8710</v>
      </c>
      <c r="CX33" s="73">
        <f t="shared" si="20"/>
        <v>1.4891529653480772E-2</v>
      </c>
      <c r="CY33" s="73">
        <f t="shared" si="21"/>
        <v>6.9363151917532978E-2</v>
      </c>
      <c r="CZ33" s="73">
        <f t="shared" si="67"/>
        <v>1.5217770455146823E-2</v>
      </c>
      <c r="DA33" s="73">
        <f t="shared" si="68"/>
        <v>3.1521431263064219E-2</v>
      </c>
      <c r="DB33" s="9">
        <v>229930</v>
      </c>
      <c r="DC33" s="49">
        <v>600285.72</v>
      </c>
      <c r="DD33" s="41">
        <f t="shared" si="22"/>
        <v>0.38303426574931682</v>
      </c>
      <c r="DE33" s="41">
        <f t="shared" si="69"/>
        <v>-1.1372106900833789E-2</v>
      </c>
      <c r="DF33" s="41">
        <f t="shared" si="70"/>
        <v>0.14690942875979243</v>
      </c>
      <c r="DG33" s="41">
        <f t="shared" si="71"/>
        <v>8.3613186674441564E-2</v>
      </c>
      <c r="DH33" s="83">
        <v>6.3296242085350868E-2</v>
      </c>
      <c r="DI33" s="89">
        <v>14220</v>
      </c>
      <c r="DJ33" s="56">
        <v>3030</v>
      </c>
      <c r="DK33" s="68">
        <f t="shared" si="23"/>
        <v>5.047596334625452E-3</v>
      </c>
      <c r="DL33" s="68">
        <f t="shared" si="24"/>
        <v>6.1844909320227896E-2</v>
      </c>
      <c r="DM33" s="68">
        <f t="shared" si="72"/>
        <v>-2.4204921529549804E-2</v>
      </c>
      <c r="DN33" s="86">
        <f t="shared" si="73"/>
        <v>1.2832814628716015E-2</v>
      </c>
      <c r="DO33" s="24">
        <v>192920</v>
      </c>
      <c r="DP33" s="49">
        <v>460958.94</v>
      </c>
      <c r="DQ33" s="50">
        <f t="shared" si="25"/>
        <v>0.41851883814206964</v>
      </c>
      <c r="DR33" s="58">
        <f t="shared" si="74"/>
        <v>-2.1487762332990101E-2</v>
      </c>
      <c r="DS33" s="50">
        <f t="shared" si="75"/>
        <v>0.15563202181064908</v>
      </c>
      <c r="DT33" s="87">
        <f t="shared" si="76"/>
        <v>6.317110625219767E-2</v>
      </c>
      <c r="DU33" s="87">
        <v>9.2460915558451415E-2</v>
      </c>
      <c r="DV33" s="89">
        <v>13820</v>
      </c>
      <c r="DW33" s="75">
        <v>5710</v>
      </c>
      <c r="DX33" s="76">
        <f t="shared" si="26"/>
        <v>1.2387220432258022E-2</v>
      </c>
      <c r="DY33" s="76">
        <f t="shared" si="27"/>
        <v>7.1635911258552773E-2</v>
      </c>
      <c r="DZ33" s="76">
        <f t="shared" si="77"/>
        <v>-1.9594277449089984E-2</v>
      </c>
      <c r="EA33" s="77">
        <f t="shared" si="78"/>
        <v>-1.8934848839001171E-3</v>
      </c>
    </row>
    <row r="34" spans="1:131" x14ac:dyDescent="0.25">
      <c r="A34" s="48">
        <v>2011</v>
      </c>
      <c r="B34" s="9">
        <v>150550</v>
      </c>
      <c r="C34" s="49">
        <v>379402.03</v>
      </c>
      <c r="D34" s="50">
        <f t="shared" si="0"/>
        <v>0.39680863067601402</v>
      </c>
      <c r="E34" s="58">
        <f t="shared" si="28"/>
        <v>-3.9345566636755924E-2</v>
      </c>
      <c r="F34" s="50">
        <f t="shared" si="29"/>
        <v>0.18613567381180893</v>
      </c>
      <c r="G34" s="52">
        <f t="shared" si="30"/>
        <v>6.9748411665572441E-2</v>
      </c>
      <c r="H34" s="52">
        <v>10560</v>
      </c>
      <c r="I34" s="55">
        <v>0.11638726214623649</v>
      </c>
      <c r="J34" s="52">
        <v>4840</v>
      </c>
      <c r="K34" s="53">
        <f t="shared" si="1"/>
        <v>1.2756916456140206E-2</v>
      </c>
      <c r="L34" s="53">
        <f t="shared" si="2"/>
        <v>7.0142809697774824E-2</v>
      </c>
      <c r="M34" s="53">
        <f t="shared" si="31"/>
        <v>-3.5992679025280243E-2</v>
      </c>
      <c r="N34" s="53">
        <f t="shared" si="32"/>
        <v>-3.3528876114756814E-3</v>
      </c>
      <c r="O34" s="9">
        <v>67960</v>
      </c>
      <c r="P34" s="49">
        <v>247143.96</v>
      </c>
      <c r="Q34" s="50">
        <f t="shared" si="3"/>
        <v>0.27498143187476642</v>
      </c>
      <c r="R34" s="58">
        <f t="shared" si="33"/>
        <v>-3.7366597520140599E-2</v>
      </c>
      <c r="S34" s="50">
        <f t="shared" si="34"/>
        <v>0.21413854801594401</v>
      </c>
      <c r="T34" s="52">
        <f t="shared" si="35"/>
        <v>0.11323719585248881</v>
      </c>
      <c r="U34" s="52">
        <v>4300</v>
      </c>
      <c r="V34" s="55">
        <v>0.10090135216345519</v>
      </c>
      <c r="W34" s="52">
        <v>1610</v>
      </c>
      <c r="X34" s="54">
        <f t="shared" si="4"/>
        <v>6.3272513243084166E-2</v>
      </c>
      <c r="Y34" s="54">
        <f t="shared" si="5"/>
        <v>6.5144217969154497E-3</v>
      </c>
      <c r="Z34" s="53">
        <f t="shared" si="36"/>
        <v>-4.0531077444352713E-2</v>
      </c>
      <c r="AA34" s="53">
        <f t="shared" si="37"/>
        <v>3.1644799242121144E-3</v>
      </c>
      <c r="AB34" s="9">
        <v>151310</v>
      </c>
      <c r="AC34" s="49">
        <v>615606.06999999995</v>
      </c>
      <c r="AD34" s="55">
        <f t="shared" si="6"/>
        <v>0.24579029898129498</v>
      </c>
      <c r="AE34" s="57">
        <f t="shared" si="38"/>
        <v>-2.8447136104468335E-2</v>
      </c>
      <c r="AF34" s="55">
        <f t="shared" si="39"/>
        <v>0.18040994028825943</v>
      </c>
      <c r="AG34" s="79">
        <f t="shared" si="40"/>
        <v>7.3829465962957988E-2</v>
      </c>
      <c r="AH34" s="89">
        <v>10930</v>
      </c>
      <c r="AI34" s="90">
        <v>90</v>
      </c>
      <c r="AJ34" s="57">
        <v>0.10658047432530145</v>
      </c>
      <c r="AK34" s="57">
        <f t="shared" si="7"/>
        <v>7.2235807283061268E-2</v>
      </c>
      <c r="AL34" s="57">
        <f t="shared" si="8"/>
        <v>1.4619738885940486E-4</v>
      </c>
      <c r="AM34" s="57">
        <f t="shared" si="41"/>
        <v>-2.4985238534771831E-2</v>
      </c>
      <c r="AN34" s="57">
        <f t="shared" si="42"/>
        <v>-3.4618975696965038E-3</v>
      </c>
      <c r="AO34" s="9">
        <v>106090</v>
      </c>
      <c r="AP34" s="107">
        <v>606010</v>
      </c>
      <c r="AQ34" s="58">
        <f t="shared" si="9"/>
        <v>0.17506311777033381</v>
      </c>
      <c r="AR34" s="58">
        <f t="shared" si="43"/>
        <v>-5.2473480681940105E-2</v>
      </c>
      <c r="AS34" s="59">
        <f t="shared" si="44"/>
        <v>0.47554257921950255</v>
      </c>
      <c r="AT34" s="80">
        <f t="shared" si="45"/>
        <v>5.2507955475209644E-2</v>
      </c>
      <c r="AU34" s="93">
        <v>0.4230346237442929</v>
      </c>
      <c r="AV34" s="89">
        <v>6060</v>
      </c>
      <c r="AW34" s="90">
        <v>6240</v>
      </c>
      <c r="AX34" s="60">
        <v>5.7121312093505516E-2</v>
      </c>
      <c r="AY34" s="60">
        <f t="shared" si="46"/>
        <v>1.0296859787792281E-2</v>
      </c>
      <c r="AZ34" s="60">
        <f t="shared" si="47"/>
        <v>-5.4225949098074988E-2</v>
      </c>
      <c r="BA34" s="68">
        <f t="shared" si="48"/>
        <v>1.7524684161348836E-3</v>
      </c>
      <c r="BB34" s="61">
        <v>80980</v>
      </c>
      <c r="BC34" s="62">
        <v>315561.59000000003</v>
      </c>
      <c r="BD34" s="63">
        <f t="shared" si="10"/>
        <v>0.25662185312223834</v>
      </c>
      <c r="BE34" s="64">
        <f t="shared" si="49"/>
        <v>-3.0170950998010704E-2</v>
      </c>
      <c r="BF34" s="64">
        <f t="shared" si="50"/>
        <v>0.19805127440752379</v>
      </c>
      <c r="BG34" s="66">
        <f t="shared" si="51"/>
        <v>9.5626530468052987E-2</v>
      </c>
      <c r="BH34" s="57">
        <v>0.10242474393947081</v>
      </c>
      <c r="BI34" s="95">
        <v>5300</v>
      </c>
      <c r="BJ34" s="91">
        <v>460</v>
      </c>
      <c r="BK34" s="66">
        <f t="shared" si="11"/>
        <v>1.457718602571371E-3</v>
      </c>
      <c r="BL34" s="66">
        <f t="shared" si="12"/>
        <v>6.5448258829340578E-2</v>
      </c>
      <c r="BM34" s="66">
        <f t="shared" si="52"/>
        <v>-3.0285155416969342E-2</v>
      </c>
      <c r="BN34" s="66">
        <f t="shared" si="53"/>
        <v>1.1420441895863831E-4</v>
      </c>
      <c r="BO34" s="9">
        <v>245800</v>
      </c>
      <c r="BP34" s="49">
        <v>1280369.44</v>
      </c>
      <c r="BQ34" s="50">
        <f t="shared" si="13"/>
        <v>0.19197584097289919</v>
      </c>
      <c r="BR34" s="58">
        <f t="shared" si="54"/>
        <v>-2.7849715347889548E-2</v>
      </c>
      <c r="BS34" s="50">
        <f t="shared" si="55"/>
        <v>0.2203873062660395</v>
      </c>
      <c r="BT34" s="51">
        <f t="shared" si="56"/>
        <v>5.2817056490839648E-2</v>
      </c>
      <c r="BU34" s="55">
        <v>0.16757024977519985</v>
      </c>
      <c r="BV34" s="89">
        <v>17500</v>
      </c>
      <c r="BW34" s="56">
        <v>2460</v>
      </c>
      <c r="BX34" s="68">
        <f t="shared" si="14"/>
        <v>1.921320458882555E-3</v>
      </c>
      <c r="BY34" s="68">
        <f t="shared" si="15"/>
        <v>7.119609438567942E-2</v>
      </c>
      <c r="BZ34" s="68">
        <f t="shared" si="57"/>
        <v>-2.495214912030972E-2</v>
      </c>
      <c r="CA34" s="68">
        <f t="shared" si="58"/>
        <v>-2.7849715347889548E-2</v>
      </c>
      <c r="CB34" s="9">
        <v>106610</v>
      </c>
      <c r="CC34" s="49">
        <v>434836.64</v>
      </c>
      <c r="CD34" s="50">
        <f t="shared" si="16"/>
        <v>0.24517253191911334</v>
      </c>
      <c r="CE34" s="78">
        <f t="shared" si="59"/>
        <v>-4.8843905514924707E-2</v>
      </c>
      <c r="CF34" s="50">
        <f t="shared" si="60"/>
        <v>0.28517410292106282</v>
      </c>
      <c r="CG34" s="83">
        <f t="shared" si="61"/>
        <v>9.898072313723616E-2</v>
      </c>
      <c r="CH34" s="105">
        <v>0.18619337978382666</v>
      </c>
      <c r="CI34" s="89">
        <v>7890</v>
      </c>
      <c r="CJ34" s="56">
        <v>-4270</v>
      </c>
      <c r="CK34" s="69">
        <f t="shared" si="17"/>
        <v>-9.819779676340061E-3</v>
      </c>
      <c r="CL34" s="70">
        <f t="shared" si="18"/>
        <v>7.400806678547979E-2</v>
      </c>
      <c r="CM34" s="71">
        <f t="shared" si="62"/>
        <v>-1.4177188145419704E-3</v>
      </c>
      <c r="CN34" s="71">
        <f t="shared" si="63"/>
        <v>-4.7426186700382733E-2</v>
      </c>
      <c r="CO34" s="9">
        <v>130630</v>
      </c>
      <c r="CP34" s="49">
        <v>751485.76</v>
      </c>
      <c r="CQ34" s="41">
        <f t="shared" si="19"/>
        <v>0.17382897581452508</v>
      </c>
      <c r="CR34" s="85">
        <f t="shared" si="64"/>
        <v>-2.1880943753091908E-2</v>
      </c>
      <c r="CS34" s="41">
        <f t="shared" si="65"/>
        <v>0.28481888395046329</v>
      </c>
      <c r="CT34" s="41">
        <f t="shared" si="66"/>
        <v>8.8441296375279782E-2</v>
      </c>
      <c r="CU34" s="105">
        <v>0.1963775875751835</v>
      </c>
      <c r="CV34" s="89">
        <v>8870</v>
      </c>
      <c r="CW34" s="56">
        <v>8400</v>
      </c>
      <c r="CX34" s="73">
        <f t="shared" si="20"/>
        <v>1.1177856517201337E-2</v>
      </c>
      <c r="CY34" s="73">
        <f t="shared" si="21"/>
        <v>6.790170711168951E-2</v>
      </c>
      <c r="CZ34" s="73">
        <f t="shared" si="67"/>
        <v>1.3930418857907684E-2</v>
      </c>
      <c r="DA34" s="73">
        <f t="shared" si="68"/>
        <v>3.5811362610999591E-2</v>
      </c>
      <c r="DB34" s="9">
        <v>244370</v>
      </c>
      <c r="DC34" s="49">
        <v>724050.44</v>
      </c>
      <c r="DD34" s="41">
        <f t="shared" si="22"/>
        <v>0.337504110901445</v>
      </c>
      <c r="DE34" s="41">
        <f t="shared" si="69"/>
        <v>-4.5530154847871818E-2</v>
      </c>
      <c r="DF34" s="41">
        <f t="shared" si="70"/>
        <v>0.20617635215443736</v>
      </c>
      <c r="DG34" s="41">
        <f t="shared" si="71"/>
        <v>6.3694707305607307E-2</v>
      </c>
      <c r="DH34" s="105">
        <v>0.14248164484883005</v>
      </c>
      <c r="DI34" s="89">
        <v>15480</v>
      </c>
      <c r="DJ34" s="56">
        <v>-50</v>
      </c>
      <c r="DK34" s="68">
        <f t="shared" si="23"/>
        <v>-6.9055962454770418E-5</v>
      </c>
      <c r="DL34" s="68">
        <f t="shared" si="24"/>
        <v>6.3346564635593572E-2</v>
      </c>
      <c r="DM34" s="68">
        <f t="shared" si="72"/>
        <v>-4.5426190258523631E-2</v>
      </c>
      <c r="DN34" s="86">
        <f t="shared" si="73"/>
        <v>-1.0396458934818636E-4</v>
      </c>
      <c r="DO34" s="24">
        <v>213620</v>
      </c>
      <c r="DP34" s="49">
        <v>520485.05</v>
      </c>
      <c r="DQ34" s="50">
        <f t="shared" si="25"/>
        <v>0.41042485274072715</v>
      </c>
      <c r="DR34" s="58">
        <f t="shared" si="74"/>
        <v>-8.093985401342485E-3</v>
      </c>
      <c r="DS34" s="50">
        <f t="shared" si="75"/>
        <v>0.12913538459629395</v>
      </c>
      <c r="DT34" s="87">
        <f t="shared" si="76"/>
        <v>5.0902586364962477E-2</v>
      </c>
      <c r="DU34" s="87">
        <v>7.8232798231331474E-2</v>
      </c>
      <c r="DV34" s="89">
        <v>15900</v>
      </c>
      <c r="DW34" s="75">
        <v>1800</v>
      </c>
      <c r="DX34" s="76">
        <f t="shared" si="26"/>
        <v>3.458312587460485E-3</v>
      </c>
      <c r="DY34" s="76">
        <f t="shared" si="27"/>
        <v>7.4431233030615107E-2</v>
      </c>
      <c r="DZ34" s="76">
        <f t="shared" si="77"/>
        <v>-1.6818014119811434E-2</v>
      </c>
      <c r="EA34" s="77">
        <f t="shared" si="78"/>
        <v>8.7240287184689493E-3</v>
      </c>
    </row>
    <row r="35" spans="1:131" x14ac:dyDescent="0.25">
      <c r="A35" s="48">
        <v>2012</v>
      </c>
      <c r="B35" s="9">
        <v>174260</v>
      </c>
      <c r="C35" s="49">
        <v>411403.71</v>
      </c>
      <c r="D35" s="50">
        <f t="shared" si="0"/>
        <v>0.42357420646498301</v>
      </c>
      <c r="E35" s="58">
        <f t="shared" si="28"/>
        <v>2.6765575788968987E-2</v>
      </c>
      <c r="F35" s="50">
        <f t="shared" si="29"/>
        <v>8.434767731738281E-2</v>
      </c>
      <c r="G35" s="52">
        <f t="shared" si="30"/>
        <v>3.4955155809683058E-3</v>
      </c>
      <c r="H35" s="52">
        <v>11660</v>
      </c>
      <c r="I35" s="55">
        <v>8.0852161736414505E-2</v>
      </c>
      <c r="J35" s="52">
        <v>5850</v>
      </c>
      <c r="K35" s="53">
        <f t="shared" si="1"/>
        <v>1.4219609249513087E-2</v>
      </c>
      <c r="L35" s="53">
        <f t="shared" si="2"/>
        <v>6.6911511534488696E-2</v>
      </c>
      <c r="M35" s="53">
        <f t="shared" si="31"/>
        <v>6.3762866883272009E-3</v>
      </c>
      <c r="N35" s="53">
        <f t="shared" si="32"/>
        <v>2.0389289100641785E-2</v>
      </c>
      <c r="O35" s="9">
        <v>77650</v>
      </c>
      <c r="P35" s="49">
        <v>282367.93</v>
      </c>
      <c r="Q35" s="50">
        <f t="shared" si="3"/>
        <v>0.27499581839906539</v>
      </c>
      <c r="R35" s="58">
        <f t="shared" si="33"/>
        <v>1.4386524298970471E-5</v>
      </c>
      <c r="S35" s="50">
        <f t="shared" si="34"/>
        <v>0.14252409810055647</v>
      </c>
      <c r="T35" s="52">
        <f t="shared" si="35"/>
        <v>4.317865774422576E-2</v>
      </c>
      <c r="U35" s="52">
        <v>4430</v>
      </c>
      <c r="V35" s="55">
        <v>9.9345440356330708E-2</v>
      </c>
      <c r="W35" s="52">
        <v>2120</v>
      </c>
      <c r="X35" s="54">
        <f t="shared" si="4"/>
        <v>5.7050869285254345E-2</v>
      </c>
      <c r="Y35" s="54">
        <f t="shared" si="5"/>
        <v>7.5079347714876827E-3</v>
      </c>
      <c r="Z35" s="53">
        <f t="shared" si="36"/>
        <v>-1.4057180049965434E-2</v>
      </c>
      <c r="AA35" s="53">
        <f t="shared" si="37"/>
        <v>1.4071566574264404E-2</v>
      </c>
      <c r="AB35" s="9">
        <v>169320</v>
      </c>
      <c r="AC35" s="49">
        <v>724495.35999999999</v>
      </c>
      <c r="AD35" s="55">
        <f t="shared" si="6"/>
        <v>0.23370750090104098</v>
      </c>
      <c r="AE35" s="57">
        <f t="shared" si="38"/>
        <v>-1.2082798080254004E-2</v>
      </c>
      <c r="AF35" s="55">
        <f t="shared" si="39"/>
        <v>0.17688144303060568</v>
      </c>
      <c r="AG35" s="79">
        <f t="shared" si="40"/>
        <v>0.11558335890638047</v>
      </c>
      <c r="AH35" s="89">
        <v>12160</v>
      </c>
      <c r="AI35" s="90">
        <v>4330</v>
      </c>
      <c r="AJ35" s="57">
        <v>6.1298084124225216E-2</v>
      </c>
      <c r="AK35" s="57">
        <f t="shared" si="7"/>
        <v>7.181667847862036E-2</v>
      </c>
      <c r="AL35" s="57">
        <f t="shared" si="8"/>
        <v>5.9765738182229354E-3</v>
      </c>
      <c r="AM35" s="57">
        <f t="shared" si="41"/>
        <v>-1.5966078132454705E-2</v>
      </c>
      <c r="AN35" s="57">
        <f t="shared" si="42"/>
        <v>3.8832800522007015E-3</v>
      </c>
      <c r="AO35" s="9">
        <v>112670</v>
      </c>
      <c r="AP35" s="107">
        <v>695413</v>
      </c>
      <c r="AQ35" s="58">
        <f t="shared" si="9"/>
        <v>0.16201882909867948</v>
      </c>
      <c r="AR35" s="58">
        <f t="shared" si="43"/>
        <v>-1.304428867165433E-2</v>
      </c>
      <c r="AS35" s="59">
        <f t="shared" si="44"/>
        <v>0.147527268526922</v>
      </c>
      <c r="AT35" s="80">
        <f t="shared" si="45"/>
        <v>6.6069134915948652E-2</v>
      </c>
      <c r="AU35" s="81">
        <v>8.1458133610973343E-2</v>
      </c>
      <c r="AV35" s="89">
        <v>6830</v>
      </c>
      <c r="AW35" s="90">
        <v>7670</v>
      </c>
      <c r="AX35" s="60">
        <v>6.0619508298571045E-2</v>
      </c>
      <c r="AY35" s="60">
        <f t="shared" si="46"/>
        <v>1.1029417051450002E-2</v>
      </c>
      <c r="AZ35" s="60">
        <f t="shared" si="47"/>
        <v>-2.2289549988650653E-3</v>
      </c>
      <c r="BA35" s="68">
        <f t="shared" si="48"/>
        <v>-1.0815333672789265E-2</v>
      </c>
      <c r="BB35" s="61">
        <v>89470</v>
      </c>
      <c r="BC35" s="62">
        <v>380924.8</v>
      </c>
      <c r="BD35" s="63">
        <f t="shared" si="10"/>
        <v>0.23487575500466235</v>
      </c>
      <c r="BE35" s="64">
        <f t="shared" si="49"/>
        <v>-2.1746098117575996E-2</v>
      </c>
      <c r="BF35" s="64">
        <f t="shared" si="50"/>
        <v>0.20713297204517178</v>
      </c>
      <c r="BG35" s="66">
        <f t="shared" si="51"/>
        <v>0.12398362562594878</v>
      </c>
      <c r="BH35" s="57">
        <v>8.3149346419223003E-2</v>
      </c>
      <c r="BI35" s="95">
        <v>5570</v>
      </c>
      <c r="BJ35" s="91">
        <v>3850</v>
      </c>
      <c r="BK35" s="66">
        <f t="shared" si="11"/>
        <v>1.0106981745478373E-2</v>
      </c>
      <c r="BL35" s="66">
        <f t="shared" si="12"/>
        <v>6.2255504638426287E-2</v>
      </c>
      <c r="BM35" s="66">
        <f t="shared" si="52"/>
        <v>-2.0692213556581913E-2</v>
      </c>
      <c r="BN35" s="66">
        <f t="shared" si="53"/>
        <v>-1.0538845609940825E-3</v>
      </c>
      <c r="BO35" s="9">
        <v>282010</v>
      </c>
      <c r="BP35" s="49">
        <v>1459628.44</v>
      </c>
      <c r="BQ35" s="50">
        <f t="shared" si="13"/>
        <v>0.19320670402941725</v>
      </c>
      <c r="BR35" s="58">
        <f t="shared" si="54"/>
        <v>1.2308630565180667E-3</v>
      </c>
      <c r="BS35" s="50">
        <f t="shared" si="55"/>
        <v>0.14000568460927965</v>
      </c>
      <c r="BT35" s="51">
        <f t="shared" si="56"/>
        <v>6.5123297587228249E-2</v>
      </c>
      <c r="BU35" s="55">
        <v>7.4882387022051397E-2</v>
      </c>
      <c r="BV35" s="89">
        <v>19080</v>
      </c>
      <c r="BW35" s="56">
        <v>-5340</v>
      </c>
      <c r="BX35" s="68">
        <f t="shared" si="14"/>
        <v>-3.6584653009364494E-3</v>
      </c>
      <c r="BY35" s="68">
        <f t="shared" si="15"/>
        <v>6.7657175277472434E-2</v>
      </c>
      <c r="BZ35" s="68">
        <f t="shared" si="57"/>
        <v>-1.5841883427372937E-2</v>
      </c>
      <c r="CA35" s="68">
        <f t="shared" si="58"/>
        <v>1.2308630565180667E-3</v>
      </c>
      <c r="CB35" s="9">
        <v>118630</v>
      </c>
      <c r="CC35" s="49">
        <v>493551.24</v>
      </c>
      <c r="CD35" s="50">
        <f t="shared" si="16"/>
        <v>0.24036004853315737</v>
      </c>
      <c r="CE35" s="78">
        <f t="shared" si="59"/>
        <v>-4.8124833859559679E-3</v>
      </c>
      <c r="CF35" s="50">
        <f t="shared" si="60"/>
        <v>0.13502679994951661</v>
      </c>
      <c r="CG35" s="83">
        <f t="shared" si="61"/>
        <v>4.9257472396855365E-2</v>
      </c>
      <c r="CH35" s="83">
        <v>8.5769327552661243E-2</v>
      </c>
      <c r="CI35" s="89">
        <v>8340</v>
      </c>
      <c r="CJ35" s="56">
        <v>190</v>
      </c>
      <c r="CK35" s="69">
        <f t="shared" si="17"/>
        <v>3.8496509501222202E-4</v>
      </c>
      <c r="CL35" s="70">
        <f t="shared" si="18"/>
        <v>7.0302621596560741E-2</v>
      </c>
      <c r="CM35" s="71">
        <f t="shared" si="62"/>
        <v>3.1702576115796924E-3</v>
      </c>
      <c r="CN35" s="71">
        <f t="shared" si="63"/>
        <v>-7.9827409975356603E-3</v>
      </c>
      <c r="CO35" s="9">
        <v>152810</v>
      </c>
      <c r="CP35" s="49">
        <v>854825.35</v>
      </c>
      <c r="CQ35" s="41">
        <f t="shared" si="19"/>
        <v>0.17876166166574259</v>
      </c>
      <c r="CR35" s="85">
        <f t="shared" si="64"/>
        <v>4.9326858512175054E-3</v>
      </c>
      <c r="CS35" s="41">
        <f t="shared" si="65"/>
        <v>0.13751370351981115</v>
      </c>
      <c r="CT35" s="41">
        <f t="shared" si="66"/>
        <v>5.7948518575569888E-2</v>
      </c>
      <c r="CU35" s="41">
        <v>7.9565184944241266E-2</v>
      </c>
      <c r="CV35" s="89">
        <v>10210</v>
      </c>
      <c r="CW35" s="56">
        <v>6310</v>
      </c>
      <c r="CX35" s="73">
        <f t="shared" si="20"/>
        <v>7.3816247962229945E-3</v>
      </c>
      <c r="CY35" s="73">
        <f t="shared" si="21"/>
        <v>6.6814999018388846E-2</v>
      </c>
      <c r="CZ35" s="73">
        <f t="shared" si="67"/>
        <v>8.7415683044421415E-3</v>
      </c>
      <c r="DA35" s="73">
        <f t="shared" si="68"/>
        <v>3.8088824532246362E-3</v>
      </c>
      <c r="DB35" s="9">
        <v>244090</v>
      </c>
      <c r="DC35" s="49">
        <v>822392.93</v>
      </c>
      <c r="DD35" s="41">
        <f t="shared" si="22"/>
        <v>0.29680459436829054</v>
      </c>
      <c r="DE35" s="41">
        <f t="shared" si="69"/>
        <v>-4.0699516533154456E-2</v>
      </c>
      <c r="DF35" s="41">
        <f t="shared" si="70"/>
        <v>0.13582270594297285</v>
      </c>
      <c r="DG35" s="41">
        <f t="shared" si="71"/>
        <v>5.1165614209194396E-2</v>
      </c>
      <c r="DH35" s="83">
        <v>8.4657091733778458E-2</v>
      </c>
      <c r="DI35" s="89">
        <v>16920</v>
      </c>
      <c r="DJ35" s="56">
        <v>2320</v>
      </c>
      <c r="DK35" s="68">
        <f t="shared" si="23"/>
        <v>2.8210359250048513E-3</v>
      </c>
      <c r="DL35" s="68">
        <f t="shared" si="24"/>
        <v>6.9318693924372163E-2</v>
      </c>
      <c r="DM35" s="68">
        <f t="shared" si="72"/>
        <v>-1.6940302997236919E-2</v>
      </c>
      <c r="DN35" s="86">
        <f t="shared" si="73"/>
        <v>-2.3759213535917537E-2</v>
      </c>
      <c r="DO35" s="24">
        <v>236110</v>
      </c>
      <c r="DP35" s="49">
        <v>591464.44999999995</v>
      </c>
      <c r="DQ35" s="50">
        <f t="shared" si="25"/>
        <v>0.39919558986174064</v>
      </c>
      <c r="DR35" s="58">
        <f t="shared" si="74"/>
        <v>-1.1229262878986512E-2</v>
      </c>
      <c r="DS35" s="50">
        <f t="shared" si="75"/>
        <v>0.13637164026132925</v>
      </c>
      <c r="DT35" s="87">
        <f t="shared" si="76"/>
        <v>4.5493346115137306E-2</v>
      </c>
      <c r="DU35" s="87">
        <v>9.0878294146191946E-2</v>
      </c>
      <c r="DV35" s="89">
        <v>17570</v>
      </c>
      <c r="DW35" s="75">
        <v>1580</v>
      </c>
      <c r="DX35" s="76">
        <f t="shared" si="26"/>
        <v>2.6713355299714126E-3</v>
      </c>
      <c r="DY35" s="76">
        <f t="shared" si="27"/>
        <v>7.4414467832789807E-2</v>
      </c>
      <c r="DZ35" s="76">
        <f t="shared" si="77"/>
        <v>-1.970581862389971E-2</v>
      </c>
      <c r="EA35" s="77">
        <f t="shared" si="78"/>
        <v>8.4765557449131973E-3</v>
      </c>
    </row>
    <row r="36" spans="1:131" x14ac:dyDescent="0.25">
      <c r="A36" s="48">
        <v>2013</v>
      </c>
      <c r="B36" s="9">
        <v>196200</v>
      </c>
      <c r="C36" s="49">
        <v>464272.01</v>
      </c>
      <c r="D36" s="50">
        <f t="shared" si="0"/>
        <v>0.42259708915038835</v>
      </c>
      <c r="E36" s="58">
        <f t="shared" si="28"/>
        <v>-9.7711731459465545E-4</v>
      </c>
      <c r="F36" s="50">
        <f t="shared" si="29"/>
        <v>0.12850710558735601</v>
      </c>
      <c r="G36" s="52">
        <f t="shared" si="30"/>
        <v>7.3418172257437644E-2</v>
      </c>
      <c r="H36" s="52">
        <v>12910</v>
      </c>
      <c r="I36" s="55">
        <v>5.5088933329918363E-2</v>
      </c>
      <c r="J36" s="52">
        <v>5130.8249999999998</v>
      </c>
      <c r="K36" s="53">
        <f t="shared" si="1"/>
        <v>1.1051333893680128E-2</v>
      </c>
      <c r="L36" s="53">
        <f t="shared" si="2"/>
        <v>6.5800203873598376E-2</v>
      </c>
      <c r="M36" s="53">
        <f t="shared" si="31"/>
        <v>-9.3168186575653626E-3</v>
      </c>
      <c r="N36" s="53">
        <f t="shared" si="32"/>
        <v>8.3397013429707071E-3</v>
      </c>
      <c r="O36" s="9">
        <v>88620</v>
      </c>
      <c r="P36" s="49">
        <v>317101.34000000003</v>
      </c>
      <c r="Q36" s="50">
        <f t="shared" si="3"/>
        <v>0.27946901769636168</v>
      </c>
      <c r="R36" s="58">
        <f t="shared" si="33"/>
        <v>4.473199297296282E-3</v>
      </c>
      <c r="S36" s="50">
        <f t="shared" si="34"/>
        <v>0.12300763050534823</v>
      </c>
      <c r="T36" s="52">
        <f t="shared" si="35"/>
        <v>5.33038185159945E-2</v>
      </c>
      <c r="U36" s="52">
        <v>5460</v>
      </c>
      <c r="V36" s="55">
        <v>6.9703811989353728E-2</v>
      </c>
      <c r="W36" s="52">
        <v>2892.8869500000001</v>
      </c>
      <c r="X36" s="54">
        <f t="shared" si="4"/>
        <v>6.1611374407582936E-2</v>
      </c>
      <c r="Y36" s="54">
        <f t="shared" si="5"/>
        <v>9.122909887419586E-3</v>
      </c>
      <c r="Z36" s="53">
        <f t="shared" si="36"/>
        <v>-7.5264365307322169E-3</v>
      </c>
      <c r="AA36" s="53">
        <f t="shared" si="37"/>
        <v>1.1999635828028498E-2</v>
      </c>
      <c r="AB36" s="9">
        <v>188520</v>
      </c>
      <c r="AC36" s="49">
        <v>807623.19</v>
      </c>
      <c r="AD36" s="55">
        <f t="shared" si="6"/>
        <v>0.23342568952236253</v>
      </c>
      <c r="AE36" s="57">
        <f t="shared" si="38"/>
        <v>-2.8181137867844264E-4</v>
      </c>
      <c r="AF36" s="55">
        <f t="shared" si="39"/>
        <v>0.11473894049507778</v>
      </c>
      <c r="AG36" s="79">
        <f t="shared" si="40"/>
        <v>7.8386648262181086E-2</v>
      </c>
      <c r="AH36" s="89">
        <v>13330</v>
      </c>
      <c r="AI36" s="90">
        <v>5090.6899999999996</v>
      </c>
      <c r="AJ36" s="57">
        <v>3.6352292232896703E-2</v>
      </c>
      <c r="AK36" s="57">
        <f t="shared" si="7"/>
        <v>7.0708678124336941E-2</v>
      </c>
      <c r="AL36" s="57">
        <f t="shared" si="8"/>
        <v>6.3032984478813689E-3</v>
      </c>
      <c r="AM36" s="57">
        <f t="shared" si="41"/>
        <v>-2.9277440938933917E-3</v>
      </c>
      <c r="AN36" s="57">
        <f t="shared" si="42"/>
        <v>2.645932715214949E-3</v>
      </c>
      <c r="AO36" s="9">
        <v>138980</v>
      </c>
      <c r="AP36" s="107">
        <v>816666</v>
      </c>
      <c r="AQ36" s="58">
        <f t="shared" si="9"/>
        <v>0.17017973075896389</v>
      </c>
      <c r="AR36" s="58">
        <f t="shared" si="43"/>
        <v>8.1609016602844087E-3</v>
      </c>
      <c r="AS36" s="59">
        <f t="shared" si="44"/>
        <v>0.17436113503774017</v>
      </c>
      <c r="AT36" s="80">
        <f t="shared" si="45"/>
        <v>0.10241011376331609</v>
      </c>
      <c r="AU36" s="81">
        <v>7.1951021274424085E-2</v>
      </c>
      <c r="AV36" s="89">
        <v>7840</v>
      </c>
      <c r="AW36" s="90">
        <v>9254.7810000000009</v>
      </c>
      <c r="AX36" s="60">
        <v>5.6410994387681677E-2</v>
      </c>
      <c r="AY36" s="60">
        <f t="shared" si="46"/>
        <v>1.1332394148893183E-2</v>
      </c>
      <c r="AZ36" s="60">
        <f t="shared" si="47"/>
        <v>-4.9404056824235241E-3</v>
      </c>
      <c r="BA36" s="68">
        <f t="shared" si="48"/>
        <v>1.3101307342707933E-2</v>
      </c>
      <c r="BB36" s="61">
        <v>96360</v>
      </c>
      <c r="BC36" s="62">
        <v>439483.44</v>
      </c>
      <c r="BD36" s="63">
        <f t="shared" si="10"/>
        <v>0.21925740819722353</v>
      </c>
      <c r="BE36" s="64">
        <f t="shared" si="49"/>
        <v>-1.5618346807438815E-2</v>
      </c>
      <c r="BF36" s="64">
        <f t="shared" si="50"/>
        <v>0.15372755987533501</v>
      </c>
      <c r="BG36" s="66">
        <f t="shared" si="51"/>
        <v>4.2502646017245793E-2</v>
      </c>
      <c r="BH36" s="57">
        <v>0.11122491385808922</v>
      </c>
      <c r="BI36" s="95">
        <v>6390</v>
      </c>
      <c r="BJ36" s="91">
        <v>3490.0390000000002</v>
      </c>
      <c r="BK36" s="66">
        <f t="shared" si="11"/>
        <v>7.9412298219928377E-3</v>
      </c>
      <c r="BL36" s="66">
        <f t="shared" si="12"/>
        <v>6.6313823163138233E-2</v>
      </c>
      <c r="BM36" s="66">
        <f t="shared" si="52"/>
        <v>-9.8544509973805764E-3</v>
      </c>
      <c r="BN36" s="66">
        <f t="shared" si="53"/>
        <v>-5.763895810058239E-3</v>
      </c>
      <c r="BO36" s="9">
        <v>309330</v>
      </c>
      <c r="BP36" s="49">
        <v>1649694.85</v>
      </c>
      <c r="BQ36" s="50">
        <f t="shared" si="13"/>
        <v>0.18750740477852615</v>
      </c>
      <c r="BR36" s="58">
        <f t="shared" si="54"/>
        <v>-5.6992992508911045E-3</v>
      </c>
      <c r="BS36" s="50">
        <f t="shared" si="55"/>
        <v>0.13021561158400022</v>
      </c>
      <c r="BT36" s="51">
        <f t="shared" si="56"/>
        <v>7.2922837587839753E-2</v>
      </c>
      <c r="BU36" s="55">
        <v>5.7292773996160465E-2</v>
      </c>
      <c r="BV36" s="89">
        <v>21210</v>
      </c>
      <c r="BW36" s="56">
        <v>4811.0823</v>
      </c>
      <c r="BX36" s="68">
        <f t="shared" si="14"/>
        <v>2.9163468019555252E-3</v>
      </c>
      <c r="BY36" s="68">
        <f t="shared" si="15"/>
        <v>6.8567549219280377E-2</v>
      </c>
      <c r="BZ36" s="68">
        <f t="shared" si="57"/>
        <v>-7.6221901083552788E-3</v>
      </c>
      <c r="CA36" s="68">
        <f t="shared" si="58"/>
        <v>-5.6992992508911045E-3</v>
      </c>
      <c r="CB36" s="9">
        <v>128190</v>
      </c>
      <c r="CC36" s="49">
        <v>551031.02</v>
      </c>
      <c r="CD36" s="50">
        <f t="shared" si="16"/>
        <v>0.23263663087424732</v>
      </c>
      <c r="CE36" s="78">
        <f t="shared" si="59"/>
        <v>-7.7234176589100478E-3</v>
      </c>
      <c r="CF36" s="50">
        <f t="shared" si="60"/>
        <v>0.1164616261525349</v>
      </c>
      <c r="CG36" s="83">
        <f t="shared" si="61"/>
        <v>7.2710186236444027E-2</v>
      </c>
      <c r="CH36" s="83">
        <v>4.3751439916090873E-2</v>
      </c>
      <c r="CI36" s="89">
        <v>9060</v>
      </c>
      <c r="CJ36" s="56">
        <v>6126.0847999999996</v>
      </c>
      <c r="CK36" s="69">
        <f t="shared" si="17"/>
        <v>1.1117495345361862E-2</v>
      </c>
      <c r="CL36" s="70">
        <f t="shared" si="18"/>
        <v>7.0676339808097358E-2</v>
      </c>
      <c r="CM36" s="71">
        <f t="shared" si="62"/>
        <v>1.1314851819326099E-2</v>
      </c>
      <c r="CN36" s="71">
        <f t="shared" si="63"/>
        <v>-1.9038269478236149E-2</v>
      </c>
      <c r="CO36" s="9">
        <v>179570</v>
      </c>
      <c r="CP36" s="49">
        <v>968530.45</v>
      </c>
      <c r="CQ36" s="41">
        <f t="shared" si="19"/>
        <v>0.18540459930815806</v>
      </c>
      <c r="CR36" s="85">
        <f t="shared" si="64"/>
        <v>6.6429376424154696E-3</v>
      </c>
      <c r="CS36" s="41">
        <f t="shared" si="65"/>
        <v>0.1330155920153748</v>
      </c>
      <c r="CT36" s="41">
        <f t="shared" si="66"/>
        <v>7.999421801894524E-2</v>
      </c>
      <c r="CU36" s="41">
        <v>5.3021373996429561E-2</v>
      </c>
      <c r="CV36" s="89">
        <v>12400</v>
      </c>
      <c r="CW36" s="56">
        <v>8178.7170999999998</v>
      </c>
      <c r="CX36" s="73">
        <f t="shared" si="20"/>
        <v>8.4444604710156509E-3</v>
      </c>
      <c r="CY36" s="73">
        <f t="shared" si="21"/>
        <v>6.9053850865957569E-2</v>
      </c>
      <c r="CZ36" s="73">
        <f t="shared" si="67"/>
        <v>8.1659972461400263E-3</v>
      </c>
      <c r="DA36" s="73">
        <f t="shared" si="68"/>
        <v>1.5230596037245567E-3</v>
      </c>
      <c r="DB36" s="9">
        <v>266240</v>
      </c>
      <c r="DC36" s="49">
        <v>940356.45</v>
      </c>
      <c r="DD36" s="41">
        <f t="shared" si="22"/>
        <v>0.28312668031361937</v>
      </c>
      <c r="DE36" s="41">
        <f t="shared" si="69"/>
        <v>-1.367791405467117E-2</v>
      </c>
      <c r="DF36" s="41">
        <f t="shared" si="70"/>
        <v>0.14343936541380517</v>
      </c>
      <c r="DG36" s="41">
        <f t="shared" si="71"/>
        <v>6.2534401939826248E-2</v>
      </c>
      <c r="DH36" s="83">
        <v>8.0904963473978922E-2</v>
      </c>
      <c r="DI36" s="89">
        <v>17410</v>
      </c>
      <c r="DJ36" s="56">
        <v>6267.1059999999998</v>
      </c>
      <c r="DK36" s="68">
        <f t="shared" si="23"/>
        <v>6.6646068094710258E-3</v>
      </c>
      <c r="DL36" s="68">
        <f t="shared" si="24"/>
        <v>6.5392127403846159E-2</v>
      </c>
      <c r="DM36" s="68">
        <f t="shared" si="72"/>
        <v>-1.3594253887290179E-2</v>
      </c>
      <c r="DN36" s="86">
        <f t="shared" si="73"/>
        <v>-8.3660167380990302E-5</v>
      </c>
      <c r="DO36" s="24">
        <v>259010</v>
      </c>
      <c r="DP36" s="49">
        <v>676848.06</v>
      </c>
      <c r="DQ36" s="50">
        <f t="shared" si="25"/>
        <v>0.38267081684477305</v>
      </c>
      <c r="DR36" s="58">
        <f t="shared" si="74"/>
        <v>-1.6524773016967587E-2</v>
      </c>
      <c r="DS36" s="50">
        <f t="shared" si="75"/>
        <v>0.14435966523431815</v>
      </c>
      <c r="DT36" s="87">
        <f t="shared" si="76"/>
        <v>3.3410973919843254E-2</v>
      </c>
      <c r="DU36" s="87">
        <v>0.11094869131447489</v>
      </c>
      <c r="DV36" s="89">
        <v>20760</v>
      </c>
      <c r="DW36" s="75">
        <v>4590</v>
      </c>
      <c r="DX36" s="76">
        <f t="shared" si="26"/>
        <v>6.7814333397069933E-3</v>
      </c>
      <c r="DY36" s="76">
        <f t="shared" si="27"/>
        <v>8.0151345507895447E-2</v>
      </c>
      <c r="DZ36" s="76">
        <f t="shared" si="77"/>
        <v>-1.5616837803458674E-2</v>
      </c>
      <c r="EA36" s="77">
        <f t="shared" si="78"/>
        <v>-9.0793521350891228E-4</v>
      </c>
    </row>
    <row r="37" spans="1:131" x14ac:dyDescent="0.25">
      <c r="A37" s="48">
        <v>2014</v>
      </c>
      <c r="B37" s="9">
        <v>122610</v>
      </c>
      <c r="C37" s="49">
        <v>524975.64</v>
      </c>
      <c r="D37" s="50">
        <f t="shared" si="0"/>
        <v>0.23355369403426032</v>
      </c>
      <c r="E37" s="58">
        <f t="shared" si="28"/>
        <v>-0.18904339511612803</v>
      </c>
      <c r="F37" s="50">
        <f t="shared" si="29"/>
        <v>0.13075013934180527</v>
      </c>
      <c r="G37" s="52">
        <f t="shared" si="30"/>
        <v>9.5251666730124945E-2</v>
      </c>
      <c r="H37" s="52">
        <v>10007</v>
      </c>
      <c r="I37" s="55">
        <v>3.5498472611680328E-2</v>
      </c>
      <c r="J37" s="52">
        <v>21739.65</v>
      </c>
      <c r="K37" s="53">
        <f t="shared" si="1"/>
        <v>4.1410778602984324E-2</v>
      </c>
      <c r="L37" s="53">
        <f t="shared" si="2"/>
        <v>8.1616507625805398E-2</v>
      </c>
      <c r="M37" s="53">
        <f t="shared" si="31"/>
        <v>-7.3114582211676691E-3</v>
      </c>
      <c r="N37" s="53">
        <f t="shared" si="32"/>
        <v>-0.18173193689496037</v>
      </c>
      <c r="O37" s="9">
        <v>99400</v>
      </c>
      <c r="P37" s="49">
        <v>342950.94</v>
      </c>
      <c r="Q37" s="50">
        <f t="shared" si="3"/>
        <v>0.28983737440696328</v>
      </c>
      <c r="R37" s="58">
        <f t="shared" si="33"/>
        <v>1.0368356710601601E-2</v>
      </c>
      <c r="S37" s="50">
        <f t="shared" si="34"/>
        <v>8.1518419316676416E-2</v>
      </c>
      <c r="T37" s="52">
        <f t="shared" si="35"/>
        <v>3.804713397900971E-2</v>
      </c>
      <c r="U37" s="52">
        <v>6129</v>
      </c>
      <c r="V37" s="55">
        <v>4.3471285337666705E-2</v>
      </c>
      <c r="W37" s="52">
        <v>5049.7422429999997</v>
      </c>
      <c r="X37" s="54">
        <f t="shared" si="4"/>
        <v>6.1659959758551305E-2</v>
      </c>
      <c r="Y37" s="54">
        <f t="shared" si="5"/>
        <v>1.4724386651338526E-2</v>
      </c>
      <c r="Z37" s="53">
        <f t="shared" si="36"/>
        <v>3.9913984063866198E-3</v>
      </c>
      <c r="AA37" s="53">
        <f t="shared" si="37"/>
        <v>6.3769583042149807E-3</v>
      </c>
      <c r="AB37" s="9">
        <v>202510</v>
      </c>
      <c r="AC37" s="49">
        <v>921773.15</v>
      </c>
      <c r="AD37" s="55">
        <f t="shared" si="6"/>
        <v>0.21969613673385907</v>
      </c>
      <c r="AE37" s="57">
        <f t="shared" si="38"/>
        <v>-1.3729552788503463E-2</v>
      </c>
      <c r="AF37" s="55">
        <f t="shared" si="39"/>
        <v>0.14134061702710651</v>
      </c>
      <c r="AG37" s="79">
        <f t="shared" si="40"/>
        <v>0.10850914328183006</v>
      </c>
      <c r="AH37" s="89">
        <v>14946</v>
      </c>
      <c r="AI37" s="90">
        <v>3373.69</v>
      </c>
      <c r="AJ37" s="57">
        <v>3.2831473745276452E-2</v>
      </c>
      <c r="AK37" s="57">
        <f t="shared" si="7"/>
        <v>7.3803762777146814E-2</v>
      </c>
      <c r="AL37" s="57">
        <f t="shared" si="8"/>
        <v>3.6600002939985829E-3</v>
      </c>
      <c r="AM37" s="57">
        <f t="shared" si="41"/>
        <v>-1.0152560598236564E-2</v>
      </c>
      <c r="AN37" s="57">
        <f t="shared" si="42"/>
        <v>-3.5769921902668988E-3</v>
      </c>
      <c r="AO37" s="9">
        <v>158370</v>
      </c>
      <c r="AP37" s="107">
        <v>913923</v>
      </c>
      <c r="AQ37" s="58">
        <f t="shared" si="9"/>
        <v>0.17328593327884298</v>
      </c>
      <c r="AR37" s="58">
        <f t="shared" si="43"/>
        <v>3.1062025198790866E-3</v>
      </c>
      <c r="AS37" s="59">
        <f t="shared" si="44"/>
        <v>0.11909030129820514</v>
      </c>
      <c r="AT37" s="80">
        <f t="shared" si="45"/>
        <v>6.5735942672875997E-2</v>
      </c>
      <c r="AU37" s="81">
        <v>5.3354358625329133E-2</v>
      </c>
      <c r="AV37" s="89">
        <v>9404</v>
      </c>
      <c r="AW37" s="90">
        <v>10172.66</v>
      </c>
      <c r="AX37" s="60">
        <v>5.9379933068131593E-2</v>
      </c>
      <c r="AY37" s="60">
        <f t="shared" si="46"/>
        <v>1.113076265724793E-2</v>
      </c>
      <c r="AZ37" s="60">
        <f t="shared" si="47"/>
        <v>2.0506246405707917E-3</v>
      </c>
      <c r="BA37" s="68">
        <f t="shared" si="48"/>
        <v>1.0555778793082948E-3</v>
      </c>
      <c r="BB37" s="61">
        <v>108750</v>
      </c>
      <c r="BC37" s="62">
        <v>479939.04</v>
      </c>
      <c r="BD37" s="63">
        <f t="shared" si="10"/>
        <v>0.22659127709219071</v>
      </c>
      <c r="BE37" s="64">
        <f t="shared" si="49"/>
        <v>7.3338688949671771E-3</v>
      </c>
      <c r="BF37" s="64">
        <f t="shared" si="50"/>
        <v>9.2052615224819334E-2</v>
      </c>
      <c r="BG37" s="66">
        <f t="shared" si="51"/>
        <v>5.3502786134055201E-2</v>
      </c>
      <c r="BH37" s="57">
        <v>3.8549829090764133E-2</v>
      </c>
      <c r="BI37" s="95">
        <v>7071</v>
      </c>
      <c r="BJ37" s="91">
        <v>4280.2820000000002</v>
      </c>
      <c r="BK37" s="66">
        <f t="shared" si="11"/>
        <v>8.9183868017904955E-3</v>
      </c>
      <c r="BL37" s="66">
        <f t="shared" si="12"/>
        <v>6.5020689655172409E-2</v>
      </c>
      <c r="BM37" s="66">
        <f t="shared" si="52"/>
        <v>3.4910384704457944E-3</v>
      </c>
      <c r="BN37" s="66">
        <f t="shared" si="53"/>
        <v>3.8428304245213827E-3</v>
      </c>
      <c r="BO37" s="9">
        <v>321810</v>
      </c>
      <c r="BP37" s="49">
        <v>1780721.02</v>
      </c>
      <c r="BQ37" s="50">
        <f t="shared" si="13"/>
        <v>0.18071893148091214</v>
      </c>
      <c r="BR37" s="58">
        <f t="shared" si="54"/>
        <v>-6.7884732976140061E-3</v>
      </c>
      <c r="BS37" s="50">
        <f t="shared" si="55"/>
        <v>7.9424488716807184E-2</v>
      </c>
      <c r="BT37" s="51">
        <f t="shared" si="56"/>
        <v>6.4078131513672906E-2</v>
      </c>
      <c r="BU37" s="55">
        <v>1.5346357203134273E-2</v>
      </c>
      <c r="BV37" s="89">
        <v>23965</v>
      </c>
      <c r="BW37" s="56">
        <v>7861.8514999999998</v>
      </c>
      <c r="BX37" s="68">
        <f t="shared" si="14"/>
        <v>4.4149821402119458E-3</v>
      </c>
      <c r="BY37" s="68">
        <f t="shared" si="15"/>
        <v>7.4469407414312794E-2</v>
      </c>
      <c r="BZ37" s="68">
        <f t="shared" si="57"/>
        <v>3.5542323191644085E-3</v>
      </c>
      <c r="CA37" s="68">
        <f t="shared" si="58"/>
        <v>-6.7884732976140061E-3</v>
      </c>
      <c r="CB37" s="9">
        <v>148090</v>
      </c>
      <c r="CC37" s="49">
        <v>615695</v>
      </c>
      <c r="CD37" s="50">
        <f t="shared" si="16"/>
        <v>0.24052493523579044</v>
      </c>
      <c r="CE37" s="78">
        <f t="shared" si="59"/>
        <v>7.8883043615431137E-3</v>
      </c>
      <c r="CF37" s="50">
        <f t="shared" si="60"/>
        <v>0.1173508888846221</v>
      </c>
      <c r="CG37" s="83">
        <f t="shared" si="61"/>
        <v>7.5676886663639059E-2</v>
      </c>
      <c r="CH37" s="83">
        <v>4.1674002220983039E-2</v>
      </c>
      <c r="CI37" s="89">
        <v>10463</v>
      </c>
      <c r="CJ37" s="56">
        <v>8536.6159000000007</v>
      </c>
      <c r="CK37" s="69">
        <f t="shared" si="17"/>
        <v>1.3865007674254299E-2</v>
      </c>
      <c r="CL37" s="70">
        <f t="shared" si="18"/>
        <v>7.0652981295158346E-2</v>
      </c>
      <c r="CM37" s="71">
        <f t="shared" si="62"/>
        <v>1.4187795661178124E-2</v>
      </c>
      <c r="CN37" s="71">
        <f t="shared" si="63"/>
        <v>-6.2994912996350103E-3</v>
      </c>
      <c r="CO37" s="9">
        <v>185610</v>
      </c>
      <c r="CP37" s="49">
        <v>1072677.97</v>
      </c>
      <c r="CQ37" s="41">
        <f t="shared" si="19"/>
        <v>0.17303422386869752</v>
      </c>
      <c r="CR37" s="85">
        <f t="shared" si="64"/>
        <v>-1.237037543946054E-2</v>
      </c>
      <c r="CS37" s="41">
        <f t="shared" si="65"/>
        <v>0.10753148752318528</v>
      </c>
      <c r="CT37" s="41">
        <f t="shared" si="66"/>
        <v>5.1961051168438667E-2</v>
      </c>
      <c r="CU37" s="83">
        <v>5.5570436354746615E-2</v>
      </c>
      <c r="CV37" s="89">
        <v>14550</v>
      </c>
      <c r="CW37" s="56">
        <v>12612.706399999999</v>
      </c>
      <c r="CX37" s="73">
        <f t="shared" si="20"/>
        <v>1.1758148067495037E-2</v>
      </c>
      <c r="CY37" s="73">
        <f t="shared" si="21"/>
        <v>7.8390172943268138E-2</v>
      </c>
      <c r="CZ37" s="73">
        <f t="shared" si="67"/>
        <v>1.1583359415656955E-2</v>
      </c>
      <c r="DA37" s="73">
        <f t="shared" si="68"/>
        <v>2.3953734855117495E-2</v>
      </c>
      <c r="DB37" s="9">
        <v>314070</v>
      </c>
      <c r="DC37" s="49">
        <v>1011789.68</v>
      </c>
      <c r="DD37" s="41">
        <f t="shared" si="22"/>
        <v>0.3104103611730849</v>
      </c>
      <c r="DE37" s="84">
        <f t="shared" si="69"/>
        <v>2.7283680859465531E-2</v>
      </c>
      <c r="DF37" s="41">
        <f t="shared" si="70"/>
        <v>7.5963992164886099E-2</v>
      </c>
      <c r="DG37" s="41">
        <f t="shared" si="71"/>
        <v>4.1729400016346639E-2</v>
      </c>
      <c r="DH37" s="83">
        <v>3.423459214853946E-2</v>
      </c>
      <c r="DI37" s="89">
        <v>18864</v>
      </c>
      <c r="DJ37" s="56">
        <v>13648.72</v>
      </c>
      <c r="DK37" s="68">
        <f t="shared" si="23"/>
        <v>1.3489680977967673E-2</v>
      </c>
      <c r="DL37" s="68">
        <f t="shared" si="24"/>
        <v>6.0063043270608463E-2</v>
      </c>
      <c r="DM37" s="68">
        <f t="shared" si="72"/>
        <v>9.3055420039345731E-3</v>
      </c>
      <c r="DN37" s="86">
        <f t="shared" si="73"/>
        <v>1.7978138855530956E-2</v>
      </c>
      <c r="DO37" s="24">
        <v>277320</v>
      </c>
      <c r="DP37" s="49">
        <v>718081.66</v>
      </c>
      <c r="DQ37" s="50">
        <f t="shared" si="25"/>
        <v>0.38619563128795131</v>
      </c>
      <c r="DR37" s="58">
        <f t="shared" si="74"/>
        <v>3.5248144431782591E-3</v>
      </c>
      <c r="DS37" s="50">
        <f t="shared" si="75"/>
        <v>6.0920023912013538E-2</v>
      </c>
      <c r="DT37" s="87">
        <f t="shared" si="76"/>
        <v>2.9308274925677648E-2</v>
      </c>
      <c r="DU37" s="87">
        <v>3.161174898633589E-2</v>
      </c>
      <c r="DV37" s="89">
        <v>21590</v>
      </c>
      <c r="DW37" s="75">
        <v>5760</v>
      </c>
      <c r="DX37" s="76">
        <f t="shared" si="26"/>
        <v>8.0213718311647163E-3</v>
      </c>
      <c r="DY37" s="76">
        <f t="shared" si="27"/>
        <v>7.7852300591374587E-2</v>
      </c>
      <c r="DZ37" s="76">
        <f t="shared" si="77"/>
        <v>1.4128795578376565E-2</v>
      </c>
      <c r="EA37" s="77">
        <f t="shared" si="78"/>
        <v>-1.0603981135198306E-2</v>
      </c>
    </row>
    <row r="38" spans="1:131" x14ac:dyDescent="0.25">
      <c r="A38" s="48">
        <v>2015</v>
      </c>
      <c r="B38" s="9">
        <v>147940</v>
      </c>
      <c r="C38" s="49">
        <v>600298</v>
      </c>
      <c r="D38" s="50">
        <f t="shared" si="0"/>
        <v>0.24644426601454611</v>
      </c>
      <c r="E38" s="58">
        <f t="shared" si="28"/>
        <v>1.2890571980285787E-2</v>
      </c>
      <c r="F38" s="50">
        <f t="shared" si="29"/>
        <v>0.14347781927557626</v>
      </c>
      <c r="G38" s="52">
        <f t="shared" si="30"/>
        <v>0.12393719351409871</v>
      </c>
      <c r="H38" s="52">
        <v>9850</v>
      </c>
      <c r="I38" s="55">
        <v>1.9540625761477557E-2</v>
      </c>
      <c r="J38" s="52">
        <v>12010</v>
      </c>
      <c r="K38" s="53">
        <f t="shared" si="1"/>
        <v>2.0006729990771251E-2</v>
      </c>
      <c r="L38" s="53">
        <f t="shared" si="2"/>
        <v>6.6581046370150054E-2</v>
      </c>
      <c r="M38" s="53">
        <f t="shared" si="31"/>
        <v>2.5704723733678901E-2</v>
      </c>
      <c r="N38" s="53">
        <f t="shared" si="32"/>
        <v>-1.2814151753393115E-2</v>
      </c>
      <c r="O38" s="9">
        <v>116770</v>
      </c>
      <c r="P38" s="49">
        <v>369469.45</v>
      </c>
      <c r="Q38" s="50">
        <f t="shared" si="3"/>
        <v>0.3160477814877522</v>
      </c>
      <c r="R38" s="58">
        <f t="shared" si="33"/>
        <v>2.6210407080788922E-2</v>
      </c>
      <c r="S38" s="50">
        <f t="shared" si="34"/>
        <v>7.7324500116547304E-2</v>
      </c>
      <c r="T38" s="52">
        <f t="shared" si="35"/>
        <v>5.881841484017114E-2</v>
      </c>
      <c r="U38" s="52">
        <v>7230</v>
      </c>
      <c r="V38" s="55">
        <v>1.850608527637616E-2</v>
      </c>
      <c r="W38" s="52">
        <v>2160</v>
      </c>
      <c r="X38" s="54">
        <f t="shared" si="4"/>
        <v>6.1916588164768346E-2</v>
      </c>
      <c r="Y38" s="54">
        <f t="shared" si="5"/>
        <v>5.8462208445109604E-3</v>
      </c>
      <c r="Z38" s="53">
        <f t="shared" si="36"/>
        <v>1.0579127962137488E-2</v>
      </c>
      <c r="AA38" s="53">
        <f t="shared" si="37"/>
        <v>1.5631279118651434E-2</v>
      </c>
      <c r="AB38" s="9">
        <v>231510</v>
      </c>
      <c r="AC38" s="49">
        <v>1029009.74</v>
      </c>
      <c r="AD38" s="55">
        <f t="shared" si="6"/>
        <v>0.22498329316105406</v>
      </c>
      <c r="AE38" s="57">
        <f t="shared" si="38"/>
        <v>5.2871564271949889E-3</v>
      </c>
      <c r="AF38" s="55">
        <f t="shared" si="39"/>
        <v>0.11633728971168228</v>
      </c>
      <c r="AG38" s="79">
        <f t="shared" si="40"/>
        <v>0.1036351849719427</v>
      </c>
      <c r="AH38" s="89">
        <v>16382</v>
      </c>
      <c r="AI38" s="90">
        <v>6720</v>
      </c>
      <c r="AJ38" s="57">
        <v>1.2702104739739577E-2</v>
      </c>
      <c r="AK38" s="57">
        <f t="shared" si="7"/>
        <v>7.0761522180467371E-2</v>
      </c>
      <c r="AL38" s="57">
        <f t="shared" si="8"/>
        <v>6.5305504299696913E-3</v>
      </c>
      <c r="AM38" s="57">
        <f t="shared" si="41"/>
        <v>-2.4387997364790047E-3</v>
      </c>
      <c r="AN38" s="57">
        <f t="shared" si="42"/>
        <v>7.7259561636739936E-3</v>
      </c>
      <c r="AO38" s="9">
        <v>185700</v>
      </c>
      <c r="AP38" s="107">
        <v>1045182</v>
      </c>
      <c r="AQ38" s="58">
        <f t="shared" si="9"/>
        <v>0.17767240538011561</v>
      </c>
      <c r="AR38" s="58">
        <f t="shared" si="43"/>
        <v>4.3864721012726315E-3</v>
      </c>
      <c r="AS38" s="59">
        <f t="shared" si="44"/>
        <v>0.14362150859536307</v>
      </c>
      <c r="AT38" s="80">
        <f t="shared" si="45"/>
        <v>0.11419062658102701</v>
      </c>
      <c r="AU38" s="81">
        <v>2.9430882014336069E-2</v>
      </c>
      <c r="AV38" s="89">
        <v>10750</v>
      </c>
      <c r="AW38" s="90">
        <v>9607.7360000000008</v>
      </c>
      <c r="AX38" s="60">
        <v>5.8982229402261714E-2</v>
      </c>
      <c r="AY38" s="60">
        <f t="shared" si="46"/>
        <v>9.1924047677820718E-3</v>
      </c>
      <c r="AZ38" s="60">
        <f t="shared" si="47"/>
        <v>-3.6324646289464056E-3</v>
      </c>
      <c r="BA38" s="68">
        <f t="shared" si="48"/>
        <v>8.0189367302190371E-3</v>
      </c>
      <c r="BB38" s="61">
        <v>127710</v>
      </c>
      <c r="BC38" s="108">
        <v>542750</v>
      </c>
      <c r="BD38" s="63">
        <f t="shared" si="10"/>
        <v>0.2353017042837402</v>
      </c>
      <c r="BE38" s="64">
        <f t="shared" si="49"/>
        <v>8.7104271915494913E-3</v>
      </c>
      <c r="BF38" s="64">
        <f t="shared" si="50"/>
        <v>0.13087278751068057</v>
      </c>
      <c r="BG38" s="66">
        <f t="shared" si="51"/>
        <v>9.7239936788749259E-2</v>
      </c>
      <c r="BH38" s="57">
        <v>3.3632850721931319E-2</v>
      </c>
      <c r="BI38" s="109">
        <v>8090</v>
      </c>
      <c r="BJ38" s="110">
        <v>5970</v>
      </c>
      <c r="BK38" s="66">
        <f t="shared" si="11"/>
        <v>1.0999539382772915E-2</v>
      </c>
      <c r="BL38" s="66">
        <f t="shared" si="12"/>
        <v>6.3346644741993585E-2</v>
      </c>
      <c r="BM38" s="66">
        <f t="shared" si="52"/>
        <v>-2.5305721346747315E-3</v>
      </c>
      <c r="BN38" s="66">
        <f t="shared" si="53"/>
        <v>1.1240999326224223E-2</v>
      </c>
      <c r="BO38" s="9">
        <v>351440</v>
      </c>
      <c r="BP38" s="49">
        <v>1986721.21</v>
      </c>
      <c r="BQ38" s="50">
        <f t="shared" si="13"/>
        <v>0.17689447227474861</v>
      </c>
      <c r="BR38" s="58">
        <f t="shared" si="54"/>
        <v>-3.824459206163533E-3</v>
      </c>
      <c r="BS38" s="50">
        <f t="shared" si="55"/>
        <v>0.11568358416974263</v>
      </c>
      <c r="BT38" s="51">
        <f t="shared" si="56"/>
        <v>7.8735463273727019E-2</v>
      </c>
      <c r="BU38" s="55">
        <v>3.694812089601561E-2</v>
      </c>
      <c r="BV38" s="89">
        <v>25770</v>
      </c>
      <c r="BW38" s="56">
        <v>2591</v>
      </c>
      <c r="BX38" s="68">
        <f t="shared" si="14"/>
        <v>1.3041588255858002E-3</v>
      </c>
      <c r="BY38" s="68">
        <f t="shared" si="15"/>
        <v>7.3326883678579563E-2</v>
      </c>
      <c r="BZ38" s="68">
        <f>((BY38-BS38-BU38)*BQ37/(1+BS38+BU38))+BX38</f>
        <v>-1.1129893195877445E-2</v>
      </c>
      <c r="CA38" s="68">
        <f t="shared" si="58"/>
        <v>-3.824459206163533E-3</v>
      </c>
      <c r="CB38" s="9">
        <v>209860</v>
      </c>
      <c r="CC38" s="49">
        <v>683758</v>
      </c>
      <c r="CD38" s="50">
        <f t="shared" si="16"/>
        <v>0.30692145466670956</v>
      </c>
      <c r="CE38" s="78">
        <f t="shared" si="59"/>
        <v>6.6396519430919121E-2</v>
      </c>
      <c r="CF38" s="50">
        <f t="shared" si="60"/>
        <v>0.11054661804952128</v>
      </c>
      <c r="CG38" s="83">
        <f t="shared" si="61"/>
        <v>8.5876398618433325E-2</v>
      </c>
      <c r="CH38" s="83">
        <v>2.4670219431087957E-2</v>
      </c>
      <c r="CI38" s="89">
        <v>12010</v>
      </c>
      <c r="CJ38" s="56">
        <v>51060</v>
      </c>
      <c r="CK38" s="69">
        <f t="shared" si="17"/>
        <v>7.4675543101506675E-2</v>
      </c>
      <c r="CL38" s="70">
        <f t="shared" si="18"/>
        <v>5.722862860954922E-2</v>
      </c>
      <c r="CM38" s="71">
        <f>((CL38-CF38-CH38)*CE37/(1+CF38+CH38))+CK38</f>
        <v>7.4133624846002444E-2</v>
      </c>
      <c r="CN38" s="71">
        <f t="shared" si="63"/>
        <v>-7.7371054150833229E-3</v>
      </c>
      <c r="CO38" s="9">
        <v>228520</v>
      </c>
      <c r="CP38" s="49">
        <v>1176500.03</v>
      </c>
      <c r="CQ38" s="41">
        <f t="shared" si="19"/>
        <v>0.19423713911847498</v>
      </c>
      <c r="CR38" s="85">
        <f t="shared" si="64"/>
        <v>2.1202915249777465E-2</v>
      </c>
      <c r="CS38" s="41">
        <f t="shared" si="65"/>
        <v>9.6787724651416177E-2</v>
      </c>
      <c r="CT38" s="41">
        <f t="shared" si="66"/>
        <v>8.3483152043386188E-2</v>
      </c>
      <c r="CU38" s="83">
        <v>1.330457260802999E-2</v>
      </c>
      <c r="CV38" s="89">
        <v>17390</v>
      </c>
      <c r="CW38" s="56">
        <v>15240</v>
      </c>
      <c r="CX38" s="73">
        <f t="shared" si="20"/>
        <v>1.2953675827785572E-2</v>
      </c>
      <c r="CY38" s="73">
        <f t="shared" si="21"/>
        <v>7.6098372133730094E-2</v>
      </c>
      <c r="CZ38" s="73">
        <f t="shared" si="67"/>
        <v>1.3187025502012157E-2</v>
      </c>
      <c r="DA38" s="73">
        <f t="shared" si="68"/>
        <v>-8.015889747765308E-3</v>
      </c>
      <c r="DB38" s="1">
        <v>385337</v>
      </c>
      <c r="DC38" s="49">
        <v>1137209.6200000001</v>
      </c>
      <c r="DD38" s="41">
        <f t="shared" si="22"/>
        <v>0.33884430207335031</v>
      </c>
      <c r="DE38" s="84">
        <f t="shared" si="69"/>
        <v>2.8433940900265409E-2</v>
      </c>
      <c r="DF38" s="41">
        <f t="shared" si="70"/>
        <v>0.1239585088474119</v>
      </c>
      <c r="DG38" s="41">
        <f t="shared" si="71"/>
        <v>9.072401897789148E-2</v>
      </c>
      <c r="DH38" s="83">
        <v>3.3234489869520413E-2</v>
      </c>
      <c r="DI38" s="89">
        <v>21450</v>
      </c>
      <c r="DJ38" s="56">
        <v>37030</v>
      </c>
      <c r="DK38" s="68">
        <f t="shared" si="23"/>
        <v>3.2562158593065715E-2</v>
      </c>
      <c r="DL38" s="68">
        <f t="shared" si="24"/>
        <v>5.5665560275810523E-2</v>
      </c>
      <c r="DM38" s="68">
        <f t="shared" si="72"/>
        <v>1.3701285469355385E-2</v>
      </c>
      <c r="DN38" s="86">
        <f t="shared" si="73"/>
        <v>1.4732655430910024E-2</v>
      </c>
      <c r="DO38" s="24">
        <v>314740</v>
      </c>
      <c r="DP38" s="49">
        <v>797299.8</v>
      </c>
      <c r="DQ38" s="50">
        <f t="shared" si="25"/>
        <v>0.39475740493099332</v>
      </c>
      <c r="DR38" s="58">
        <f t="shared" si="74"/>
        <v>8.5617736430420033E-3</v>
      </c>
      <c r="DS38" s="50">
        <f t="shared" si="75"/>
        <v>0.11031912442938595</v>
      </c>
      <c r="DT38" s="87">
        <f t="shared" si="76"/>
        <v>6.4084090783371725E-2</v>
      </c>
      <c r="DU38" s="83">
        <v>4.6235033646014223E-2</v>
      </c>
      <c r="DV38" s="89">
        <v>23100</v>
      </c>
      <c r="DW38" s="75">
        <v>-2210</v>
      </c>
      <c r="DX38" s="76">
        <f t="shared" si="26"/>
        <v>-2.7718557059715804E-3</v>
      </c>
      <c r="DY38" s="76">
        <f t="shared" si="27"/>
        <v>7.3393912435661179E-2</v>
      </c>
      <c r="DZ38" s="76">
        <f>((DY38-DS38-DU38)*DQ37/(1+DS38+DU38))+DX38</f>
        <v>-3.0540657831367876E-2</v>
      </c>
      <c r="EA38" s="77">
        <f t="shared" si="78"/>
        <v>3.9102431474409879E-2</v>
      </c>
    </row>
    <row r="39" spans="1:131" x14ac:dyDescent="0.25">
      <c r="A39" s="48">
        <v>2016</v>
      </c>
      <c r="B39" s="9">
        <v>254280</v>
      </c>
      <c r="C39" s="49">
        <v>695491</v>
      </c>
      <c r="D39" s="50">
        <f t="shared" si="0"/>
        <v>0.36561220777838965</v>
      </c>
      <c r="E39" s="58">
        <f t="shared" si="28"/>
        <v>0.11916794176384354</v>
      </c>
      <c r="F39" s="50">
        <f t="shared" si="29"/>
        <v>0.15857624046723462</v>
      </c>
      <c r="G39" s="52">
        <f t="shared" si="30"/>
        <v>0.10915453937942199</v>
      </c>
      <c r="H39" s="52">
        <v>11700</v>
      </c>
      <c r="I39" s="55">
        <v>4.9421701087812624E-2</v>
      </c>
      <c r="J39" s="52">
        <v>19210</v>
      </c>
      <c r="K39" s="53">
        <f t="shared" si="1"/>
        <v>2.7620774388166059E-2</v>
      </c>
      <c r="L39" s="53">
        <f t="shared" si="2"/>
        <v>4.6012269938650305E-2</v>
      </c>
      <c r="M39" s="53">
        <f t="shared" si="31"/>
        <v>-3.9370935813508347E-3</v>
      </c>
      <c r="N39" s="53">
        <f t="shared" si="32"/>
        <v>0.12310503534519437</v>
      </c>
      <c r="O39" s="9">
        <v>139070</v>
      </c>
      <c r="P39" s="49">
        <v>425887.89</v>
      </c>
      <c r="Q39" s="50">
        <f>(O39*10000000)/(P38*10000000)</f>
        <v>0.37640459853987929</v>
      </c>
      <c r="R39" s="58">
        <f t="shared" si="33"/>
        <v>6.0356817052127087E-2</v>
      </c>
      <c r="S39" s="50">
        <f t="shared" si="34"/>
        <v>0.15270123145499581</v>
      </c>
      <c r="T39" s="52">
        <f t="shared" si="35"/>
        <v>0.10348039923979406</v>
      </c>
      <c r="U39" s="52">
        <v>8179</v>
      </c>
      <c r="V39" s="55">
        <v>4.9220832215201751E-2</v>
      </c>
      <c r="W39" s="52">
        <v>8290</v>
      </c>
      <c r="X39" s="54">
        <f t="shared" si="4"/>
        <v>5.8812109009851156E-2</v>
      </c>
      <c r="Y39" s="54">
        <f t="shared" si="5"/>
        <v>1.9465216538559007E-2</v>
      </c>
      <c r="Z39" s="53">
        <f t="shared" si="36"/>
        <v>-1.9896311604391356E-2</v>
      </c>
      <c r="AA39" s="53">
        <f t="shared" si="37"/>
        <v>8.0253128656518444E-2</v>
      </c>
      <c r="AB39" s="9">
        <v>243360</v>
      </c>
      <c r="AC39" s="49">
        <v>1162286.54</v>
      </c>
      <c r="AD39" s="57">
        <f t="shared" si="6"/>
        <v>0.20938038222485136</v>
      </c>
      <c r="AE39" s="57">
        <f t="shared" si="38"/>
        <v>-1.5602910936202696E-2</v>
      </c>
      <c r="AF39" s="55">
        <f t="shared" si="39"/>
        <v>0.12951947374181322</v>
      </c>
      <c r="AG39" s="79">
        <f t="shared" si="40"/>
        <v>0.10324814671876642</v>
      </c>
      <c r="AH39" s="111">
        <v>17800</v>
      </c>
      <c r="AI39" s="90">
        <v>-1320</v>
      </c>
      <c r="AJ39" s="57">
        <v>2.6271327023046794E-2</v>
      </c>
      <c r="AK39" s="57">
        <f t="shared" si="7"/>
        <v>7.3142669296515445E-2</v>
      </c>
      <c r="AL39" s="57">
        <f t="shared" si="8"/>
        <v>-1.1356924085174384E-3</v>
      </c>
      <c r="AM39" s="57">
        <f t="shared" si="41"/>
        <v>-1.2365104044937909E-2</v>
      </c>
      <c r="AN39" s="57">
        <f t="shared" si="42"/>
        <v>-3.237806891264787E-3</v>
      </c>
      <c r="AO39" s="9">
        <v>211170</v>
      </c>
      <c r="AP39" s="59">
        <v>1156002</v>
      </c>
      <c r="AQ39" s="58">
        <f t="shared" si="9"/>
        <v>0.18267269433789907</v>
      </c>
      <c r="AR39" s="58">
        <f t="shared" si="43"/>
        <v>5.0002889577834553E-3</v>
      </c>
      <c r="AS39" s="59">
        <f t="shared" si="44"/>
        <v>0.10602938052894137</v>
      </c>
      <c r="AT39" s="80">
        <f t="shared" si="45"/>
        <v>7.8267313615469236E-2</v>
      </c>
      <c r="AU39" s="81">
        <v>2.7762066913472126E-2</v>
      </c>
      <c r="AV39" s="89">
        <v>12030</v>
      </c>
      <c r="AW39" s="90">
        <v>12985.55</v>
      </c>
      <c r="AX39" s="60">
        <v>6.0008523938059381E-2</v>
      </c>
      <c r="AY39" s="60">
        <f t="shared" si="46"/>
        <v>1.1233155305959678E-2</v>
      </c>
      <c r="AZ39" s="60">
        <f t="shared" si="47"/>
        <v>3.8403713238153708E-3</v>
      </c>
      <c r="BA39" s="68">
        <f t="shared" si="48"/>
        <v>1.1599176339680845E-3</v>
      </c>
      <c r="BB39" s="61">
        <v>156070</v>
      </c>
      <c r="BC39" s="108">
        <v>647304</v>
      </c>
      <c r="BD39" s="63">
        <f t="shared" si="10"/>
        <v>0.24110773299716981</v>
      </c>
      <c r="BE39" s="64">
        <f t="shared" si="49"/>
        <v>5.8060287134296118E-3</v>
      </c>
      <c r="BF39" s="64">
        <f t="shared" si="50"/>
        <v>0.19263749424228466</v>
      </c>
      <c r="BG39" s="66">
        <f t="shared" si="51"/>
        <v>0.12647369535708328</v>
      </c>
      <c r="BH39" s="57">
        <v>6.616379888520138E-2</v>
      </c>
      <c r="BI39" s="109">
        <v>9080</v>
      </c>
      <c r="BJ39" s="112">
        <v>18580</v>
      </c>
      <c r="BK39" s="66">
        <f t="shared" si="11"/>
        <v>2.8703669373277473E-2</v>
      </c>
      <c r="BL39" s="66">
        <f t="shared" si="12"/>
        <v>5.8179022233613126E-2</v>
      </c>
      <c r="BM39" s="67"/>
      <c r="BN39" s="67"/>
      <c r="BO39" s="9">
        <v>396000</v>
      </c>
      <c r="BP39" s="49">
        <v>2257031.65</v>
      </c>
      <c r="BQ39" s="50">
        <f t="shared" si="13"/>
        <v>0.17545168230139793</v>
      </c>
      <c r="BR39" s="58">
        <f t="shared" si="54"/>
        <v>-1.4427899733506777E-3</v>
      </c>
      <c r="BS39" s="50">
        <f t="shared" si="55"/>
        <v>0.13605856656656923</v>
      </c>
      <c r="BT39" s="51">
        <f t="shared" si="56"/>
        <v>0.10320470543684759</v>
      </c>
      <c r="BU39" s="55">
        <v>3.2853861129721634E-2</v>
      </c>
      <c r="BV39" s="89">
        <v>28530</v>
      </c>
      <c r="BW39" s="56">
        <v>10081</v>
      </c>
      <c r="BX39" s="68">
        <f t="shared" si="14"/>
        <v>4.466485882021194E-3</v>
      </c>
      <c r="BY39" s="68">
        <f t="shared" si="15"/>
        <v>7.2045454545454551E-2</v>
      </c>
      <c r="BZ39" s="68">
        <f>((BY39-BS39-BU39)*BQ38/(1+BS39+BU39))+BX39</f>
        <v>-1.0192638009868457E-2</v>
      </c>
      <c r="CA39" s="68">
        <f t="shared" si="58"/>
        <v>-1.4427899733506777E-3</v>
      </c>
      <c r="CB39" s="9">
        <v>255470</v>
      </c>
      <c r="CC39" s="49">
        <v>759235</v>
      </c>
      <c r="CD39" s="50">
        <f t="shared" si="16"/>
        <v>0.33648343398289066</v>
      </c>
      <c r="CE39" s="78">
        <f t="shared" si="59"/>
        <v>2.9561979316181097E-2</v>
      </c>
      <c r="CF39" s="50">
        <f t="shared" si="60"/>
        <v>0.11038554576326712</v>
      </c>
      <c r="CG39" s="83">
        <f t="shared" si="61"/>
        <v>7.6261471704873143E-2</v>
      </c>
      <c r="CH39" s="83">
        <v>3.4124074058393974E-2</v>
      </c>
      <c r="CI39" s="89">
        <v>17680</v>
      </c>
      <c r="CJ39" s="56">
        <v>28640</v>
      </c>
      <c r="CK39" s="69">
        <f t="shared" si="17"/>
        <v>3.7722180879437857E-2</v>
      </c>
      <c r="CL39" s="70">
        <f t="shared" si="18"/>
        <v>6.9205777586409362E-2</v>
      </c>
      <c r="CM39" s="71">
        <f>((CL39-CF39-CH39)*CE38/(1+CF39+CH39))+CK39</f>
        <v>3.3353573628259969E-2</v>
      </c>
      <c r="CN39" s="71">
        <f t="shared" si="63"/>
        <v>-3.791594312078872E-3</v>
      </c>
      <c r="CO39" s="9">
        <v>283620</v>
      </c>
      <c r="CP39" s="49">
        <v>1270490.21</v>
      </c>
      <c r="CQ39" s="41">
        <f t="shared" si="19"/>
        <v>0.22323666704995704</v>
      </c>
      <c r="CR39" s="85">
        <f t="shared" si="64"/>
        <v>2.8999527931482055E-2</v>
      </c>
      <c r="CS39" s="41">
        <f t="shared" si="65"/>
        <v>7.9889653721470735E-2</v>
      </c>
      <c r="CT39" s="41">
        <f t="shared" si="66"/>
        <v>4.4498116198068538E-2</v>
      </c>
      <c r="CU39" s="83">
        <v>3.5391537523402197E-2</v>
      </c>
      <c r="CV39" s="89">
        <v>20530</v>
      </c>
      <c r="CW39" s="56">
        <v>35640</v>
      </c>
      <c r="CX39" s="73">
        <f t="shared" si="20"/>
        <v>2.8052164211481805E-2</v>
      </c>
      <c r="CY39" s="73">
        <f t="shared" si="21"/>
        <v>7.2385586347930325E-2</v>
      </c>
      <c r="CZ39" s="73">
        <f t="shared" si="67"/>
        <v>2.7904826838629417E-2</v>
      </c>
      <c r="DA39" s="73">
        <f t="shared" si="68"/>
        <v>-1.0947010928526388E-3</v>
      </c>
      <c r="DB39" s="9">
        <v>473348</v>
      </c>
      <c r="DC39" s="49">
        <v>1250213</v>
      </c>
      <c r="DD39" s="41">
        <f t="shared" si="22"/>
        <v>0.37861388419413333</v>
      </c>
      <c r="DE39" s="84">
        <f t="shared" si="69"/>
        <v>3.976958212078302E-2</v>
      </c>
      <c r="DF39" s="41">
        <f t="shared" si="70"/>
        <v>9.9368997599580525E-2</v>
      </c>
      <c r="DG39" s="41">
        <f t="shared" si="71"/>
        <v>7.6417175724550299E-2</v>
      </c>
      <c r="DH39" s="83">
        <v>2.295182187503023E-2</v>
      </c>
      <c r="DI39" s="89">
        <v>26940</v>
      </c>
      <c r="DJ39" s="56">
        <v>29050</v>
      </c>
      <c r="DK39" s="68">
        <f t="shared" si="23"/>
        <v>2.3236040578685391E-2</v>
      </c>
      <c r="DL39" s="68">
        <f t="shared" si="24"/>
        <v>5.6913729433735856E-2</v>
      </c>
      <c r="DM39" s="68">
        <f>((DL39-DF39-DH39)*DD38/(1+DF39+DH39))+DK39</f>
        <v>3.4887282318253714E-3</v>
      </c>
      <c r="DN39" s="86">
        <f t="shared" si="73"/>
        <v>3.6280853888957645E-2</v>
      </c>
      <c r="DO39" s="24">
        <v>337610</v>
      </c>
      <c r="DP39" s="49">
        <v>879167.04</v>
      </c>
      <c r="DQ39" s="50">
        <f t="shared" si="25"/>
        <v>0.38401121133931498</v>
      </c>
      <c r="DR39" s="58">
        <f t="shared" si="74"/>
        <v>-1.0746193591678332E-2</v>
      </c>
      <c r="DS39" s="50">
        <f t="shared" si="75"/>
        <v>0.10268062277201122</v>
      </c>
      <c r="DT39" s="87">
        <f t="shared" si="76"/>
        <v>8.1019536822738117E-2</v>
      </c>
      <c r="DU39" s="83">
        <v>2.1661085949273098E-2</v>
      </c>
      <c r="DV39" s="89">
        <v>25700</v>
      </c>
      <c r="DW39" s="75">
        <v>-310</v>
      </c>
      <c r="DX39" s="76">
        <f t="shared" si="26"/>
        <v>-3.5260648533866785E-4</v>
      </c>
      <c r="DY39" s="76">
        <f t="shared" si="27"/>
        <v>7.6123337578863179E-2</v>
      </c>
      <c r="DZ39" s="76">
        <f>((DY39-DS39-DU39)*DQ38/(1+DS39+DU39))+DX39</f>
        <v>-1.7282120808728572E-2</v>
      </c>
      <c r="EA39" s="77">
        <f t="shared" si="78"/>
        <v>6.5359272170502393E-3</v>
      </c>
    </row>
    <row r="40" spans="1:131" x14ac:dyDescent="0.25">
      <c r="A40" s="34">
        <v>2017</v>
      </c>
      <c r="B40" s="34">
        <v>227820</v>
      </c>
      <c r="C40" s="49">
        <v>803873</v>
      </c>
      <c r="D40" s="50">
        <f t="shared" si="0"/>
        <v>0.2834029753456081</v>
      </c>
      <c r="E40" s="58">
        <f t="shared" si="28"/>
        <v>-8.2209232432781554E-2</v>
      </c>
      <c r="F40" s="50">
        <f t="shared" si="29"/>
        <v>0.15583523007486796</v>
      </c>
      <c r="G40" s="52">
        <f t="shared" si="30"/>
        <v>0.11755759121278317</v>
      </c>
      <c r="H40" s="113">
        <v>13847</v>
      </c>
      <c r="I40" s="55">
        <v>3.8277638862084802E-2</v>
      </c>
      <c r="J40" s="113">
        <v>18526</v>
      </c>
      <c r="K40" s="53">
        <f t="shared" si="1"/>
        <v>2.3045928896728712E-2</v>
      </c>
      <c r="L40" s="53">
        <f t="shared" si="2"/>
        <v>6.0780440698797296E-2</v>
      </c>
      <c r="M40" s="114"/>
      <c r="N40" s="114"/>
      <c r="O40" s="34">
        <v>146510</v>
      </c>
      <c r="P40" s="49">
        <v>487628.5</v>
      </c>
      <c r="Q40" s="50">
        <f>(O40*10000000)/(P39*10000000)</f>
        <v>0.34401072075564298</v>
      </c>
      <c r="R40" s="58">
        <f t="shared" si="33"/>
        <v>-3.2393877784236302E-2</v>
      </c>
      <c r="S40" s="50">
        <f t="shared" si="34"/>
        <v>0.14496916078078667</v>
      </c>
      <c r="T40" s="52">
        <f t="shared" si="35"/>
        <v>0.11631997819895537</v>
      </c>
      <c r="U40" s="113">
        <v>9054</v>
      </c>
      <c r="V40" s="55">
        <v>2.8649182581831297E-2</v>
      </c>
      <c r="W40" s="113">
        <v>5250</v>
      </c>
      <c r="X40" s="54">
        <f t="shared" si="4"/>
        <v>6.1797829499692855E-2</v>
      </c>
      <c r="Y40" s="54">
        <f t="shared" si="5"/>
        <v>1.0766392858497811E-2</v>
      </c>
      <c r="Z40" s="53">
        <f t="shared" si="36"/>
        <v>-7.8770671082240458E-3</v>
      </c>
      <c r="AA40" s="53">
        <f t="shared" si="37"/>
        <v>-2.4516810676012257E-2</v>
      </c>
      <c r="AB40" s="9">
        <v>262540</v>
      </c>
      <c r="AC40" s="103">
        <f>AB40/0.204</f>
        <v>1286960.7843137255</v>
      </c>
      <c r="AD40" s="57">
        <f t="shared" si="6"/>
        <v>0.20399999999999999</v>
      </c>
      <c r="AE40" s="57">
        <f t="shared" si="38"/>
        <v>-5.3803822248513766E-3</v>
      </c>
      <c r="AF40" s="55">
        <f t="shared" si="39"/>
        <v>0.10726635818541398</v>
      </c>
      <c r="AH40" s="25">
        <v>18954</v>
      </c>
      <c r="AI40" s="14">
        <f>21366-AH40</f>
        <v>2412</v>
      </c>
      <c r="AK40" s="57">
        <f t="shared" si="7"/>
        <v>7.2194713186562051E-2</v>
      </c>
      <c r="AL40" s="57">
        <f t="shared" si="8"/>
        <v>1.8741829816408928E-3</v>
      </c>
      <c r="AM40" s="57">
        <f t="shared" si="41"/>
        <v>1.6990339623256773E-2</v>
      </c>
      <c r="AN40" s="57">
        <f t="shared" si="42"/>
        <v>-2.2370721848108149E-2</v>
      </c>
      <c r="AO40" s="34">
        <v>245851</v>
      </c>
      <c r="AP40" s="34">
        <v>1311297</v>
      </c>
      <c r="AQ40" s="58">
        <f t="shared" si="9"/>
        <v>0.18748689274817223</v>
      </c>
      <c r="AR40" s="58">
        <f t="shared" si="43"/>
        <v>4.8141984102731683E-3</v>
      </c>
      <c r="AS40" s="59">
        <f t="shared" si="44"/>
        <v>0.13433800287542755</v>
      </c>
      <c r="AT40" s="80">
        <f t="shared" si="45"/>
        <v>9.5783432174664729E-2</v>
      </c>
      <c r="AU40" s="93">
        <v>3.8554570700762819E-2</v>
      </c>
      <c r="AV40" s="34">
        <v>13930</v>
      </c>
      <c r="AW40" s="46">
        <f>31101-13930</f>
        <v>17171</v>
      </c>
      <c r="AX40" s="60">
        <v>6.0008523938059381E-2</v>
      </c>
      <c r="AY40" s="60">
        <f t="shared" si="46"/>
        <v>1.309466886601586E-2</v>
      </c>
      <c r="AZ40" s="60">
        <f t="shared" si="47"/>
        <v>1.1247215030583957E-3</v>
      </c>
      <c r="BA40" s="68">
        <f t="shared" si="48"/>
        <v>3.6894769072147726E-3</v>
      </c>
      <c r="BB40" s="82">
        <v>173137</v>
      </c>
      <c r="BC40" s="115">
        <f>173137/0.238</f>
        <v>727466.38655462186</v>
      </c>
      <c r="BD40" s="63">
        <f t="shared" si="10"/>
        <v>0.23799999999999999</v>
      </c>
      <c r="BE40" s="64">
        <f t="shared" si="49"/>
        <v>-3.1077329971698209E-3</v>
      </c>
      <c r="BF40" s="64">
        <f t="shared" si="50"/>
        <v>0.12384040042178306</v>
      </c>
      <c r="BG40" s="66">
        <f t="shared" si="51"/>
        <v>6.6861517076772653E-2</v>
      </c>
      <c r="BH40" s="57">
        <v>5.6978883345010396E-2</v>
      </c>
      <c r="BI40" s="82">
        <v>12242</v>
      </c>
      <c r="BJ40" s="82">
        <f>22745-12242</f>
        <v>10503</v>
      </c>
      <c r="BK40" s="66">
        <f t="shared" si="11"/>
        <v>1.4437780485973535E-2</v>
      </c>
      <c r="BL40" s="66">
        <f t="shared" si="12"/>
        <v>7.0707012365929869E-2</v>
      </c>
      <c r="BM40" s="82"/>
      <c r="BN40" s="82"/>
      <c r="BO40" s="34">
        <v>432479</v>
      </c>
      <c r="BP40" s="49">
        <v>2496505.37</v>
      </c>
      <c r="BQ40" s="50">
        <f t="shared" si="13"/>
        <v>0.17323375515110548</v>
      </c>
      <c r="BR40" s="58">
        <f t="shared" si="54"/>
        <v>-2.2179271502924536E-3</v>
      </c>
      <c r="BS40" s="50">
        <f t="shared" si="55"/>
        <v>0.1061011793963989</v>
      </c>
      <c r="BT40" s="51">
        <f t="shared" si="56"/>
        <v>7.54120902871874E-2</v>
      </c>
      <c r="BU40" s="55">
        <v>3.06890891092115E-2</v>
      </c>
      <c r="BV40" s="34">
        <v>33018</v>
      </c>
      <c r="BW40" s="46">
        <f>23961-33018</f>
        <v>-9057</v>
      </c>
      <c r="BX40" s="68">
        <f t="shared" si="14"/>
        <v>-3.6278712270504747E-3</v>
      </c>
      <c r="BY40" s="68">
        <f t="shared" si="15"/>
        <v>7.6345903500516787E-2</v>
      </c>
      <c r="BZ40" s="46"/>
      <c r="CA40" s="68">
        <f t="shared" si="58"/>
        <v>-2.2179271502924536E-3</v>
      </c>
      <c r="CB40" s="34">
        <v>281663</v>
      </c>
      <c r="CC40" s="49">
        <v>840263</v>
      </c>
      <c r="CD40" s="50">
        <f t="shared" si="16"/>
        <v>0.3352081431646996</v>
      </c>
      <c r="CE40" s="78">
        <f t="shared" si="59"/>
        <v>-1.2752908181910549E-3</v>
      </c>
      <c r="CF40" s="50">
        <f t="shared" si="60"/>
        <v>0.10672321481491238</v>
      </c>
      <c r="CG40" s="83">
        <f t="shared" si="61"/>
        <v>6.8672787584819858E-2</v>
      </c>
      <c r="CH40" s="51">
        <v>3.8050427230092526E-2</v>
      </c>
      <c r="CI40" s="34">
        <v>19720</v>
      </c>
      <c r="CJ40" s="46">
        <f>25342-19720</f>
        <v>5622</v>
      </c>
      <c r="CK40" s="69">
        <f t="shared" si="17"/>
        <v>6.6907622970427119E-3</v>
      </c>
      <c r="CL40" s="70">
        <f t="shared" si="18"/>
        <v>7.0012745728050899E-2</v>
      </c>
      <c r="CM40" s="71">
        <f>((CL40-CF40-CH40)*CE39/(1+CF40+CH40))+CK40</f>
        <v>4.7601797002658477E-3</v>
      </c>
      <c r="CN40" s="71">
        <f t="shared" si="63"/>
        <v>-6.0354705184569027E-3</v>
      </c>
      <c r="CO40" s="34">
        <v>326636</v>
      </c>
      <c r="CP40" s="49">
        <v>1427073.94</v>
      </c>
      <c r="CQ40" s="41">
        <f t="shared" si="19"/>
        <v>0.22888512700330019</v>
      </c>
      <c r="CR40" s="85">
        <f t="shared" si="64"/>
        <v>5.648459953343149E-3</v>
      </c>
      <c r="CS40" s="41">
        <f t="shared" si="65"/>
        <v>0.12324670333351091</v>
      </c>
      <c r="CT40" s="41">
        <f t="shared" si="66"/>
        <v>8.4085797472047641E-2</v>
      </c>
      <c r="CU40" s="51">
        <v>3.9160905861463279E-2</v>
      </c>
      <c r="CV40" s="34">
        <v>26011</v>
      </c>
      <c r="CW40" s="46">
        <f>39840-26011</f>
        <v>13829</v>
      </c>
      <c r="CX40" s="73">
        <f t="shared" si="20"/>
        <v>9.6904579450172012E-3</v>
      </c>
      <c r="CY40" s="73">
        <f t="shared" si="21"/>
        <v>7.9632985953783417E-2</v>
      </c>
      <c r="CZ40" s="73">
        <f t="shared" si="67"/>
        <v>8.5644566742405902E-3</v>
      </c>
      <c r="DA40" s="73">
        <f t="shared" si="68"/>
        <v>2.9159967208974413E-3</v>
      </c>
      <c r="DB40" s="34">
        <v>517584</v>
      </c>
      <c r="DC40" s="49">
        <v>1375607</v>
      </c>
      <c r="DD40" s="41">
        <f t="shared" si="22"/>
        <v>0.37625862619192835</v>
      </c>
      <c r="DE40" s="84">
        <f t="shared" si="69"/>
        <v>-2.3552580022049852E-3</v>
      </c>
      <c r="DF40" s="41">
        <f t="shared" si="70"/>
        <v>0.10029810920219194</v>
      </c>
      <c r="DG40" s="41">
        <f t="shared" si="71"/>
        <v>6.9787265305581853E-2</v>
      </c>
      <c r="DH40" s="51">
        <v>3.0510843896610081E-2</v>
      </c>
      <c r="DI40" s="34">
        <v>29136</v>
      </c>
      <c r="DJ40" s="46">
        <f>29837-27810</f>
        <v>2027</v>
      </c>
      <c r="DK40" s="68">
        <f t="shared" si="23"/>
        <v>1.4735313210822568E-3</v>
      </c>
      <c r="DL40" s="68">
        <f t="shared" si="24"/>
        <v>5.6292311972549386E-2</v>
      </c>
      <c r="DM40" s="68">
        <f>((DL40-DF40-DH40)*DD39/(1+DF40+DH40))+DK40</f>
        <v>-2.3475895243500092E-2</v>
      </c>
      <c r="DN40" s="86">
        <f t="shared" si="73"/>
        <v>2.1120637241295107E-2</v>
      </c>
      <c r="DO40" s="24">
        <v>371072</v>
      </c>
      <c r="DP40" s="49">
        <v>1020857.62</v>
      </c>
      <c r="DQ40" s="50">
        <f t="shared" si="25"/>
        <v>0.36349045423200155</v>
      </c>
      <c r="DR40" s="58">
        <f t="shared" si="74"/>
        <v>-2.0520757107313436E-2</v>
      </c>
      <c r="DS40" s="50">
        <f t="shared" si="75"/>
        <v>0.16116457232063652</v>
      </c>
      <c r="DT40" s="87">
        <f t="shared" si="76"/>
        <v>9.7302477921026906E-2</v>
      </c>
      <c r="DU40" s="51">
        <v>6.3862094399609617E-2</v>
      </c>
      <c r="DV40" s="34">
        <v>28074</v>
      </c>
      <c r="DW40" s="75">
        <v>857</v>
      </c>
      <c r="DX40" s="76">
        <f t="shared" si="26"/>
        <v>8.394902317523966E-4</v>
      </c>
      <c r="DY40" s="76">
        <f t="shared" si="27"/>
        <v>7.5656476371162476E-2</v>
      </c>
      <c r="DZ40" s="76">
        <f>((DY40-DS40-DU40)*DQ39/(1+DS40+DU40))+DX40</f>
        <v>-4.5983839653387718E-2</v>
      </c>
      <c r="EA40" s="77">
        <f t="shared" si="78"/>
        <v>2.5463082546074281E-2</v>
      </c>
    </row>
    <row r="41" spans="1:131" x14ac:dyDescent="0.25">
      <c r="A41" s="34">
        <v>2018</v>
      </c>
      <c r="B41" s="34">
        <v>252020</v>
      </c>
      <c r="C41" s="116">
        <f>B41/0.328</f>
        <v>768353.65853658528</v>
      </c>
      <c r="D41" s="50">
        <f t="shared" si="0"/>
        <v>0.32800000000000007</v>
      </c>
      <c r="E41" s="50">
        <f t="shared" si="28"/>
        <v>4.459702465439197E-2</v>
      </c>
      <c r="F41" s="46"/>
      <c r="G41" s="46"/>
      <c r="H41" s="34">
        <v>14306</v>
      </c>
      <c r="I41" s="46"/>
      <c r="J41" s="34">
        <v>19313</v>
      </c>
      <c r="K41" s="74">
        <f t="shared" si="1"/>
        <v>2.5135560669788115E-2</v>
      </c>
      <c r="L41" s="74">
        <f t="shared" si="2"/>
        <v>5.6765336084437741E-2</v>
      </c>
      <c r="M41" s="9"/>
      <c r="N41" s="9"/>
      <c r="O41" s="46"/>
      <c r="P41" s="46"/>
      <c r="Q41" s="46"/>
      <c r="R41" s="46"/>
      <c r="S41" s="46"/>
      <c r="T41" s="46"/>
      <c r="U41" s="34">
        <v>10765</v>
      </c>
      <c r="V41" s="46"/>
      <c r="W41" s="46"/>
      <c r="X41" s="117"/>
      <c r="Y41" s="46"/>
      <c r="Z41" s="46"/>
      <c r="AA41" s="46"/>
      <c r="AB41" s="9">
        <v>288910</v>
      </c>
      <c r="AO41" s="46"/>
      <c r="AP41" s="46"/>
      <c r="AQ41" s="46"/>
      <c r="AR41" s="46"/>
      <c r="AS41" s="46"/>
      <c r="AT41" s="46"/>
      <c r="AU41" s="93">
        <v>3.9750374933256304E-2</v>
      </c>
      <c r="AV41" s="46"/>
      <c r="AW41" s="46"/>
      <c r="AX41" s="46"/>
      <c r="AY41" s="46"/>
      <c r="AZ41" s="46"/>
      <c r="BA41" s="46"/>
      <c r="BB41" s="47"/>
      <c r="BC41" s="47"/>
      <c r="BD41" s="105"/>
      <c r="BE41" s="47"/>
      <c r="BF41" s="47"/>
      <c r="BG41" s="47"/>
      <c r="BH41" s="88">
        <v>3.8250660173545163E-2</v>
      </c>
      <c r="BI41" s="47"/>
      <c r="BJ41" s="47"/>
      <c r="BK41" s="47"/>
      <c r="BL41" s="47"/>
      <c r="BM41" s="47"/>
      <c r="BN41" s="47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>
        <v>4.6509910958271443E-2</v>
      </c>
      <c r="CI41" s="46"/>
      <c r="CJ41" s="46"/>
      <c r="CK41" s="46"/>
      <c r="CL41" s="118"/>
      <c r="CM41" s="46">
        <f>((CL41-CF41-CH41)*CE40/(1+CF41+CH41))+CK41</f>
        <v>5.6677592614153631E-5</v>
      </c>
      <c r="CN41" s="46"/>
      <c r="CO41" s="46"/>
      <c r="CP41" s="49"/>
      <c r="CQ41" s="46"/>
      <c r="CR41" s="46"/>
      <c r="CS41" s="46"/>
      <c r="CT41" s="46"/>
      <c r="CU41" s="46">
        <v>4.0379843570581088E-2</v>
      </c>
      <c r="CV41" s="46"/>
      <c r="CW41" s="46"/>
      <c r="CX41" s="46"/>
      <c r="CY41" s="46"/>
      <c r="CZ41" s="46"/>
      <c r="DA41" s="46"/>
      <c r="DB41" s="46"/>
      <c r="DC41" s="49">
        <v>1542432.44</v>
      </c>
      <c r="DD41" s="46"/>
      <c r="DE41" s="46"/>
      <c r="DF41" s="46"/>
      <c r="DG41" s="46"/>
      <c r="DH41" s="46">
        <v>5.2710419756287527E-2</v>
      </c>
      <c r="DI41" s="46"/>
      <c r="DJ41" s="46"/>
      <c r="DK41" s="46"/>
      <c r="DL41" s="46"/>
      <c r="DM41" s="46"/>
      <c r="DN41" s="46"/>
      <c r="DO41" s="24">
        <v>393700</v>
      </c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7"/>
    </row>
    <row r="43" spans="1:131" ht="12.75" x14ac:dyDescent="0.2">
      <c r="P43" s="103">
        <f>P40-P37</f>
        <v>144677.56</v>
      </c>
      <c r="AB43">
        <f>AB40-AB37</f>
        <v>60030</v>
      </c>
      <c r="BS43">
        <f>BO36-BO28</f>
        <v>163102</v>
      </c>
      <c r="CC43">
        <f>CB40-CB37</f>
        <v>133573</v>
      </c>
      <c r="CO43">
        <f>CO40-CO37</f>
        <v>141026</v>
      </c>
      <c r="DO43">
        <f>DO40-DO37</f>
        <v>93752</v>
      </c>
    </row>
    <row r="44" spans="1:131" ht="12.75" x14ac:dyDescent="0.2">
      <c r="BB44">
        <f>BB27-BB20</f>
        <v>26611</v>
      </c>
    </row>
  </sheetData>
  <mergeCells count="8">
    <mergeCell ref="CB1:CN1"/>
    <mergeCell ref="CO1:DA1"/>
    <mergeCell ref="DB1:DN1"/>
    <mergeCell ref="AB1:AN1"/>
    <mergeCell ref="B1:N1"/>
    <mergeCell ref="AO1:BA1"/>
    <mergeCell ref="BB1:BN1"/>
    <mergeCell ref="BO1:C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9"/>
  <sheetViews>
    <sheetView workbookViewId="0">
      <selection activeCell="E12" sqref="E12"/>
    </sheetView>
  </sheetViews>
  <sheetFormatPr defaultColWidth="14.42578125" defaultRowHeight="15.75" customHeight="1" x14ac:dyDescent="0.2"/>
  <sheetData>
    <row r="1" spans="1:24" ht="15.75" customHeight="1" x14ac:dyDescent="0.2">
      <c r="A1" s="141" t="s">
        <v>2</v>
      </c>
      <c r="B1" s="141" t="s">
        <v>21</v>
      </c>
      <c r="C1" s="141" t="s">
        <v>22</v>
      </c>
      <c r="D1" s="141" t="s">
        <v>23</v>
      </c>
      <c r="E1" s="141" t="s">
        <v>24</v>
      </c>
      <c r="F1" s="141" t="s">
        <v>25</v>
      </c>
      <c r="G1" s="141" t="s">
        <v>26</v>
      </c>
      <c r="H1" s="141" t="s">
        <v>27</v>
      </c>
      <c r="I1" s="141" t="s">
        <v>28</v>
      </c>
      <c r="J1" s="141" t="s">
        <v>29</v>
      </c>
      <c r="K1" s="141" t="s">
        <v>30</v>
      </c>
      <c r="L1" s="141" t="s">
        <v>31</v>
      </c>
      <c r="M1" s="141" t="s">
        <v>32</v>
      </c>
      <c r="N1" s="141" t="s">
        <v>22</v>
      </c>
      <c r="O1" s="141" t="s">
        <v>23</v>
      </c>
      <c r="P1" s="141" t="s">
        <v>24</v>
      </c>
      <c r="Q1" s="141" t="s">
        <v>25</v>
      </c>
      <c r="R1" s="141" t="s">
        <v>26</v>
      </c>
      <c r="S1" s="141" t="s">
        <v>27</v>
      </c>
      <c r="T1" s="141" t="s">
        <v>28</v>
      </c>
      <c r="U1" s="141" t="s">
        <v>29</v>
      </c>
      <c r="V1" s="141" t="s">
        <v>30</v>
      </c>
      <c r="W1" s="141" t="s">
        <v>31</v>
      </c>
      <c r="X1" s="141" t="s">
        <v>32</v>
      </c>
    </row>
    <row r="2" spans="1:24" ht="15.75" customHeight="1" x14ac:dyDescent="0.2">
      <c r="A2" s="142">
        <v>1980</v>
      </c>
      <c r="B2" s="142">
        <v>26783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</row>
    <row r="3" spans="1:24" x14ac:dyDescent="0.25">
      <c r="A3" s="142">
        <f t="shared" ref="A3:A39" si="0">A2+1</f>
        <v>1981</v>
      </c>
      <c r="B3" s="142">
        <v>31655</v>
      </c>
      <c r="C3" s="144">
        <v>1973</v>
      </c>
      <c r="D3" s="144">
        <v>2277</v>
      </c>
      <c r="E3" s="144">
        <v>1358</v>
      </c>
      <c r="F3" s="144">
        <v>1316</v>
      </c>
      <c r="G3" s="144">
        <v>1837</v>
      </c>
      <c r="H3" s="144">
        <v>2590</v>
      </c>
      <c r="I3" s="144">
        <v>1894</v>
      </c>
      <c r="J3" s="144">
        <v>1561</v>
      </c>
      <c r="K3" s="144">
        <v>3894</v>
      </c>
      <c r="L3" s="144">
        <v>2578</v>
      </c>
      <c r="M3" s="143">
        <f t="shared" ref="M3:M39" si="1">SUM(C3:L3)</f>
        <v>21278</v>
      </c>
      <c r="N3" s="145">
        <f t="shared" ref="N3:X3" si="2">C3/$B3</f>
        <v>6.2328226188595799E-2</v>
      </c>
      <c r="O3" s="145">
        <f t="shared" si="2"/>
        <v>7.1931764334228404E-2</v>
      </c>
      <c r="P3" s="145">
        <f t="shared" si="2"/>
        <v>4.2900015795293005E-2</v>
      </c>
      <c r="Q3" s="145">
        <f t="shared" si="2"/>
        <v>4.1573211183067449E-2</v>
      </c>
      <c r="R3" s="145">
        <f t="shared" si="2"/>
        <v>5.8031906491865425E-2</v>
      </c>
      <c r="S3" s="145">
        <f t="shared" si="2"/>
        <v>8.1819617753909335E-2</v>
      </c>
      <c r="T3" s="145">
        <f t="shared" si="2"/>
        <v>5.9832569894171538E-2</v>
      </c>
      <c r="U3" s="145">
        <f t="shared" si="2"/>
        <v>4.9312904754383192E-2</v>
      </c>
      <c r="V3" s="145">
        <f t="shared" si="2"/>
        <v>0.12301374190491234</v>
      </c>
      <c r="W3" s="145">
        <f t="shared" si="2"/>
        <v>8.1440530721844887E-2</v>
      </c>
      <c r="X3" s="145">
        <f t="shared" si="2"/>
        <v>0.67218448902227135</v>
      </c>
    </row>
    <row r="4" spans="1:24" x14ac:dyDescent="0.25">
      <c r="A4" s="142">
        <f t="shared" si="0"/>
        <v>1982</v>
      </c>
      <c r="B4" s="142">
        <v>36975</v>
      </c>
      <c r="C4" s="144">
        <v>2237</v>
      </c>
      <c r="D4" s="144">
        <v>2875</v>
      </c>
      <c r="E4" s="144">
        <v>1666</v>
      </c>
      <c r="F4" s="144">
        <v>1458</v>
      </c>
      <c r="G4" s="144">
        <v>2172</v>
      </c>
      <c r="H4" s="144">
        <v>3048</v>
      </c>
      <c r="I4" s="144">
        <v>2190</v>
      </c>
      <c r="J4" s="144">
        <v>1766</v>
      </c>
      <c r="K4" s="144">
        <v>4330</v>
      </c>
      <c r="L4" s="144">
        <v>3100</v>
      </c>
      <c r="M4" s="143">
        <f t="shared" si="1"/>
        <v>24842</v>
      </c>
      <c r="N4" s="145">
        <f t="shared" ref="N4:X4" si="3">C4/$B4</f>
        <v>6.050033806626099E-2</v>
      </c>
      <c r="O4" s="145">
        <f t="shared" si="3"/>
        <v>7.77552400270453E-2</v>
      </c>
      <c r="P4" s="145">
        <f t="shared" si="3"/>
        <v>4.5057471264367814E-2</v>
      </c>
      <c r="Q4" s="145">
        <f t="shared" si="3"/>
        <v>3.9432048681541584E-2</v>
      </c>
      <c r="R4" s="145">
        <f t="shared" si="3"/>
        <v>5.8742393509127792E-2</v>
      </c>
      <c r="S4" s="145">
        <f t="shared" si="3"/>
        <v>8.2434077079107507E-2</v>
      </c>
      <c r="T4" s="145">
        <f t="shared" si="3"/>
        <v>5.9229208924949289E-2</v>
      </c>
      <c r="U4" s="145">
        <f t="shared" si="3"/>
        <v>4.7762001352265042E-2</v>
      </c>
      <c r="V4" s="145">
        <f t="shared" si="3"/>
        <v>0.11710615280594996</v>
      </c>
      <c r="W4" s="145">
        <f t="shared" si="3"/>
        <v>8.3840432724814062E-2</v>
      </c>
      <c r="X4" s="145">
        <f t="shared" si="3"/>
        <v>0.67185936443542937</v>
      </c>
    </row>
    <row r="5" spans="1:24" x14ac:dyDescent="0.25">
      <c r="A5" s="142">
        <f t="shared" si="0"/>
        <v>1983</v>
      </c>
      <c r="B5" s="142">
        <v>43199</v>
      </c>
      <c r="C5" s="144">
        <v>2533</v>
      </c>
      <c r="D5" s="144">
        <v>3416</v>
      </c>
      <c r="E5" s="144">
        <v>1950</v>
      </c>
      <c r="F5" s="144">
        <v>1660</v>
      </c>
      <c r="G5" s="144">
        <v>2521</v>
      </c>
      <c r="H5" s="144">
        <v>3536</v>
      </c>
      <c r="I5" s="144">
        <v>2442</v>
      </c>
      <c r="J5" s="144">
        <v>2045</v>
      </c>
      <c r="K5" s="144">
        <v>4915</v>
      </c>
      <c r="L5" s="144">
        <v>3571</v>
      </c>
      <c r="M5" s="143">
        <f t="shared" si="1"/>
        <v>28589</v>
      </c>
      <c r="N5" s="145">
        <f t="shared" ref="N5:X5" si="4">C5/$B5</f>
        <v>5.8635616565198272E-2</v>
      </c>
      <c r="O5" s="145">
        <f t="shared" si="4"/>
        <v>7.9075904534827199E-2</v>
      </c>
      <c r="P5" s="145">
        <f t="shared" si="4"/>
        <v>4.5139933794763769E-2</v>
      </c>
      <c r="Q5" s="145">
        <f t="shared" si="4"/>
        <v>3.8426815435542487E-2</v>
      </c>
      <c r="R5" s="145">
        <f t="shared" si="4"/>
        <v>5.8357832357230494E-2</v>
      </c>
      <c r="S5" s="145">
        <f t="shared" si="4"/>
        <v>8.1853746614504966E-2</v>
      </c>
      <c r="T5" s="145">
        <f t="shared" si="4"/>
        <v>5.6529086321442629E-2</v>
      </c>
      <c r="U5" s="145">
        <f t="shared" si="4"/>
        <v>4.7339058774508669E-2</v>
      </c>
      <c r="V5" s="145">
        <f t="shared" si="4"/>
        <v>0.11377578184680201</v>
      </c>
      <c r="W5" s="145">
        <f t="shared" si="4"/>
        <v>8.2663950554410975E-2</v>
      </c>
      <c r="X5" s="145">
        <f t="shared" si="4"/>
        <v>0.66179772679923143</v>
      </c>
    </row>
    <row r="6" spans="1:24" x14ac:dyDescent="0.25">
      <c r="A6" s="142">
        <f t="shared" si="0"/>
        <v>1984</v>
      </c>
      <c r="B6" s="142">
        <v>50735</v>
      </c>
      <c r="C6" s="144">
        <v>2974</v>
      </c>
      <c r="D6" s="144">
        <v>3819</v>
      </c>
      <c r="E6" s="144">
        <v>2316</v>
      </c>
      <c r="F6" s="144">
        <v>1929</v>
      </c>
      <c r="G6" s="144">
        <v>2820</v>
      </c>
      <c r="H6" s="144">
        <v>4209</v>
      </c>
      <c r="I6" s="144">
        <v>2756</v>
      </c>
      <c r="J6" s="144">
        <v>2305</v>
      </c>
      <c r="K6" s="144">
        <v>6052</v>
      </c>
      <c r="L6" s="144">
        <v>3921</v>
      </c>
      <c r="M6" s="143">
        <f t="shared" si="1"/>
        <v>33101</v>
      </c>
      <c r="N6" s="145">
        <f t="shared" ref="N6:X6" si="5">C6/$B6</f>
        <v>5.8618310830787425E-2</v>
      </c>
      <c r="O6" s="145">
        <f t="shared" si="5"/>
        <v>7.5273479846259983E-2</v>
      </c>
      <c r="P6" s="145">
        <f t="shared" si="5"/>
        <v>4.5648960283827734E-2</v>
      </c>
      <c r="Q6" s="145">
        <f t="shared" si="5"/>
        <v>3.8021089977333201E-2</v>
      </c>
      <c r="R6" s="145">
        <f t="shared" si="5"/>
        <v>5.5582930915541541E-2</v>
      </c>
      <c r="S6" s="145">
        <f t="shared" si="5"/>
        <v>8.2960480930324237E-2</v>
      </c>
      <c r="T6" s="145">
        <f t="shared" si="5"/>
        <v>5.4321474327387403E-2</v>
      </c>
      <c r="U6" s="145">
        <f t="shared" si="5"/>
        <v>4.543214743273874E-2</v>
      </c>
      <c r="V6" s="145">
        <f t="shared" si="5"/>
        <v>0.11928648861732531</v>
      </c>
      <c r="W6" s="145">
        <f t="shared" si="5"/>
        <v>7.7283926283630636E-2</v>
      </c>
      <c r="X6" s="145">
        <f t="shared" si="5"/>
        <v>0.65242928944515621</v>
      </c>
    </row>
    <row r="7" spans="1:24" x14ac:dyDescent="0.25">
      <c r="A7" s="142">
        <f t="shared" si="0"/>
        <v>1985</v>
      </c>
      <c r="B7" s="142">
        <v>61355</v>
      </c>
      <c r="C7" s="144">
        <v>3519</v>
      </c>
      <c r="D7" s="144">
        <v>4606</v>
      </c>
      <c r="E7" s="144">
        <v>2751</v>
      </c>
      <c r="F7" s="144">
        <v>2502</v>
      </c>
      <c r="G7" s="144">
        <v>3317</v>
      </c>
      <c r="H7" s="144">
        <v>5035</v>
      </c>
      <c r="I7" s="144">
        <v>3118</v>
      </c>
      <c r="J7" s="144">
        <v>2540</v>
      </c>
      <c r="K7" s="144">
        <v>7286</v>
      </c>
      <c r="L7" s="144">
        <v>4366</v>
      </c>
      <c r="M7" s="143">
        <f t="shared" si="1"/>
        <v>39040</v>
      </c>
      <c r="N7" s="145">
        <f t="shared" ref="N7:X7" si="6">C7/$B7</f>
        <v>5.7354738815092496E-2</v>
      </c>
      <c r="O7" s="145">
        <f t="shared" si="6"/>
        <v>7.5071306332002277E-2</v>
      </c>
      <c r="P7" s="145">
        <f t="shared" si="6"/>
        <v>4.4837421563034795E-2</v>
      </c>
      <c r="Q7" s="145">
        <f t="shared" si="6"/>
        <v>4.0779072610219215E-2</v>
      </c>
      <c r="R7" s="145">
        <f t="shared" si="6"/>
        <v>5.4062423600358567E-2</v>
      </c>
      <c r="S7" s="145">
        <f t="shared" si="6"/>
        <v>8.206340151576888E-2</v>
      </c>
      <c r="T7" s="145">
        <f t="shared" si="6"/>
        <v>5.081900415614049E-2</v>
      </c>
      <c r="U7" s="145">
        <f t="shared" si="6"/>
        <v>4.1398419036753321E-2</v>
      </c>
      <c r="V7" s="145">
        <f t="shared" si="6"/>
        <v>0.11875152799282862</v>
      </c>
      <c r="W7" s="145">
        <f t="shared" si="6"/>
        <v>7.1159644690734256E-2</v>
      </c>
      <c r="X7" s="145">
        <f t="shared" si="6"/>
        <v>0.63629696031293292</v>
      </c>
    </row>
    <row r="8" spans="1:24" x14ac:dyDescent="0.25">
      <c r="A8" s="142">
        <f t="shared" si="0"/>
        <v>1986</v>
      </c>
      <c r="B8" s="142">
        <v>69875</v>
      </c>
      <c r="C8" s="144">
        <v>3983</v>
      </c>
      <c r="D8" s="144">
        <v>5123</v>
      </c>
      <c r="E8" s="144">
        <v>3246</v>
      </c>
      <c r="F8" s="144">
        <v>2880</v>
      </c>
      <c r="G8" s="144">
        <v>3749</v>
      </c>
      <c r="H8" s="144">
        <v>5853</v>
      </c>
      <c r="I8" s="144">
        <v>3501</v>
      </c>
      <c r="J8" s="144">
        <v>2894</v>
      </c>
      <c r="K8" s="144">
        <v>8058</v>
      </c>
      <c r="L8" s="144">
        <v>4780</v>
      </c>
      <c r="M8" s="143">
        <f t="shared" si="1"/>
        <v>44067</v>
      </c>
      <c r="N8" s="145">
        <f t="shared" ref="N8:X8" si="7">C8/$B8</f>
        <v>5.7001788908765651E-2</v>
      </c>
      <c r="O8" s="145">
        <f t="shared" si="7"/>
        <v>7.3316636851520567E-2</v>
      </c>
      <c r="P8" s="145">
        <f t="shared" si="7"/>
        <v>4.6454382826475848E-2</v>
      </c>
      <c r="Q8" s="145">
        <f t="shared" si="7"/>
        <v>4.1216457960644007E-2</v>
      </c>
      <c r="R8" s="145">
        <f t="shared" si="7"/>
        <v>5.3652951699463325E-2</v>
      </c>
      <c r="S8" s="145">
        <f t="shared" si="7"/>
        <v>8.3763864042933817E-2</v>
      </c>
      <c r="T8" s="145">
        <f t="shared" si="7"/>
        <v>5.0103756708407873E-2</v>
      </c>
      <c r="U8" s="145">
        <f t="shared" si="7"/>
        <v>4.1416815742397139E-2</v>
      </c>
      <c r="V8" s="145">
        <f t="shared" si="7"/>
        <v>0.11532021466905187</v>
      </c>
      <c r="W8" s="145">
        <f t="shared" si="7"/>
        <v>6.8407871198568879E-2</v>
      </c>
      <c r="X8" s="145">
        <f t="shared" si="7"/>
        <v>0.63065474060822901</v>
      </c>
    </row>
    <row r="9" spans="1:24" x14ac:dyDescent="0.25">
      <c r="A9" s="142">
        <f t="shared" si="0"/>
        <v>1987</v>
      </c>
      <c r="B9" s="142">
        <v>81180</v>
      </c>
      <c r="C9" s="144">
        <v>4521</v>
      </c>
      <c r="D9" s="144">
        <v>5887</v>
      </c>
      <c r="E9" s="144">
        <v>3979</v>
      </c>
      <c r="F9" s="144">
        <v>3272</v>
      </c>
      <c r="G9" s="144">
        <v>4298</v>
      </c>
      <c r="H9" s="144">
        <v>6614</v>
      </c>
      <c r="I9" s="144">
        <v>4140</v>
      </c>
      <c r="J9" s="144">
        <v>3445</v>
      </c>
      <c r="K9" s="144">
        <v>9189</v>
      </c>
      <c r="L9" s="144">
        <v>5147</v>
      </c>
      <c r="M9" s="143">
        <f t="shared" si="1"/>
        <v>50492</v>
      </c>
      <c r="N9" s="145">
        <f t="shared" ref="N9:X9" si="8">C9/$B9</f>
        <v>5.5691056910569109E-2</v>
      </c>
      <c r="O9" s="145">
        <f t="shared" si="8"/>
        <v>7.2517861542251788E-2</v>
      </c>
      <c r="P9" s="145">
        <f t="shared" si="8"/>
        <v>4.9014535599901453E-2</v>
      </c>
      <c r="Q9" s="145">
        <f t="shared" si="8"/>
        <v>4.0305493964030548E-2</v>
      </c>
      <c r="R9" s="145">
        <f t="shared" si="8"/>
        <v>5.2944074895294409E-2</v>
      </c>
      <c r="S9" s="145">
        <f t="shared" si="8"/>
        <v>8.1473269278147326E-2</v>
      </c>
      <c r="T9" s="145">
        <f t="shared" si="8"/>
        <v>5.0997782705099776E-2</v>
      </c>
      <c r="U9" s="145">
        <f t="shared" si="8"/>
        <v>4.2436560729243657E-2</v>
      </c>
      <c r="V9" s="145">
        <f t="shared" si="8"/>
        <v>0.11319290465631929</v>
      </c>
      <c r="W9" s="145">
        <f t="shared" si="8"/>
        <v>6.3402315841340234E-2</v>
      </c>
      <c r="X9" s="145">
        <f t="shared" si="8"/>
        <v>0.62197585612219763</v>
      </c>
    </row>
    <row r="10" spans="1:24" x14ac:dyDescent="0.25">
      <c r="A10" s="142">
        <f t="shared" si="0"/>
        <v>1988</v>
      </c>
      <c r="B10" s="142">
        <v>93772</v>
      </c>
      <c r="C10" s="144">
        <v>4887</v>
      </c>
      <c r="D10" s="144">
        <v>6802</v>
      </c>
      <c r="E10" s="144">
        <v>4524</v>
      </c>
      <c r="F10" s="144">
        <v>3419</v>
      </c>
      <c r="G10" s="144">
        <v>5080</v>
      </c>
      <c r="H10" s="144">
        <v>7456</v>
      </c>
      <c r="I10" s="144">
        <v>4673</v>
      </c>
      <c r="J10" s="144">
        <v>3895</v>
      </c>
      <c r="K10" s="144">
        <v>10370</v>
      </c>
      <c r="L10" s="144">
        <v>5505</v>
      </c>
      <c r="M10" s="143">
        <f t="shared" si="1"/>
        <v>56611</v>
      </c>
      <c r="N10" s="145">
        <f t="shared" ref="N10:X10" si="9">C10/$B10</f>
        <v>5.2115770165934397E-2</v>
      </c>
      <c r="O10" s="145">
        <f t="shared" si="9"/>
        <v>7.2537644499424139E-2</v>
      </c>
      <c r="P10" s="145">
        <f t="shared" si="9"/>
        <v>4.8244678582092734E-2</v>
      </c>
      <c r="Q10" s="145">
        <f t="shared" si="9"/>
        <v>3.6460777204282729E-2</v>
      </c>
      <c r="R10" s="145">
        <f t="shared" si="9"/>
        <v>5.4173953845497592E-2</v>
      </c>
      <c r="S10" s="145">
        <f t="shared" si="9"/>
        <v>7.9512007848824812E-2</v>
      </c>
      <c r="T10" s="145">
        <f t="shared" si="9"/>
        <v>4.9833639039372095E-2</v>
      </c>
      <c r="U10" s="145">
        <f t="shared" si="9"/>
        <v>4.1536919336262426E-2</v>
      </c>
      <c r="V10" s="145">
        <f t="shared" si="9"/>
        <v>0.11058738216098622</v>
      </c>
      <c r="W10" s="145">
        <f t="shared" si="9"/>
        <v>5.870622360619375E-2</v>
      </c>
      <c r="X10" s="145">
        <f t="shared" si="9"/>
        <v>0.60370899628887087</v>
      </c>
    </row>
    <row r="11" spans="1:24" x14ac:dyDescent="0.25">
      <c r="A11" s="142">
        <f t="shared" si="0"/>
        <v>1989</v>
      </c>
      <c r="B11" s="142">
        <v>109849</v>
      </c>
      <c r="C11" s="144">
        <v>5600</v>
      </c>
      <c r="D11" s="144">
        <v>7795</v>
      </c>
      <c r="E11" s="144">
        <v>5335</v>
      </c>
      <c r="F11" s="144">
        <v>4045</v>
      </c>
      <c r="G11" s="144">
        <v>5734</v>
      </c>
      <c r="H11" s="144">
        <v>8591</v>
      </c>
      <c r="I11" s="144">
        <v>5199</v>
      </c>
      <c r="J11" s="144">
        <v>4627</v>
      </c>
      <c r="K11" s="144">
        <v>12360</v>
      </c>
      <c r="L11" s="144">
        <v>6369</v>
      </c>
      <c r="M11" s="143">
        <f t="shared" si="1"/>
        <v>65655</v>
      </c>
      <c r="N11" s="145">
        <f t="shared" ref="N11:X11" si="10">C11/$B11</f>
        <v>5.0979071270562316E-2</v>
      </c>
      <c r="O11" s="145">
        <f t="shared" si="10"/>
        <v>7.0961046527505942E-2</v>
      </c>
      <c r="P11" s="145">
        <f t="shared" si="10"/>
        <v>4.8566668790794638E-2</v>
      </c>
      <c r="Q11" s="145">
        <f t="shared" si="10"/>
        <v>3.6823275587397244E-2</v>
      </c>
      <c r="R11" s="145">
        <f t="shared" si="10"/>
        <v>5.2198927618822201E-2</v>
      </c>
      <c r="S11" s="145">
        <f t="shared" si="10"/>
        <v>7.820735737239301E-2</v>
      </c>
      <c r="T11" s="145">
        <f t="shared" si="10"/>
        <v>4.7328605631366691E-2</v>
      </c>
      <c r="U11" s="145">
        <f t="shared" si="10"/>
        <v>4.2121457637302115E-2</v>
      </c>
      <c r="V11" s="145">
        <f t="shared" si="10"/>
        <v>0.11251809301859826</v>
      </c>
      <c r="W11" s="145">
        <f t="shared" si="10"/>
        <v>5.7979590164680607E-2</v>
      </c>
      <c r="X11" s="145">
        <f t="shared" si="10"/>
        <v>0.59768409361942298</v>
      </c>
    </row>
    <row r="12" spans="1:24" x14ac:dyDescent="0.25">
      <c r="A12" s="142">
        <f t="shared" si="0"/>
        <v>1990</v>
      </c>
      <c r="B12" s="142">
        <v>128155</v>
      </c>
      <c r="C12" s="144">
        <v>8150</v>
      </c>
      <c r="D12" s="144">
        <v>10633</v>
      </c>
      <c r="E12" s="144">
        <v>8078</v>
      </c>
      <c r="F12" s="144">
        <v>5898</v>
      </c>
      <c r="G12" s="144">
        <v>7777</v>
      </c>
      <c r="H12" s="144">
        <v>12878</v>
      </c>
      <c r="I12" s="144">
        <v>6580</v>
      </c>
      <c r="J12" s="144">
        <v>7043</v>
      </c>
      <c r="K12" s="144">
        <v>19760</v>
      </c>
      <c r="L12" s="144">
        <v>8857</v>
      </c>
      <c r="M12" s="143">
        <f t="shared" si="1"/>
        <v>95654</v>
      </c>
      <c r="N12" s="145">
        <f t="shared" ref="N12:X12" si="11">C12/$B12</f>
        <v>6.3594865592446648E-2</v>
      </c>
      <c r="O12" s="145">
        <f t="shared" si="11"/>
        <v>8.2969841207912287E-2</v>
      </c>
      <c r="P12" s="145">
        <f t="shared" si="11"/>
        <v>6.30330459209551E-2</v>
      </c>
      <c r="Q12" s="145">
        <f t="shared" si="11"/>
        <v>4.6022394756349734E-2</v>
      </c>
      <c r="R12" s="145">
        <f t="shared" si="11"/>
        <v>6.0684327572080685E-2</v>
      </c>
      <c r="S12" s="145">
        <f t="shared" si="11"/>
        <v>0.10048769068705864</v>
      </c>
      <c r="T12" s="145">
        <f t="shared" si="11"/>
        <v>5.1344075533533609E-2</v>
      </c>
      <c r="U12" s="145">
        <f t="shared" si="11"/>
        <v>5.4956888143264014E-2</v>
      </c>
      <c r="V12" s="145">
        <f t="shared" si="11"/>
        <v>0.15418828762045961</v>
      </c>
      <c r="W12" s="145">
        <f t="shared" si="11"/>
        <v>6.9111622644453988E-2</v>
      </c>
      <c r="X12" s="145">
        <f t="shared" si="11"/>
        <v>0.74639303967851434</v>
      </c>
    </row>
    <row r="13" spans="1:24" x14ac:dyDescent="0.25">
      <c r="A13" s="142">
        <f t="shared" si="0"/>
        <v>1991</v>
      </c>
      <c r="B13" s="142">
        <v>147030</v>
      </c>
      <c r="C13" s="144">
        <v>9454</v>
      </c>
      <c r="D13" s="144">
        <v>11777</v>
      </c>
      <c r="E13" s="144">
        <v>9361</v>
      </c>
      <c r="F13" s="144">
        <v>6271</v>
      </c>
      <c r="G13" s="144">
        <v>8803</v>
      </c>
      <c r="H13" s="144">
        <v>15279</v>
      </c>
      <c r="I13" s="144">
        <v>7647</v>
      </c>
      <c r="J13" s="144">
        <v>8341</v>
      </c>
      <c r="K13" s="144">
        <v>22978</v>
      </c>
      <c r="L13" s="144">
        <v>10135</v>
      </c>
      <c r="M13" s="143">
        <f t="shared" si="1"/>
        <v>110046</v>
      </c>
      <c r="N13" s="145">
        <f t="shared" ref="N13:X13" si="12">C13/$B13</f>
        <v>6.4299802761341229E-2</v>
      </c>
      <c r="O13" s="145">
        <f t="shared" si="12"/>
        <v>8.0099299462694687E-2</v>
      </c>
      <c r="P13" s="145">
        <f t="shared" si="12"/>
        <v>6.3667278786642176E-2</v>
      </c>
      <c r="Q13" s="145">
        <f t="shared" si="12"/>
        <v>4.2651159627286946E-2</v>
      </c>
      <c r="R13" s="145">
        <f t="shared" si="12"/>
        <v>5.9872134938447938E-2</v>
      </c>
      <c r="S13" s="145">
        <f t="shared" si="12"/>
        <v>0.10391756784329728</v>
      </c>
      <c r="T13" s="145">
        <f t="shared" si="12"/>
        <v>5.2009793919608242E-2</v>
      </c>
      <c r="U13" s="145">
        <f t="shared" si="12"/>
        <v>5.6729919064136568E-2</v>
      </c>
      <c r="V13" s="145">
        <f t="shared" si="12"/>
        <v>0.1562810310820921</v>
      </c>
      <c r="W13" s="145">
        <f t="shared" si="12"/>
        <v>6.8931510576072913E-2</v>
      </c>
      <c r="X13" s="145">
        <f t="shared" si="12"/>
        <v>0.74845949806162004</v>
      </c>
    </row>
    <row r="14" spans="1:24" x14ac:dyDescent="0.25">
      <c r="A14" s="142">
        <f t="shared" si="0"/>
        <v>1992</v>
      </c>
      <c r="B14" s="142">
        <v>168365</v>
      </c>
      <c r="C14" s="144">
        <v>11063</v>
      </c>
      <c r="D14" s="144">
        <v>13551</v>
      </c>
      <c r="E14" s="144">
        <v>10502</v>
      </c>
      <c r="F14" s="144">
        <v>7160</v>
      </c>
      <c r="G14" s="144">
        <v>11442</v>
      </c>
      <c r="H14" s="144">
        <v>16911</v>
      </c>
      <c r="I14" s="144">
        <v>8654</v>
      </c>
      <c r="J14" s="144">
        <v>10206</v>
      </c>
      <c r="K14" s="144">
        <v>26366</v>
      </c>
      <c r="L14" s="144">
        <v>11281</v>
      </c>
      <c r="M14" s="143">
        <f t="shared" si="1"/>
        <v>127136</v>
      </c>
      <c r="N14" s="145">
        <f t="shared" ref="N14:X14" si="13">C14/$B14</f>
        <v>6.5708431087221214E-2</v>
      </c>
      <c r="O14" s="145">
        <f t="shared" si="13"/>
        <v>8.0485849196685777E-2</v>
      </c>
      <c r="P14" s="145">
        <f t="shared" si="13"/>
        <v>6.237638464051317E-2</v>
      </c>
      <c r="Q14" s="145">
        <f t="shared" si="13"/>
        <v>4.2526653401835299E-2</v>
      </c>
      <c r="R14" s="145">
        <f t="shared" si="13"/>
        <v>6.7959492768687083E-2</v>
      </c>
      <c r="S14" s="145">
        <f t="shared" si="13"/>
        <v>0.10044249101654144</v>
      </c>
      <c r="T14" s="145">
        <f t="shared" si="13"/>
        <v>5.140023163959255E-2</v>
      </c>
      <c r="U14" s="145">
        <f t="shared" si="13"/>
        <v>6.06182995278116E-2</v>
      </c>
      <c r="V14" s="145">
        <f t="shared" si="13"/>
        <v>0.15660024351854601</v>
      </c>
      <c r="W14" s="145">
        <f t="shared" si="13"/>
        <v>6.7003237014819E-2</v>
      </c>
      <c r="X14" s="145">
        <f t="shared" si="13"/>
        <v>0.75512131381225311</v>
      </c>
    </row>
    <row r="15" spans="1:24" x14ac:dyDescent="0.25">
      <c r="A15" s="142">
        <f t="shared" si="0"/>
        <v>1993</v>
      </c>
      <c r="B15" s="142">
        <v>187875</v>
      </c>
      <c r="C15" s="144">
        <v>12940</v>
      </c>
      <c r="D15" s="144">
        <v>14752</v>
      </c>
      <c r="E15" s="144">
        <v>11467</v>
      </c>
      <c r="F15" s="144">
        <v>8815</v>
      </c>
      <c r="G15" s="144">
        <v>10792</v>
      </c>
      <c r="H15" s="144">
        <v>18787</v>
      </c>
      <c r="I15" s="144">
        <v>10038</v>
      </c>
      <c r="J15" s="144">
        <v>11616</v>
      </c>
      <c r="K15" s="144">
        <v>29693</v>
      </c>
      <c r="L15" s="144">
        <v>12926</v>
      </c>
      <c r="M15" s="143">
        <f t="shared" si="1"/>
        <v>141826</v>
      </c>
      <c r="N15" s="145">
        <f t="shared" ref="N15:X15" si="14">C15/$B15</f>
        <v>6.8875582168995336E-2</v>
      </c>
      <c r="O15" s="145">
        <f t="shared" si="14"/>
        <v>7.8520292747837658E-2</v>
      </c>
      <c r="P15" s="145">
        <f t="shared" si="14"/>
        <v>6.1035262807717899E-2</v>
      </c>
      <c r="Q15" s="145">
        <f t="shared" si="14"/>
        <v>4.6919494344644049E-2</v>
      </c>
      <c r="R15" s="145">
        <f t="shared" si="14"/>
        <v>5.744244843646041E-2</v>
      </c>
      <c r="S15" s="145">
        <f t="shared" si="14"/>
        <v>9.9997338656021284E-2</v>
      </c>
      <c r="T15" s="145">
        <f t="shared" si="14"/>
        <v>5.3429141716566868E-2</v>
      </c>
      <c r="U15" s="145">
        <f t="shared" si="14"/>
        <v>6.1828343313373252E-2</v>
      </c>
      <c r="V15" s="145">
        <f t="shared" si="14"/>
        <v>0.15804657351962742</v>
      </c>
      <c r="W15" s="145">
        <f t="shared" si="14"/>
        <v>6.880106453759148E-2</v>
      </c>
      <c r="X15" s="145">
        <f t="shared" si="14"/>
        <v>0.7548955422488357</v>
      </c>
    </row>
    <row r="16" spans="1:24" x14ac:dyDescent="0.25">
      <c r="A16" s="142">
        <f t="shared" si="0"/>
        <v>1994</v>
      </c>
      <c r="B16" s="142">
        <v>216473</v>
      </c>
      <c r="C16" s="144">
        <v>15224</v>
      </c>
      <c r="D16" s="144">
        <v>16701</v>
      </c>
      <c r="E16" s="144">
        <v>12999</v>
      </c>
      <c r="F16" s="144">
        <v>9952</v>
      </c>
      <c r="G16" s="144">
        <v>12165</v>
      </c>
      <c r="H16" s="144">
        <v>21979</v>
      </c>
      <c r="I16" s="144">
        <v>11866</v>
      </c>
      <c r="J16" s="144">
        <v>13541</v>
      </c>
      <c r="K16" s="144">
        <v>34264</v>
      </c>
      <c r="L16" s="144">
        <v>15128</v>
      </c>
      <c r="M16" s="143">
        <f t="shared" si="1"/>
        <v>163819</v>
      </c>
      <c r="N16" s="145">
        <f t="shared" ref="N16:X16" si="15">C16/$B16</f>
        <v>7.0327477329736265E-2</v>
      </c>
      <c r="O16" s="145">
        <f t="shared" si="15"/>
        <v>7.7150499138460685E-2</v>
      </c>
      <c r="P16" s="145">
        <f t="shared" si="15"/>
        <v>6.0049059236024813E-2</v>
      </c>
      <c r="Q16" s="145">
        <f t="shared" si="15"/>
        <v>4.5973400839827601E-2</v>
      </c>
      <c r="R16" s="145">
        <f t="shared" si="15"/>
        <v>5.6196384768539262E-2</v>
      </c>
      <c r="S16" s="145">
        <f t="shared" si="15"/>
        <v>0.10153229271086925</v>
      </c>
      <c r="T16" s="145">
        <f t="shared" si="15"/>
        <v>5.4815150157294441E-2</v>
      </c>
      <c r="U16" s="145">
        <f t="shared" si="15"/>
        <v>6.2552835688515426E-2</v>
      </c>
      <c r="V16" s="145">
        <f t="shared" si="15"/>
        <v>0.15828301912940643</v>
      </c>
      <c r="W16" s="145">
        <f t="shared" si="15"/>
        <v>6.9884004009737932E-2</v>
      </c>
      <c r="X16" s="145">
        <f t="shared" si="15"/>
        <v>0.75676412300841212</v>
      </c>
    </row>
    <row r="17" spans="1:24" x14ac:dyDescent="0.25">
      <c r="A17" s="142">
        <f t="shared" si="0"/>
        <v>1995</v>
      </c>
      <c r="B17" s="142">
        <v>249535</v>
      </c>
      <c r="C17" s="144">
        <v>17778</v>
      </c>
      <c r="D17" s="144">
        <v>18695</v>
      </c>
      <c r="E17" s="144">
        <v>14889</v>
      </c>
      <c r="F17" s="144">
        <v>11074</v>
      </c>
      <c r="G17" s="144">
        <v>13891</v>
      </c>
      <c r="H17" s="144">
        <v>26379</v>
      </c>
      <c r="I17" s="144">
        <v>14137</v>
      </c>
      <c r="J17" s="144">
        <v>15134</v>
      </c>
      <c r="K17" s="144">
        <v>38998</v>
      </c>
      <c r="L17" s="144">
        <v>17716</v>
      </c>
      <c r="M17" s="143">
        <f t="shared" si="1"/>
        <v>188691</v>
      </c>
      <c r="N17" s="145">
        <f t="shared" ref="N17:X17" si="16">C17/$B17</f>
        <v>7.1244514797523389E-2</v>
      </c>
      <c r="O17" s="145">
        <f t="shared" si="16"/>
        <v>7.4919349990983222E-2</v>
      </c>
      <c r="P17" s="145">
        <f t="shared" si="16"/>
        <v>5.9666980583886031E-2</v>
      </c>
      <c r="Q17" s="145">
        <f t="shared" si="16"/>
        <v>4.4378544092011141E-2</v>
      </c>
      <c r="R17" s="145">
        <f t="shared" si="16"/>
        <v>5.5667541627427014E-2</v>
      </c>
      <c r="S17" s="145">
        <f t="shared" si="16"/>
        <v>0.10571262548339912</v>
      </c>
      <c r="T17" s="145">
        <f t="shared" si="16"/>
        <v>5.6653375278017115E-2</v>
      </c>
      <c r="U17" s="145">
        <f t="shared" si="16"/>
        <v>6.0648806780611936E-2</v>
      </c>
      <c r="V17" s="145">
        <f t="shared" si="16"/>
        <v>0.15628268579557977</v>
      </c>
      <c r="W17" s="145">
        <f t="shared" si="16"/>
        <v>7.0996052657943773E-2</v>
      </c>
      <c r="X17" s="145">
        <f t="shared" si="16"/>
        <v>0.7561704770873825</v>
      </c>
    </row>
    <row r="18" spans="1:24" x14ac:dyDescent="0.25">
      <c r="A18" s="142">
        <f t="shared" si="0"/>
        <v>1996</v>
      </c>
      <c r="B18" s="142">
        <v>285898</v>
      </c>
      <c r="C18" s="144">
        <v>20201</v>
      </c>
      <c r="D18" s="144">
        <v>20752</v>
      </c>
      <c r="E18" s="144">
        <v>17006</v>
      </c>
      <c r="F18" s="144">
        <v>12739</v>
      </c>
      <c r="G18" s="144">
        <v>15948</v>
      </c>
      <c r="H18" s="144">
        <v>30602</v>
      </c>
      <c r="I18" s="144">
        <v>16742</v>
      </c>
      <c r="J18" s="144">
        <v>17257</v>
      </c>
      <c r="K18" s="144">
        <v>45630</v>
      </c>
      <c r="L18" s="144">
        <v>21114</v>
      </c>
      <c r="M18" s="143">
        <f t="shared" si="1"/>
        <v>217991</v>
      </c>
      <c r="N18" s="145">
        <f t="shared" ref="N18:X18" si="17">C18/$B18</f>
        <v>7.0658066863007088E-2</v>
      </c>
      <c r="O18" s="145">
        <f t="shared" si="17"/>
        <v>7.258532763433112E-2</v>
      </c>
      <c r="P18" s="145">
        <f t="shared" si="17"/>
        <v>5.9482752590084578E-2</v>
      </c>
      <c r="Q18" s="145">
        <f t="shared" si="17"/>
        <v>4.4557849302898238E-2</v>
      </c>
      <c r="R18" s="145">
        <f t="shared" si="17"/>
        <v>5.5782132089066731E-2</v>
      </c>
      <c r="S18" s="145">
        <f t="shared" si="17"/>
        <v>0.10703817445382618</v>
      </c>
      <c r="T18" s="145">
        <f t="shared" si="17"/>
        <v>5.8559346340303187E-2</v>
      </c>
      <c r="U18" s="145">
        <f t="shared" si="17"/>
        <v>6.0360688077566123E-2</v>
      </c>
      <c r="V18" s="145">
        <f t="shared" si="17"/>
        <v>0.15960237567244262</v>
      </c>
      <c r="W18" s="145">
        <f t="shared" si="17"/>
        <v>7.3851513476834399E-2</v>
      </c>
      <c r="X18" s="145">
        <f t="shared" si="17"/>
        <v>0.76247822650036023</v>
      </c>
    </row>
    <row r="19" spans="1:24" x14ac:dyDescent="0.25">
      <c r="A19" s="142">
        <f t="shared" si="0"/>
        <v>1997</v>
      </c>
      <c r="B19" s="142">
        <v>330816</v>
      </c>
      <c r="C19" s="144">
        <v>23312</v>
      </c>
      <c r="D19" s="144">
        <v>23584</v>
      </c>
      <c r="E19" s="144">
        <v>20419</v>
      </c>
      <c r="F19" s="144">
        <v>14697</v>
      </c>
      <c r="G19" s="144">
        <v>17975</v>
      </c>
      <c r="H19" s="144">
        <v>37052</v>
      </c>
      <c r="I19" s="144">
        <v>19229</v>
      </c>
      <c r="J19" s="144">
        <v>19512</v>
      </c>
      <c r="K19" s="144">
        <v>52428</v>
      </c>
      <c r="L19" s="144">
        <v>25173</v>
      </c>
      <c r="M19" s="143">
        <f t="shared" si="1"/>
        <v>253381</v>
      </c>
      <c r="N19" s="145">
        <f t="shared" ref="N19:X19" si="18">C19/$B19</f>
        <v>7.046817566260398E-2</v>
      </c>
      <c r="O19" s="145">
        <f t="shared" si="18"/>
        <v>7.1290384987425029E-2</v>
      </c>
      <c r="P19" s="145">
        <f t="shared" si="18"/>
        <v>6.1723133101180112E-2</v>
      </c>
      <c r="Q19" s="145">
        <f t="shared" si="18"/>
        <v>4.4426508995937315E-2</v>
      </c>
      <c r="R19" s="145">
        <f t="shared" si="18"/>
        <v>5.4335340491390986E-2</v>
      </c>
      <c r="S19" s="145">
        <f t="shared" si="18"/>
        <v>0.11200183787966725</v>
      </c>
      <c r="T19" s="145">
        <f t="shared" si="18"/>
        <v>5.8125967305088025E-2</v>
      </c>
      <c r="U19" s="145">
        <f t="shared" si="18"/>
        <v>5.8981427742309925E-2</v>
      </c>
      <c r="V19" s="145">
        <f t="shared" si="18"/>
        <v>0.1584808473592571</v>
      </c>
      <c r="W19" s="145">
        <f t="shared" si="18"/>
        <v>7.6093659315147999E-2</v>
      </c>
      <c r="X19" s="145">
        <f t="shared" si="18"/>
        <v>0.76592728284000777</v>
      </c>
    </row>
    <row r="20" spans="1:24" x14ac:dyDescent="0.25">
      <c r="A20" s="142">
        <f t="shared" si="0"/>
        <v>1998</v>
      </c>
      <c r="B20" s="142">
        <v>399576</v>
      </c>
      <c r="C20" s="144">
        <v>28301</v>
      </c>
      <c r="D20" s="144">
        <v>27109</v>
      </c>
      <c r="E20" s="144">
        <v>25068</v>
      </c>
      <c r="F20" s="144">
        <v>17455</v>
      </c>
      <c r="G20" s="144">
        <v>21957</v>
      </c>
      <c r="H20" s="144">
        <v>44264</v>
      </c>
      <c r="I20" s="144">
        <v>24136</v>
      </c>
      <c r="J20" s="144">
        <v>23189</v>
      </c>
      <c r="K20" s="144">
        <v>62103</v>
      </c>
      <c r="L20" s="144">
        <v>32192</v>
      </c>
      <c r="M20" s="143">
        <f t="shared" si="1"/>
        <v>305774</v>
      </c>
      <c r="N20" s="145">
        <f t="shared" ref="N20:X20" si="19">C20/$B20</f>
        <v>7.0827577231865779E-2</v>
      </c>
      <c r="O20" s="145">
        <f t="shared" si="19"/>
        <v>6.7844415079984788E-2</v>
      </c>
      <c r="P20" s="145">
        <f t="shared" si="19"/>
        <v>6.273650069073218E-2</v>
      </c>
      <c r="Q20" s="145">
        <f t="shared" si="19"/>
        <v>4.3683804833123112E-2</v>
      </c>
      <c r="R20" s="145">
        <f t="shared" si="19"/>
        <v>5.4950747792660216E-2</v>
      </c>
      <c r="S20" s="145">
        <f t="shared" si="19"/>
        <v>0.11077742406951369</v>
      </c>
      <c r="T20" s="145">
        <f t="shared" si="19"/>
        <v>6.0404028269966166E-2</v>
      </c>
      <c r="U20" s="145">
        <f t="shared" si="19"/>
        <v>5.8034016057020445E-2</v>
      </c>
      <c r="V20" s="145">
        <f t="shared" si="19"/>
        <v>0.15542224758243739</v>
      </c>
      <c r="W20" s="145">
        <f t="shared" si="19"/>
        <v>8.0565399323282674E-2</v>
      </c>
      <c r="X20" s="145">
        <f t="shared" si="19"/>
        <v>0.76524616093058639</v>
      </c>
    </row>
    <row r="21" spans="1:24" x14ac:dyDescent="0.25">
      <c r="A21" s="142">
        <f t="shared" si="0"/>
        <v>1999</v>
      </c>
      <c r="B21" s="142">
        <v>509529</v>
      </c>
      <c r="C21" s="144">
        <v>34829</v>
      </c>
      <c r="D21" s="144">
        <v>32866</v>
      </c>
      <c r="E21" s="144">
        <v>34190</v>
      </c>
      <c r="F21" s="144">
        <v>21045</v>
      </c>
      <c r="G21" s="144">
        <v>25933</v>
      </c>
      <c r="H21" s="144">
        <v>58813</v>
      </c>
      <c r="I21" s="144">
        <v>31684</v>
      </c>
      <c r="J21" s="144">
        <v>29568</v>
      </c>
      <c r="K21" s="144">
        <v>77934</v>
      </c>
      <c r="L21" s="144">
        <v>44042</v>
      </c>
      <c r="M21" s="143">
        <f t="shared" si="1"/>
        <v>390904</v>
      </c>
      <c r="N21" s="145">
        <f t="shared" ref="N21:X21" si="20">C21/$B21</f>
        <v>6.8355284978872652E-2</v>
      </c>
      <c r="O21" s="145">
        <f t="shared" si="20"/>
        <v>6.4502707402326456E-2</v>
      </c>
      <c r="P21" s="145">
        <f t="shared" si="20"/>
        <v>6.7101185604744776E-2</v>
      </c>
      <c r="Q21" s="145">
        <f t="shared" si="20"/>
        <v>4.1302850279375657E-2</v>
      </c>
      <c r="R21" s="145">
        <f t="shared" si="20"/>
        <v>5.0896023582563503E-2</v>
      </c>
      <c r="S21" s="145">
        <f t="shared" si="20"/>
        <v>0.11542620734050467</v>
      </c>
      <c r="T21" s="145">
        <f t="shared" si="20"/>
        <v>6.2182917949714346E-2</v>
      </c>
      <c r="U21" s="145">
        <f t="shared" si="20"/>
        <v>5.8030063058236138E-2</v>
      </c>
      <c r="V21" s="145">
        <f t="shared" si="20"/>
        <v>0.15295302131968935</v>
      </c>
      <c r="W21" s="145">
        <f t="shared" si="20"/>
        <v>8.6436689570171671E-2</v>
      </c>
      <c r="X21" s="145">
        <f t="shared" si="20"/>
        <v>0.76718695108619916</v>
      </c>
    </row>
    <row r="22" spans="1:24" x14ac:dyDescent="0.25">
      <c r="A22" s="142">
        <f t="shared" si="0"/>
        <v>2000</v>
      </c>
      <c r="B22" s="142">
        <v>594147</v>
      </c>
      <c r="C22" s="144">
        <v>41809</v>
      </c>
      <c r="D22" s="144">
        <v>29942</v>
      </c>
      <c r="E22" s="144">
        <v>42781</v>
      </c>
      <c r="F22" s="144">
        <v>25301</v>
      </c>
      <c r="G22" s="144">
        <v>22127</v>
      </c>
      <c r="H22" s="144">
        <v>67601</v>
      </c>
      <c r="I22" s="144">
        <v>35541</v>
      </c>
      <c r="J22" s="144">
        <v>34541</v>
      </c>
      <c r="K22" s="144">
        <v>83098</v>
      </c>
      <c r="L22" s="144">
        <v>54929</v>
      </c>
      <c r="M22" s="143">
        <f t="shared" si="1"/>
        <v>437670</v>
      </c>
      <c r="N22" s="145">
        <f t="shared" ref="N22:X22" si="21">C22/$B22</f>
        <v>7.0368107555874221E-2</v>
      </c>
      <c r="O22" s="145">
        <f t="shared" si="21"/>
        <v>5.0394935933363291E-2</v>
      </c>
      <c r="P22" s="145">
        <f t="shared" si="21"/>
        <v>7.200406633375242E-2</v>
      </c>
      <c r="Q22" s="145">
        <f t="shared" si="21"/>
        <v>4.2583737694543607E-2</v>
      </c>
      <c r="R22" s="145">
        <f t="shared" si="21"/>
        <v>3.7241625389003059E-2</v>
      </c>
      <c r="S22" s="145">
        <f t="shared" si="21"/>
        <v>0.11377824006516905</v>
      </c>
      <c r="T22" s="145">
        <f t="shared" si="21"/>
        <v>5.9818529757787217E-2</v>
      </c>
      <c r="U22" s="145">
        <f t="shared" si="21"/>
        <v>5.8135444595361081E-2</v>
      </c>
      <c r="V22" s="145">
        <f t="shared" si="21"/>
        <v>0.13986101082728686</v>
      </c>
      <c r="W22" s="145">
        <f t="shared" si="21"/>
        <v>9.2450184886905096E-2</v>
      </c>
      <c r="X22" s="145">
        <f t="shared" si="21"/>
        <v>0.73663588303904592</v>
      </c>
    </row>
    <row r="23" spans="1:24" x14ac:dyDescent="0.25">
      <c r="A23" s="142">
        <f t="shared" si="0"/>
        <v>2001</v>
      </c>
      <c r="B23" s="142">
        <v>690747</v>
      </c>
      <c r="C23" s="144">
        <v>48637</v>
      </c>
      <c r="D23" s="144">
        <v>34135</v>
      </c>
      <c r="E23" s="144">
        <v>47919</v>
      </c>
      <c r="F23" s="144">
        <v>31337</v>
      </c>
      <c r="G23" s="144">
        <v>26043</v>
      </c>
      <c r="H23" s="144">
        <v>78541</v>
      </c>
      <c r="I23" s="144">
        <v>41634</v>
      </c>
      <c r="J23" s="144">
        <v>39069</v>
      </c>
      <c r="K23" s="144">
        <v>95822</v>
      </c>
      <c r="L23" s="144">
        <v>66396</v>
      </c>
      <c r="M23" s="143">
        <f t="shared" si="1"/>
        <v>509533</v>
      </c>
      <c r="N23" s="145">
        <f t="shared" ref="N23:X23" si="22">C23/$B23</f>
        <v>7.0412176962042536E-2</v>
      </c>
      <c r="O23" s="145">
        <f t="shared" si="22"/>
        <v>4.9417514661663386E-2</v>
      </c>
      <c r="P23" s="145">
        <f t="shared" si="22"/>
        <v>6.9372722574256571E-2</v>
      </c>
      <c r="Q23" s="145">
        <f t="shared" si="22"/>
        <v>4.5366827507032241E-2</v>
      </c>
      <c r="R23" s="145">
        <f t="shared" si="22"/>
        <v>3.770266103218689E-2</v>
      </c>
      <c r="S23" s="145">
        <f t="shared" si="22"/>
        <v>0.11370443881768579</v>
      </c>
      <c r="T23" s="145">
        <f t="shared" si="22"/>
        <v>6.0273877410976812E-2</v>
      </c>
      <c r="U23" s="145">
        <f t="shared" si="22"/>
        <v>5.6560506234554768E-2</v>
      </c>
      <c r="V23" s="145">
        <f t="shared" si="22"/>
        <v>0.13872228181953741</v>
      </c>
      <c r="W23" s="145">
        <f t="shared" si="22"/>
        <v>9.6122024417044163E-2</v>
      </c>
      <c r="X23" s="145">
        <f t="shared" si="22"/>
        <v>0.73765503143698052</v>
      </c>
    </row>
    <row r="24" spans="1:24" x14ac:dyDescent="0.25">
      <c r="A24" s="142">
        <f t="shared" si="0"/>
        <v>2002</v>
      </c>
      <c r="B24" s="142">
        <v>786430</v>
      </c>
      <c r="C24" s="144">
        <v>56030</v>
      </c>
      <c r="D24" s="144">
        <v>38254</v>
      </c>
      <c r="E24" s="144">
        <v>55175</v>
      </c>
      <c r="F24" s="144">
        <v>36020</v>
      </c>
      <c r="G24" s="144">
        <v>29882</v>
      </c>
      <c r="H24" s="144">
        <v>89952</v>
      </c>
      <c r="I24" s="144">
        <v>47534</v>
      </c>
      <c r="J24" s="144">
        <v>44471</v>
      </c>
      <c r="K24" s="144">
        <v>105126</v>
      </c>
      <c r="L24" s="144">
        <v>78325</v>
      </c>
      <c r="M24" s="143">
        <f t="shared" si="1"/>
        <v>580769</v>
      </c>
      <c r="N24" s="145">
        <f t="shared" ref="N24:X24" si="23">C24/$B24</f>
        <v>7.1246010452297087E-2</v>
      </c>
      <c r="O24" s="145">
        <f t="shared" si="23"/>
        <v>4.8642600104268657E-2</v>
      </c>
      <c r="P24" s="145">
        <f t="shared" si="23"/>
        <v>7.0158818966723033E-2</v>
      </c>
      <c r="Q24" s="145">
        <f t="shared" si="23"/>
        <v>4.5801914982897395E-2</v>
      </c>
      <c r="R24" s="145">
        <f t="shared" si="23"/>
        <v>3.79970245285658E-2</v>
      </c>
      <c r="S24" s="145">
        <f t="shared" si="23"/>
        <v>0.11438017369632389</v>
      </c>
      <c r="T24" s="145">
        <f t="shared" si="23"/>
        <v>6.0442760321961268E-2</v>
      </c>
      <c r="U24" s="145">
        <f t="shared" si="23"/>
        <v>5.6547944508729318E-2</v>
      </c>
      <c r="V24" s="145">
        <f t="shared" si="23"/>
        <v>0.13367496153503808</v>
      </c>
      <c r="W24" s="145">
        <f t="shared" si="23"/>
        <v>9.9595641061505785E-2</v>
      </c>
      <c r="X24" s="145">
        <f t="shared" si="23"/>
        <v>0.73848785015831031</v>
      </c>
    </row>
    <row r="25" spans="1:24" x14ac:dyDescent="0.25">
      <c r="A25" s="142">
        <f t="shared" si="0"/>
        <v>2003</v>
      </c>
      <c r="B25" s="142">
        <v>903174</v>
      </c>
      <c r="C25" s="144">
        <v>65251</v>
      </c>
      <c r="D25" s="144">
        <v>39999</v>
      </c>
      <c r="E25" s="144">
        <v>62307</v>
      </c>
      <c r="F25" s="144">
        <v>39959</v>
      </c>
      <c r="G25" s="144">
        <v>37967</v>
      </c>
      <c r="H25" s="144">
        <v>106838</v>
      </c>
      <c r="I25" s="144">
        <v>53109</v>
      </c>
      <c r="J25" s="144">
        <v>51759</v>
      </c>
      <c r="K25" s="144">
        <v>124063</v>
      </c>
      <c r="L25" s="144">
        <v>89472</v>
      </c>
      <c r="M25" s="143">
        <f t="shared" si="1"/>
        <v>670724</v>
      </c>
      <c r="N25" s="145">
        <f t="shared" ref="N25:X25" si="24">C25/$B25</f>
        <v>7.2246322414064174E-2</v>
      </c>
      <c r="O25" s="145">
        <f t="shared" si="24"/>
        <v>4.4287147327093115E-2</v>
      </c>
      <c r="P25" s="145">
        <f t="shared" si="24"/>
        <v>6.8986706880401788E-2</v>
      </c>
      <c r="Q25" s="145">
        <f t="shared" si="24"/>
        <v>4.4242859072559662E-2</v>
      </c>
      <c r="R25" s="145">
        <f t="shared" si="24"/>
        <v>4.2037303996793528E-2</v>
      </c>
      <c r="S25" s="145">
        <f t="shared" si="24"/>
        <v>0.11829171344613552</v>
      </c>
      <c r="T25" s="145">
        <f t="shared" si="24"/>
        <v>5.8802622750433471E-2</v>
      </c>
      <c r="U25" s="145">
        <f t="shared" si="24"/>
        <v>5.7307894159929318E-2</v>
      </c>
      <c r="V25" s="145">
        <f t="shared" si="24"/>
        <v>0.13736334305460521</v>
      </c>
      <c r="W25" s="145">
        <f t="shared" si="24"/>
        <v>9.9063967740435396E-2</v>
      </c>
      <c r="X25" s="145">
        <f t="shared" si="24"/>
        <v>0.74262988084245118</v>
      </c>
    </row>
    <row r="26" spans="1:24" x14ac:dyDescent="0.25">
      <c r="A26" s="142">
        <f t="shared" si="0"/>
        <v>2004</v>
      </c>
      <c r="B26" s="142">
        <v>1014067</v>
      </c>
      <c r="C26" s="144">
        <v>75418</v>
      </c>
      <c r="D26" s="144">
        <v>43183</v>
      </c>
      <c r="E26" s="144">
        <v>71334</v>
      </c>
      <c r="F26" s="144">
        <v>44345</v>
      </c>
      <c r="G26" s="144">
        <v>44586</v>
      </c>
      <c r="H26" s="144">
        <v>124554</v>
      </c>
      <c r="I26" s="144">
        <v>59968</v>
      </c>
      <c r="J26" s="144">
        <v>55968</v>
      </c>
      <c r="K26" s="144">
        <v>136273</v>
      </c>
      <c r="L26" s="144">
        <v>97342</v>
      </c>
      <c r="M26" s="143">
        <f t="shared" si="1"/>
        <v>752971</v>
      </c>
      <c r="N26" s="145">
        <f t="shared" ref="N26:X26" si="25">C26/$B26</f>
        <v>7.4371811724471854E-2</v>
      </c>
      <c r="O26" s="145">
        <f t="shared" si="25"/>
        <v>4.2583971276059666E-2</v>
      </c>
      <c r="P26" s="145">
        <f t="shared" si="25"/>
        <v>7.0344464419017677E-2</v>
      </c>
      <c r="Q26" s="145">
        <f t="shared" si="25"/>
        <v>4.3729852169531201E-2</v>
      </c>
      <c r="R26" s="145">
        <f t="shared" si="25"/>
        <v>4.3967509050190964E-2</v>
      </c>
      <c r="S26" s="145">
        <f t="shared" si="25"/>
        <v>0.12282620379126823</v>
      </c>
      <c r="T26" s="145">
        <f t="shared" si="25"/>
        <v>5.9136132030723806E-2</v>
      </c>
      <c r="U26" s="145">
        <f t="shared" si="25"/>
        <v>5.5191619488653115E-2</v>
      </c>
      <c r="V26" s="145">
        <f t="shared" si="25"/>
        <v>0.13438263941139983</v>
      </c>
      <c r="W26" s="145">
        <f t="shared" si="25"/>
        <v>9.5991684967561317E-2</v>
      </c>
      <c r="X26" s="145">
        <f t="shared" si="25"/>
        <v>0.74252588832887767</v>
      </c>
    </row>
    <row r="27" spans="1:24" x14ac:dyDescent="0.25">
      <c r="A27" s="142">
        <f t="shared" si="0"/>
        <v>2005</v>
      </c>
      <c r="B27" s="142">
        <v>1147717</v>
      </c>
      <c r="C27" s="144">
        <v>83282</v>
      </c>
      <c r="D27" s="144">
        <v>47290</v>
      </c>
      <c r="E27" s="144">
        <v>83024</v>
      </c>
      <c r="F27" s="144">
        <v>49587</v>
      </c>
      <c r="G27" s="144">
        <v>49647</v>
      </c>
      <c r="H27" s="144">
        <v>146228</v>
      </c>
      <c r="I27" s="144">
        <v>66239</v>
      </c>
      <c r="J27" s="144">
        <v>63848</v>
      </c>
      <c r="K27" s="144">
        <v>154061</v>
      </c>
      <c r="L27" s="144">
        <v>114419</v>
      </c>
      <c r="M27" s="143">
        <f t="shared" si="1"/>
        <v>857625</v>
      </c>
      <c r="N27" s="145">
        <f t="shared" ref="N27:X27" si="26">C27/$B27</f>
        <v>7.2563184129885674E-2</v>
      </c>
      <c r="O27" s="145">
        <f t="shared" si="26"/>
        <v>4.12035371088866E-2</v>
      </c>
      <c r="P27" s="145">
        <f t="shared" si="26"/>
        <v>7.2338390038659356E-2</v>
      </c>
      <c r="Q27" s="145">
        <f t="shared" si="26"/>
        <v>4.3204901556742649E-2</v>
      </c>
      <c r="R27" s="145">
        <f t="shared" si="26"/>
        <v>4.3257179252376675E-2</v>
      </c>
      <c r="S27" s="145">
        <f t="shared" si="26"/>
        <v>0.12740771461954473</v>
      </c>
      <c r="T27" s="145">
        <f t="shared" si="26"/>
        <v>5.7713704685039953E-2</v>
      </c>
      <c r="U27" s="145">
        <f t="shared" si="26"/>
        <v>5.5630438514023925E-2</v>
      </c>
      <c r="V27" s="145">
        <f t="shared" si="26"/>
        <v>0.1342325677845671</v>
      </c>
      <c r="W27" s="145">
        <f t="shared" si="26"/>
        <v>9.9692694279164634E-2</v>
      </c>
      <c r="X27" s="145">
        <f t="shared" si="26"/>
        <v>0.74724431196889129</v>
      </c>
    </row>
    <row r="28" spans="1:24" x14ac:dyDescent="0.25">
      <c r="A28" s="142">
        <f t="shared" si="0"/>
        <v>2006</v>
      </c>
      <c r="B28" s="142">
        <v>1241576</v>
      </c>
      <c r="C28" s="144">
        <v>90456</v>
      </c>
      <c r="D28" s="144">
        <v>49846</v>
      </c>
      <c r="E28" s="144">
        <v>90956</v>
      </c>
      <c r="F28" s="144">
        <v>58079</v>
      </c>
      <c r="G28" s="144">
        <v>52731</v>
      </c>
      <c r="H28" s="144">
        <v>160741</v>
      </c>
      <c r="I28" s="144">
        <v>71173</v>
      </c>
      <c r="J28" s="144">
        <v>68561</v>
      </c>
      <c r="K28" s="144">
        <v>167776</v>
      </c>
      <c r="L28" s="144">
        <v>124153</v>
      </c>
      <c r="M28" s="143">
        <f t="shared" si="1"/>
        <v>934472</v>
      </c>
      <c r="N28" s="145">
        <f t="shared" ref="N28:X28" si="27">C28/$B28</f>
        <v>7.2855789738203697E-2</v>
      </c>
      <c r="O28" s="145">
        <f t="shared" si="27"/>
        <v>4.014736109589747E-2</v>
      </c>
      <c r="P28" s="145">
        <f t="shared" si="27"/>
        <v>7.3258503708190231E-2</v>
      </c>
      <c r="Q28" s="145">
        <f t="shared" si="27"/>
        <v>4.6778449325695727E-2</v>
      </c>
      <c r="R28" s="145">
        <f t="shared" si="27"/>
        <v>4.2471020702719769E-2</v>
      </c>
      <c r="S28" s="145">
        <f t="shared" si="27"/>
        <v>0.12946529249921068</v>
      </c>
      <c r="T28" s="145">
        <f t="shared" si="27"/>
        <v>5.7324722771703064E-2</v>
      </c>
      <c r="U28" s="145">
        <f t="shared" si="27"/>
        <v>5.5220944992493415E-2</v>
      </c>
      <c r="V28" s="145">
        <f t="shared" si="27"/>
        <v>0.13513147805692122</v>
      </c>
      <c r="W28" s="145">
        <f t="shared" si="27"/>
        <v>9.9996295031476126E-2</v>
      </c>
      <c r="X28" s="145">
        <f t="shared" si="27"/>
        <v>0.75264985792251138</v>
      </c>
    </row>
    <row r="29" spans="1:24" x14ac:dyDescent="0.25">
      <c r="A29" s="142">
        <f t="shared" si="0"/>
        <v>2007</v>
      </c>
      <c r="B29" s="142">
        <v>1328302</v>
      </c>
      <c r="C29" s="144">
        <v>99875</v>
      </c>
      <c r="D29" s="144">
        <v>52807</v>
      </c>
      <c r="E29" s="144">
        <v>100328</v>
      </c>
      <c r="F29" s="144">
        <v>60555</v>
      </c>
      <c r="G29" s="144">
        <v>54909</v>
      </c>
      <c r="H29" s="144">
        <v>162013</v>
      </c>
      <c r="I29" s="144">
        <v>77166</v>
      </c>
      <c r="J29" s="144">
        <v>73887</v>
      </c>
      <c r="K29" s="144">
        <v>179741</v>
      </c>
      <c r="L29" s="144">
        <v>136422</v>
      </c>
      <c r="M29" s="143">
        <f t="shared" si="1"/>
        <v>997703</v>
      </c>
      <c r="N29" s="145">
        <f t="shared" ref="N29:X29" si="28">C29/$B29</f>
        <v>7.5189979387217665E-2</v>
      </c>
      <c r="O29" s="145">
        <f t="shared" si="28"/>
        <v>3.9755266498130694E-2</v>
      </c>
      <c r="P29" s="145">
        <f t="shared" si="28"/>
        <v>7.5531016289970207E-2</v>
      </c>
      <c r="Q29" s="145">
        <f t="shared" si="28"/>
        <v>4.558827736463545E-2</v>
      </c>
      <c r="R29" s="145">
        <f t="shared" si="28"/>
        <v>4.1337737954170062E-2</v>
      </c>
      <c r="S29" s="145">
        <f t="shared" si="28"/>
        <v>0.12197000380937467</v>
      </c>
      <c r="T29" s="145">
        <f t="shared" si="28"/>
        <v>5.8093716639740056E-2</v>
      </c>
      <c r="U29" s="145">
        <f t="shared" si="28"/>
        <v>5.5625151509220039E-2</v>
      </c>
      <c r="V29" s="145">
        <f t="shared" si="28"/>
        <v>0.13531636630826424</v>
      </c>
      <c r="W29" s="145">
        <f t="shared" si="28"/>
        <v>0.1027040537468136</v>
      </c>
      <c r="X29" s="145">
        <f t="shared" si="28"/>
        <v>0.75111156950753666</v>
      </c>
    </row>
    <row r="30" spans="1:24" x14ac:dyDescent="0.25">
      <c r="A30" s="142">
        <f t="shared" si="0"/>
        <v>2008</v>
      </c>
      <c r="B30" s="142">
        <v>1470195</v>
      </c>
      <c r="C30" s="144">
        <v>110054</v>
      </c>
      <c r="D30" s="144">
        <v>55782</v>
      </c>
      <c r="E30" s="144">
        <v>109862</v>
      </c>
      <c r="F30" s="144">
        <v>65219</v>
      </c>
      <c r="G30" s="144">
        <v>60312</v>
      </c>
      <c r="H30" s="144">
        <v>186674</v>
      </c>
      <c r="I30" s="144">
        <v>84235</v>
      </c>
      <c r="J30" s="144">
        <v>86154</v>
      </c>
      <c r="K30" s="144">
        <v>192767</v>
      </c>
      <c r="L30" s="144">
        <v>150434</v>
      </c>
      <c r="M30" s="143">
        <f t="shared" si="1"/>
        <v>1101493</v>
      </c>
      <c r="N30" s="145">
        <f t="shared" ref="N30:X30" si="29">C30/$B30</f>
        <v>7.4856736691391285E-2</v>
      </c>
      <c r="O30" s="145">
        <f t="shared" si="29"/>
        <v>3.7941905665574975E-2</v>
      </c>
      <c r="P30" s="145">
        <f t="shared" si="29"/>
        <v>7.4726141770309382E-2</v>
      </c>
      <c r="Q30" s="145">
        <f t="shared" si="29"/>
        <v>4.4360782073126354E-2</v>
      </c>
      <c r="R30" s="145">
        <f t="shared" si="29"/>
        <v>4.1023129584850992E-2</v>
      </c>
      <c r="S30" s="145">
        <f t="shared" si="29"/>
        <v>0.12697227238563591</v>
      </c>
      <c r="T30" s="145">
        <f t="shared" si="29"/>
        <v>5.7295120715279264E-2</v>
      </c>
      <c r="U30" s="145">
        <f t="shared" si="29"/>
        <v>5.8600389744217607E-2</v>
      </c>
      <c r="V30" s="145">
        <f t="shared" si="29"/>
        <v>0.13111662058434426</v>
      </c>
      <c r="W30" s="145">
        <f t="shared" si="29"/>
        <v>0.1023224810314278</v>
      </c>
      <c r="X30" s="145">
        <f t="shared" si="29"/>
        <v>0.74921558024615786</v>
      </c>
    </row>
    <row r="31" spans="1:24" x14ac:dyDescent="0.25">
      <c r="A31" s="142">
        <f t="shared" si="0"/>
        <v>2009</v>
      </c>
      <c r="B31" s="142">
        <v>1648650</v>
      </c>
      <c r="C31" s="144">
        <v>123680</v>
      </c>
      <c r="D31" s="144">
        <v>59510</v>
      </c>
      <c r="E31" s="144">
        <v>123470</v>
      </c>
      <c r="F31" s="144">
        <v>84530</v>
      </c>
      <c r="G31" s="144">
        <v>67920</v>
      </c>
      <c r="H31" s="144">
        <v>203440</v>
      </c>
      <c r="I31" s="144">
        <v>91750</v>
      </c>
      <c r="J31" s="144">
        <v>101710</v>
      </c>
      <c r="K31" s="144">
        <v>206430</v>
      </c>
      <c r="L31" s="144">
        <v>175510</v>
      </c>
      <c r="M31" s="143">
        <f t="shared" si="1"/>
        <v>1237950</v>
      </c>
      <c r="N31" s="145">
        <f t="shared" ref="N31:X31" si="30">C31/$B31</f>
        <v>7.501895490249598E-2</v>
      </c>
      <c r="O31" s="145">
        <f t="shared" si="30"/>
        <v>3.6096199921147605E-2</v>
      </c>
      <c r="P31" s="145">
        <f t="shared" si="30"/>
        <v>7.4891577957722985E-2</v>
      </c>
      <c r="Q31" s="145">
        <f t="shared" si="30"/>
        <v>5.1272253055530286E-2</v>
      </c>
      <c r="R31" s="145">
        <f t="shared" si="30"/>
        <v>4.1197343280866161E-2</v>
      </c>
      <c r="S31" s="145">
        <f t="shared" si="30"/>
        <v>0.12339793164103964</v>
      </c>
      <c r="T31" s="145">
        <f t="shared" si="30"/>
        <v>5.5651593728201859E-2</v>
      </c>
      <c r="U31" s="145">
        <f t="shared" si="30"/>
        <v>6.1692900251721104E-2</v>
      </c>
      <c r="V31" s="145">
        <f t="shared" si="30"/>
        <v>0.12521153671185514</v>
      </c>
      <c r="W31" s="145">
        <f t="shared" si="30"/>
        <v>0.10645679798623116</v>
      </c>
      <c r="X31" s="145">
        <f t="shared" si="30"/>
        <v>0.75088708943681193</v>
      </c>
    </row>
    <row r="32" spans="1:24" x14ac:dyDescent="0.25">
      <c r="A32" s="142">
        <f t="shared" si="0"/>
        <v>2010</v>
      </c>
      <c r="B32" s="142">
        <v>1828976</v>
      </c>
      <c r="C32" s="144">
        <v>139510</v>
      </c>
      <c r="D32" s="144">
        <v>63580</v>
      </c>
      <c r="E32" s="144">
        <v>143020</v>
      </c>
      <c r="F32" s="144">
        <v>93450</v>
      </c>
      <c r="G32" s="144">
        <v>75540</v>
      </c>
      <c r="H32" s="144">
        <v>230630</v>
      </c>
      <c r="I32" s="144">
        <v>99480</v>
      </c>
      <c r="J32" s="144">
        <v>114470</v>
      </c>
      <c r="K32" s="144">
        <v>229930</v>
      </c>
      <c r="L32" s="144">
        <v>192920</v>
      </c>
      <c r="M32" s="143">
        <f t="shared" si="1"/>
        <v>1382530</v>
      </c>
      <c r="N32" s="145">
        <f t="shared" ref="N32:X32" si="31">C32/$B32</f>
        <v>7.6277654818871318E-2</v>
      </c>
      <c r="O32" s="145">
        <f t="shared" si="31"/>
        <v>3.4762621270044002E-2</v>
      </c>
      <c r="P32" s="145">
        <f t="shared" si="31"/>
        <v>7.819676146652553E-2</v>
      </c>
      <c r="Q32" s="145">
        <f t="shared" si="31"/>
        <v>5.1094164166178235E-2</v>
      </c>
      <c r="R32" s="145">
        <f t="shared" si="31"/>
        <v>4.1301799476865741E-2</v>
      </c>
      <c r="S32" s="145">
        <f t="shared" si="31"/>
        <v>0.1260978820935868</v>
      </c>
      <c r="T32" s="145">
        <f t="shared" si="31"/>
        <v>5.4391090971122637E-2</v>
      </c>
      <c r="U32" s="145">
        <f t="shared" si="31"/>
        <v>6.2586933890876648E-2</v>
      </c>
      <c r="V32" s="145">
        <f t="shared" si="31"/>
        <v>0.1257151542721173</v>
      </c>
      <c r="W32" s="145">
        <f t="shared" si="31"/>
        <v>0.10547978759699417</v>
      </c>
      <c r="X32" s="145">
        <f t="shared" si="31"/>
        <v>0.75590385002318239</v>
      </c>
    </row>
    <row r="33" spans="1:24" x14ac:dyDescent="0.25">
      <c r="A33" s="142">
        <f t="shared" si="0"/>
        <v>2011</v>
      </c>
      <c r="B33" s="142">
        <v>1993916</v>
      </c>
      <c r="C33" s="144">
        <v>150550</v>
      </c>
      <c r="D33" s="144">
        <v>67960</v>
      </c>
      <c r="E33" s="144">
        <v>151310</v>
      </c>
      <c r="F33" s="144">
        <v>106090</v>
      </c>
      <c r="G33" s="144">
        <v>80980</v>
      </c>
      <c r="H33" s="144">
        <v>245800</v>
      </c>
      <c r="I33" s="144">
        <v>106610</v>
      </c>
      <c r="J33" s="144">
        <v>130630</v>
      </c>
      <c r="K33" s="144">
        <v>244370</v>
      </c>
      <c r="L33" s="144">
        <v>213620</v>
      </c>
      <c r="M33" s="143">
        <f t="shared" si="1"/>
        <v>1497920</v>
      </c>
      <c r="N33" s="145">
        <f t="shared" ref="N33:X33" si="32">C33/$B33</f>
        <v>7.5504685252538215E-2</v>
      </c>
      <c r="O33" s="145">
        <f t="shared" si="32"/>
        <v>3.4083682562354681E-2</v>
      </c>
      <c r="P33" s="145">
        <f t="shared" si="32"/>
        <v>7.5885844739698158E-2</v>
      </c>
      <c r="Q33" s="145">
        <f t="shared" si="32"/>
        <v>5.3206855253681698E-2</v>
      </c>
      <c r="R33" s="145">
        <f t="shared" si="32"/>
        <v>4.0613546408173662E-2</v>
      </c>
      <c r="S33" s="145">
        <f t="shared" si="32"/>
        <v>0.12327500255778077</v>
      </c>
      <c r="T33" s="145">
        <f t="shared" si="32"/>
        <v>5.3467648587001662E-2</v>
      </c>
      <c r="U33" s="145">
        <f t="shared" si="32"/>
        <v>6.5514294483819777E-2</v>
      </c>
      <c r="V33" s="145">
        <f t="shared" si="32"/>
        <v>0.12255782089115089</v>
      </c>
      <c r="W33" s="145">
        <f t="shared" si="32"/>
        <v>0.10713590743040328</v>
      </c>
      <c r="X33" s="145">
        <f t="shared" si="32"/>
        <v>0.75124528816660285</v>
      </c>
    </row>
    <row r="34" spans="1:24" x14ac:dyDescent="0.25">
      <c r="A34" s="142">
        <f t="shared" si="0"/>
        <v>2012</v>
      </c>
      <c r="B34" s="142">
        <v>2210246</v>
      </c>
      <c r="C34" s="144">
        <v>174260</v>
      </c>
      <c r="D34" s="144">
        <v>77650</v>
      </c>
      <c r="E34" s="144">
        <v>169320</v>
      </c>
      <c r="F34" s="144">
        <v>112670</v>
      </c>
      <c r="G34" s="144">
        <v>89470</v>
      </c>
      <c r="H34" s="144">
        <v>282010</v>
      </c>
      <c r="I34" s="144">
        <v>118630</v>
      </c>
      <c r="J34" s="144">
        <v>152810</v>
      </c>
      <c r="K34" s="144">
        <v>244090</v>
      </c>
      <c r="L34" s="144">
        <v>236110</v>
      </c>
      <c r="M34" s="143">
        <f t="shared" si="1"/>
        <v>1657020</v>
      </c>
      <c r="N34" s="145">
        <f t="shared" ref="N34:X34" si="33">C34/$B34</f>
        <v>7.8841902666038077E-2</v>
      </c>
      <c r="O34" s="145">
        <f t="shared" si="33"/>
        <v>3.5131836003775146E-2</v>
      </c>
      <c r="P34" s="145">
        <f t="shared" si="33"/>
        <v>7.6606857336242215E-2</v>
      </c>
      <c r="Q34" s="145">
        <f t="shared" si="33"/>
        <v>5.0976226175728855E-2</v>
      </c>
      <c r="R34" s="145">
        <f t="shared" si="33"/>
        <v>4.0479657015553921E-2</v>
      </c>
      <c r="S34" s="145">
        <f t="shared" si="33"/>
        <v>0.12759213227848845</v>
      </c>
      <c r="T34" s="145">
        <f t="shared" si="33"/>
        <v>5.3672758597911728E-2</v>
      </c>
      <c r="U34" s="145">
        <f t="shared" si="33"/>
        <v>6.9137100576134966E-2</v>
      </c>
      <c r="V34" s="145">
        <f t="shared" si="33"/>
        <v>0.11043567096151288</v>
      </c>
      <c r="W34" s="145">
        <f t="shared" si="33"/>
        <v>0.1068252131210734</v>
      </c>
      <c r="X34" s="145">
        <f t="shared" si="33"/>
        <v>0.74969935473245963</v>
      </c>
    </row>
    <row r="35" spans="1:24" x14ac:dyDescent="0.25">
      <c r="A35" s="142">
        <f t="shared" si="0"/>
        <v>2013</v>
      </c>
      <c r="B35" s="142">
        <v>2471263</v>
      </c>
      <c r="C35" s="144">
        <v>196200</v>
      </c>
      <c r="D35" s="144">
        <v>88620</v>
      </c>
      <c r="E35" s="144">
        <v>188520</v>
      </c>
      <c r="F35" s="144">
        <v>138980</v>
      </c>
      <c r="G35" s="144">
        <v>96360</v>
      </c>
      <c r="H35" s="144">
        <v>309330</v>
      </c>
      <c r="I35" s="144">
        <v>128190</v>
      </c>
      <c r="J35" s="144">
        <v>179570</v>
      </c>
      <c r="K35" s="144">
        <v>266240</v>
      </c>
      <c r="L35" s="144">
        <v>259010</v>
      </c>
      <c r="M35" s="143">
        <f t="shared" si="1"/>
        <v>1851020</v>
      </c>
      <c r="N35" s="145">
        <f t="shared" ref="N35:X35" si="34">C35/$B35</f>
        <v>7.9392602082416969E-2</v>
      </c>
      <c r="O35" s="145">
        <f t="shared" si="34"/>
        <v>3.5860205894718611E-2</v>
      </c>
      <c r="P35" s="145">
        <f t="shared" si="34"/>
        <v>7.6284879432096053E-2</v>
      </c>
      <c r="Q35" s="145">
        <f t="shared" si="34"/>
        <v>5.6238449731979154E-2</v>
      </c>
      <c r="R35" s="145">
        <f t="shared" si="34"/>
        <v>3.8992207628245151E-2</v>
      </c>
      <c r="S35" s="145">
        <f t="shared" si="34"/>
        <v>0.12517081346663628</v>
      </c>
      <c r="T35" s="145">
        <f t="shared" si="34"/>
        <v>5.187226126883298E-2</v>
      </c>
      <c r="U35" s="145">
        <f t="shared" si="34"/>
        <v>7.2663249520589265E-2</v>
      </c>
      <c r="V35" s="145">
        <f t="shared" si="34"/>
        <v>0.10773438521112484</v>
      </c>
      <c r="W35" s="145">
        <f t="shared" si="34"/>
        <v>0.10480875568484617</v>
      </c>
      <c r="X35" s="145">
        <f t="shared" si="34"/>
        <v>0.74901780992148548</v>
      </c>
    </row>
    <row r="36" spans="1:24" x14ac:dyDescent="0.25">
      <c r="A36" s="142">
        <f t="shared" si="0"/>
        <v>2014</v>
      </c>
      <c r="B36" s="142">
        <v>2703760</v>
      </c>
      <c r="C36" s="144">
        <v>122610</v>
      </c>
      <c r="D36" s="144">
        <v>99400</v>
      </c>
      <c r="E36" s="144">
        <v>202510</v>
      </c>
      <c r="F36" s="144">
        <v>158370</v>
      </c>
      <c r="G36" s="144">
        <v>108750</v>
      </c>
      <c r="H36" s="144">
        <v>321810</v>
      </c>
      <c r="I36" s="144">
        <v>148090</v>
      </c>
      <c r="J36" s="144">
        <v>185610</v>
      </c>
      <c r="K36" s="144">
        <v>314070</v>
      </c>
      <c r="L36" s="144">
        <v>277320</v>
      </c>
      <c r="M36" s="143">
        <f t="shared" si="1"/>
        <v>1938540</v>
      </c>
      <c r="N36" s="145">
        <f t="shared" ref="N36:X36" si="35">C36/$B36</f>
        <v>4.5347959878095687E-2</v>
      </c>
      <c r="O36" s="145">
        <f t="shared" si="35"/>
        <v>3.6763618072609992E-2</v>
      </c>
      <c r="P36" s="145">
        <f t="shared" si="35"/>
        <v>7.4899399354972335E-2</v>
      </c>
      <c r="Q36" s="145">
        <f t="shared" si="35"/>
        <v>5.8573985856732846E-2</v>
      </c>
      <c r="R36" s="145">
        <f t="shared" si="35"/>
        <v>4.0221765245435984E-2</v>
      </c>
      <c r="S36" s="145">
        <f t="shared" si="35"/>
        <v>0.11902313814835637</v>
      </c>
      <c r="T36" s="145">
        <f t="shared" si="35"/>
        <v>5.4771873243187268E-2</v>
      </c>
      <c r="U36" s="145">
        <f t="shared" si="35"/>
        <v>6.8648844572003431E-2</v>
      </c>
      <c r="V36" s="145">
        <f t="shared" si="35"/>
        <v>0.11616045802881912</v>
      </c>
      <c r="W36" s="145">
        <f t="shared" si="35"/>
        <v>0.10256827529070628</v>
      </c>
      <c r="X36" s="145">
        <f t="shared" si="35"/>
        <v>0.71697931769091927</v>
      </c>
    </row>
    <row r="37" spans="1:24" x14ac:dyDescent="0.25">
      <c r="A37" s="142">
        <f t="shared" si="0"/>
        <v>2015</v>
      </c>
      <c r="B37" s="142">
        <v>3218126</v>
      </c>
      <c r="C37" s="144">
        <v>147940</v>
      </c>
      <c r="D37" s="144">
        <v>116770</v>
      </c>
      <c r="E37" s="144">
        <v>231510</v>
      </c>
      <c r="F37" s="144">
        <v>185700</v>
      </c>
      <c r="G37" s="144">
        <v>127710</v>
      </c>
      <c r="H37" s="144">
        <v>351440</v>
      </c>
      <c r="I37" s="144">
        <v>209860</v>
      </c>
      <c r="J37" s="144">
        <v>228520</v>
      </c>
      <c r="K37" s="144">
        <v>416740</v>
      </c>
      <c r="L37" s="144">
        <v>314740</v>
      </c>
      <c r="M37" s="143">
        <f t="shared" si="1"/>
        <v>2330930</v>
      </c>
      <c r="N37" s="145">
        <f t="shared" ref="N37:X37" si="36">C37/$B37</f>
        <v>4.5970853844753128E-2</v>
      </c>
      <c r="O37" s="145">
        <f t="shared" si="36"/>
        <v>3.6285092628442761E-2</v>
      </c>
      <c r="P37" s="145">
        <f t="shared" si="36"/>
        <v>7.1939383355406214E-2</v>
      </c>
      <c r="Q37" s="145">
        <f t="shared" si="36"/>
        <v>5.7704390691974146E-2</v>
      </c>
      <c r="R37" s="145">
        <f t="shared" si="36"/>
        <v>3.9684586619666229E-2</v>
      </c>
      <c r="S37" s="145">
        <f t="shared" si="36"/>
        <v>0.10920641391915668</v>
      </c>
      <c r="T37" s="145">
        <f t="shared" si="36"/>
        <v>6.5211865539136757E-2</v>
      </c>
      <c r="U37" s="145">
        <f t="shared" si="36"/>
        <v>7.1010271195099256E-2</v>
      </c>
      <c r="V37" s="145">
        <f t="shared" si="36"/>
        <v>0.129497726316496</v>
      </c>
      <c r="W37" s="145">
        <f t="shared" si="36"/>
        <v>9.7802261316057848E-2</v>
      </c>
      <c r="X37" s="145">
        <f t="shared" si="36"/>
        <v>0.72431284542618901</v>
      </c>
    </row>
    <row r="38" spans="1:24" x14ac:dyDescent="0.25">
      <c r="A38" s="142">
        <f t="shared" si="0"/>
        <v>2016</v>
      </c>
      <c r="B38" s="142">
        <v>3629310</v>
      </c>
      <c r="C38" s="144">
        <v>254280</v>
      </c>
      <c r="D38" s="144">
        <v>139070</v>
      </c>
      <c r="E38" s="144">
        <v>243360</v>
      </c>
      <c r="F38" s="144">
        <v>211170</v>
      </c>
      <c r="G38" s="144">
        <v>156070</v>
      </c>
      <c r="H38" s="144">
        <v>396000</v>
      </c>
      <c r="I38" s="144">
        <v>255470</v>
      </c>
      <c r="J38" s="144">
        <v>283620</v>
      </c>
      <c r="K38" s="144">
        <v>458200</v>
      </c>
      <c r="L38" s="144">
        <v>337610</v>
      </c>
      <c r="M38" s="143">
        <f t="shared" si="1"/>
        <v>2734850</v>
      </c>
      <c r="N38" s="145">
        <f t="shared" ref="N38:X38" si="37">C38/$B38</f>
        <v>7.0062904519040806E-2</v>
      </c>
      <c r="O38" s="145">
        <f t="shared" si="37"/>
        <v>3.8318578462572778E-2</v>
      </c>
      <c r="P38" s="145">
        <f t="shared" si="37"/>
        <v>6.7054068128652555E-2</v>
      </c>
      <c r="Q38" s="145">
        <f t="shared" si="37"/>
        <v>5.8184613604238822E-2</v>
      </c>
      <c r="R38" s="145">
        <f t="shared" si="37"/>
        <v>4.3002664418305407E-2</v>
      </c>
      <c r="S38" s="145">
        <f t="shared" si="37"/>
        <v>0.10911164932177191</v>
      </c>
      <c r="T38" s="145">
        <f t="shared" si="37"/>
        <v>7.0390790535942091E-2</v>
      </c>
      <c r="U38" s="145">
        <f t="shared" si="37"/>
        <v>7.8147085809699368E-2</v>
      </c>
      <c r="V38" s="145">
        <f t="shared" si="37"/>
        <v>0.12624989323039365</v>
      </c>
      <c r="W38" s="145">
        <f t="shared" si="37"/>
        <v>9.3023191736170241E-2</v>
      </c>
      <c r="X38" s="145">
        <f t="shared" si="37"/>
        <v>0.75354543976678767</v>
      </c>
    </row>
    <row r="39" spans="1:24" x14ac:dyDescent="0.25">
      <c r="A39" s="142">
        <f t="shared" si="0"/>
        <v>2017</v>
      </c>
      <c r="B39" s="142">
        <v>4022082</v>
      </c>
      <c r="C39" s="141">
        <v>227820</v>
      </c>
      <c r="D39" s="141">
        <v>146510</v>
      </c>
      <c r="E39" s="144">
        <v>262540</v>
      </c>
      <c r="F39" s="146">
        <v>245851</v>
      </c>
      <c r="G39" s="144">
        <v>173137</v>
      </c>
      <c r="H39" s="146">
        <v>432479</v>
      </c>
      <c r="I39" s="146">
        <v>281663</v>
      </c>
      <c r="J39" s="146">
        <v>326636</v>
      </c>
      <c r="K39" s="141">
        <v>517584</v>
      </c>
      <c r="L39" s="144">
        <v>371072</v>
      </c>
      <c r="M39" s="143">
        <f t="shared" si="1"/>
        <v>2985292</v>
      </c>
      <c r="N39" s="145">
        <f t="shared" ref="N39:X39" si="38">C39/$B39</f>
        <v>5.6642306148904968E-2</v>
      </c>
      <c r="O39" s="145">
        <f t="shared" si="38"/>
        <v>3.6426408014555649E-2</v>
      </c>
      <c r="P39" s="145">
        <f t="shared" si="38"/>
        <v>6.5274651287566987E-2</v>
      </c>
      <c r="Q39" s="145">
        <f t="shared" si="38"/>
        <v>6.1125307738628898E-2</v>
      </c>
      <c r="R39" s="145">
        <f t="shared" si="38"/>
        <v>4.3046611182964448E-2</v>
      </c>
      <c r="S39" s="145">
        <f t="shared" si="38"/>
        <v>0.10752615187855444</v>
      </c>
      <c r="T39" s="145">
        <f t="shared" si="38"/>
        <v>7.002915405503915E-2</v>
      </c>
      <c r="U39" s="145">
        <f t="shared" si="38"/>
        <v>8.1210676460599263E-2</v>
      </c>
      <c r="V39" s="145">
        <f t="shared" si="38"/>
        <v>0.12868559119381454</v>
      </c>
      <c r="W39" s="145">
        <f t="shared" si="38"/>
        <v>9.22586859243546E-2</v>
      </c>
      <c r="X39" s="145">
        <f t="shared" si="38"/>
        <v>0.74222554388498296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0"/>
  <sheetViews>
    <sheetView workbookViewId="0">
      <selection sqref="A1:E40"/>
    </sheetView>
  </sheetViews>
  <sheetFormatPr defaultColWidth="14.42578125" defaultRowHeight="15.75" customHeight="1" x14ac:dyDescent="0.2"/>
  <sheetData>
    <row r="1" spans="1:5" ht="15.75" customHeight="1" x14ac:dyDescent="0.2">
      <c r="A1" s="141" t="s">
        <v>2</v>
      </c>
      <c r="B1" s="141" t="s">
        <v>21</v>
      </c>
      <c r="C1" s="141" t="s">
        <v>73</v>
      </c>
      <c r="D1" s="141" t="s">
        <v>74</v>
      </c>
      <c r="E1" s="141" t="s">
        <v>75</v>
      </c>
    </row>
    <row r="2" spans="1:5" ht="15.75" customHeight="1" x14ac:dyDescent="0.2">
      <c r="A2" s="147">
        <v>1980</v>
      </c>
      <c r="B2" s="142">
        <v>26783</v>
      </c>
      <c r="C2" s="148">
        <v>0.17899999999999999</v>
      </c>
      <c r="D2" s="149">
        <f t="shared" ref="D2:D40" si="0">B2/C2</f>
        <v>149625.69832402235</v>
      </c>
      <c r="E2" s="145">
        <f t="shared" ref="E2:E40" si="1">0.2</f>
        <v>0.2</v>
      </c>
    </row>
    <row r="3" spans="1:5" ht="15.75" customHeight="1" x14ac:dyDescent="0.2">
      <c r="A3" s="147">
        <f t="shared" ref="A3:A40" si="2">A2+1</f>
        <v>1981</v>
      </c>
      <c r="B3" s="142">
        <v>31655</v>
      </c>
      <c r="C3" s="148">
        <v>0.18010000000000001</v>
      </c>
      <c r="D3" s="149">
        <f t="shared" si="0"/>
        <v>175763.46474181011</v>
      </c>
      <c r="E3" s="145">
        <f t="shared" si="1"/>
        <v>0.2</v>
      </c>
    </row>
    <row r="4" spans="1:5" ht="15.75" customHeight="1" x14ac:dyDescent="0.2">
      <c r="A4" s="147">
        <f t="shared" si="2"/>
        <v>1982</v>
      </c>
      <c r="B4" s="142">
        <v>36975</v>
      </c>
      <c r="C4" s="148">
        <v>0.188</v>
      </c>
      <c r="D4" s="149">
        <f t="shared" si="0"/>
        <v>196675.53191489363</v>
      </c>
      <c r="E4" s="145">
        <f t="shared" si="1"/>
        <v>0.2</v>
      </c>
    </row>
    <row r="5" spans="1:5" ht="15.75" customHeight="1" x14ac:dyDescent="0.2">
      <c r="A5" s="147">
        <f t="shared" si="2"/>
        <v>1983</v>
      </c>
      <c r="B5" s="142">
        <v>43199</v>
      </c>
      <c r="C5" s="148">
        <v>0.18859999999999999</v>
      </c>
      <c r="D5" s="149">
        <f t="shared" si="0"/>
        <v>229050.901378579</v>
      </c>
      <c r="E5" s="145">
        <f t="shared" si="1"/>
        <v>0.2</v>
      </c>
    </row>
    <row r="6" spans="1:5" ht="15.75" customHeight="1" x14ac:dyDescent="0.2">
      <c r="A6" s="147">
        <f t="shared" si="2"/>
        <v>1984</v>
      </c>
      <c r="B6" s="142">
        <v>50735</v>
      </c>
      <c r="C6" s="148">
        <v>0.19769999999999999</v>
      </c>
      <c r="D6" s="149">
        <f t="shared" si="0"/>
        <v>256626.20131512394</v>
      </c>
      <c r="E6" s="145">
        <f t="shared" si="1"/>
        <v>0.2</v>
      </c>
    </row>
    <row r="7" spans="1:5" ht="15.75" customHeight="1" x14ac:dyDescent="0.2">
      <c r="A7" s="147">
        <f t="shared" si="2"/>
        <v>1985</v>
      </c>
      <c r="B7" s="142">
        <v>61355</v>
      </c>
      <c r="C7" s="148">
        <v>0.21190000000000001</v>
      </c>
      <c r="D7" s="149">
        <f t="shared" si="0"/>
        <v>289546.95611137326</v>
      </c>
      <c r="E7" s="145">
        <f t="shared" si="1"/>
        <v>0.2</v>
      </c>
    </row>
    <row r="8" spans="1:5" ht="15.75" customHeight="1" x14ac:dyDescent="0.2">
      <c r="A8" s="147">
        <f t="shared" si="2"/>
        <v>1986</v>
      </c>
      <c r="B8" s="142">
        <v>69875</v>
      </c>
      <c r="C8" s="148">
        <v>0.2157</v>
      </c>
      <c r="D8" s="149">
        <f t="shared" si="0"/>
        <v>323945.29439035698</v>
      </c>
      <c r="E8" s="145">
        <f t="shared" si="1"/>
        <v>0.2</v>
      </c>
    </row>
    <row r="9" spans="1:5" ht="15.75" customHeight="1" x14ac:dyDescent="0.2">
      <c r="A9" s="147">
        <f t="shared" si="2"/>
        <v>1987</v>
      </c>
      <c r="B9" s="142">
        <v>81180</v>
      </c>
      <c r="C9" s="148">
        <v>0.2205</v>
      </c>
      <c r="D9" s="149">
        <f t="shared" si="0"/>
        <v>368163.26530612243</v>
      </c>
      <c r="E9" s="145">
        <f t="shared" si="1"/>
        <v>0.2</v>
      </c>
    </row>
    <row r="10" spans="1:5" ht="15.75" customHeight="1" x14ac:dyDescent="0.2">
      <c r="A10" s="147">
        <f t="shared" si="2"/>
        <v>1988</v>
      </c>
      <c r="B10" s="142">
        <v>93772</v>
      </c>
      <c r="C10" s="148">
        <v>0.21460000000000001</v>
      </c>
      <c r="D10" s="149">
        <f t="shared" si="0"/>
        <v>436961.78937558248</v>
      </c>
      <c r="E10" s="145">
        <f t="shared" si="1"/>
        <v>0.2</v>
      </c>
    </row>
    <row r="11" spans="1:5" ht="15.75" customHeight="1" x14ac:dyDescent="0.2">
      <c r="A11" s="147">
        <f t="shared" si="2"/>
        <v>1989</v>
      </c>
      <c r="B11" s="142">
        <v>109849</v>
      </c>
      <c r="C11" s="148">
        <v>0.21890000000000001</v>
      </c>
      <c r="D11" s="149">
        <f t="shared" si="0"/>
        <v>501822.75011420739</v>
      </c>
      <c r="E11" s="145">
        <f t="shared" si="1"/>
        <v>0.2</v>
      </c>
    </row>
    <row r="12" spans="1:5" ht="15.75" customHeight="1" x14ac:dyDescent="0.2">
      <c r="A12" s="147">
        <f t="shared" si="2"/>
        <v>1990</v>
      </c>
      <c r="B12" s="142">
        <v>128155</v>
      </c>
      <c r="C12" s="148">
        <v>0.21859999999999999</v>
      </c>
      <c r="D12" s="149">
        <f t="shared" si="0"/>
        <v>586253.43092406227</v>
      </c>
      <c r="E12" s="145">
        <f t="shared" si="1"/>
        <v>0.2</v>
      </c>
    </row>
    <row r="13" spans="1:5" ht="15.75" customHeight="1" x14ac:dyDescent="0.2">
      <c r="A13" s="147">
        <f t="shared" si="2"/>
        <v>1991</v>
      </c>
      <c r="B13" s="142">
        <v>147030</v>
      </c>
      <c r="C13" s="148">
        <v>0.21820000000000001</v>
      </c>
      <c r="D13" s="149">
        <f t="shared" si="0"/>
        <v>673831.34738771769</v>
      </c>
      <c r="E13" s="145">
        <f t="shared" si="1"/>
        <v>0.2</v>
      </c>
    </row>
    <row r="14" spans="1:5" ht="15.75" customHeight="1" x14ac:dyDescent="0.2">
      <c r="A14" s="147">
        <f t="shared" si="2"/>
        <v>1992</v>
      </c>
      <c r="B14" s="142">
        <v>168365</v>
      </c>
      <c r="C14" s="148">
        <v>0.21740000000000001</v>
      </c>
      <c r="D14" s="149">
        <f t="shared" si="0"/>
        <v>774448.02207911678</v>
      </c>
      <c r="E14" s="145">
        <f t="shared" si="1"/>
        <v>0.2</v>
      </c>
    </row>
    <row r="15" spans="1:5" ht="15.75" customHeight="1" x14ac:dyDescent="0.2">
      <c r="A15" s="147">
        <f t="shared" si="2"/>
        <v>1993</v>
      </c>
      <c r="B15" s="142">
        <v>187875</v>
      </c>
      <c r="C15" s="148">
        <v>0.21079999999999999</v>
      </c>
      <c r="D15" s="149">
        <f t="shared" si="0"/>
        <v>891247.62808349147</v>
      </c>
      <c r="E15" s="145">
        <f t="shared" si="1"/>
        <v>0.2</v>
      </c>
    </row>
    <row r="16" spans="1:5" ht="15.75" customHeight="1" x14ac:dyDescent="0.2">
      <c r="A16" s="147">
        <f t="shared" si="2"/>
        <v>1994</v>
      </c>
      <c r="B16" s="142">
        <v>216473</v>
      </c>
      <c r="C16" s="148">
        <v>0.20699999999999999</v>
      </c>
      <c r="D16" s="149">
        <f t="shared" si="0"/>
        <v>1045763.2850241547</v>
      </c>
      <c r="E16" s="145">
        <f t="shared" si="1"/>
        <v>0.2</v>
      </c>
    </row>
    <row r="17" spans="1:5" ht="15.75" customHeight="1" x14ac:dyDescent="0.2">
      <c r="A17" s="147">
        <f t="shared" si="2"/>
        <v>1995</v>
      </c>
      <c r="B17" s="142">
        <v>249535</v>
      </c>
      <c r="C17" s="148">
        <v>0.2034</v>
      </c>
      <c r="D17" s="149">
        <f t="shared" si="0"/>
        <v>1226819.0757128811</v>
      </c>
      <c r="E17" s="145">
        <f t="shared" si="1"/>
        <v>0.2</v>
      </c>
    </row>
    <row r="18" spans="1:5" ht="15.75" customHeight="1" x14ac:dyDescent="0.2">
      <c r="A18" s="147">
        <f t="shared" si="2"/>
        <v>1996</v>
      </c>
      <c r="B18" s="142">
        <v>285898</v>
      </c>
      <c r="C18" s="148">
        <v>0.2014</v>
      </c>
      <c r="D18" s="149">
        <f t="shared" si="0"/>
        <v>1419553.1281032772</v>
      </c>
      <c r="E18" s="145">
        <f t="shared" si="1"/>
        <v>0.2</v>
      </c>
    </row>
    <row r="19" spans="1:5" ht="15.75" customHeight="1" x14ac:dyDescent="0.2">
      <c r="A19" s="147">
        <f t="shared" si="2"/>
        <v>1997</v>
      </c>
      <c r="B19" s="142">
        <v>330816</v>
      </c>
      <c r="C19" s="148">
        <v>0.2104</v>
      </c>
      <c r="D19" s="149">
        <f t="shared" si="0"/>
        <v>1572319.3916349809</v>
      </c>
      <c r="E19" s="145">
        <f t="shared" si="1"/>
        <v>0.2</v>
      </c>
    </row>
    <row r="20" spans="1:5" ht="15.75" customHeight="1" x14ac:dyDescent="0.2">
      <c r="A20" s="147">
        <f t="shared" si="2"/>
        <v>1998</v>
      </c>
      <c r="B20" s="142">
        <v>399576</v>
      </c>
      <c r="C20" s="148">
        <v>0.22159999999999999</v>
      </c>
      <c r="D20" s="149">
        <f t="shared" si="0"/>
        <v>1803140.7942238268</v>
      </c>
      <c r="E20" s="145">
        <f t="shared" si="1"/>
        <v>0.2</v>
      </c>
    </row>
    <row r="21" spans="1:5" ht="15.75" customHeight="1" x14ac:dyDescent="0.2">
      <c r="A21" s="147">
        <f t="shared" si="2"/>
        <v>1999</v>
      </c>
      <c r="B21" s="142">
        <v>509529</v>
      </c>
      <c r="C21" s="148">
        <v>0.25190000000000001</v>
      </c>
      <c r="D21" s="149">
        <f t="shared" si="0"/>
        <v>2022743.152044462</v>
      </c>
      <c r="E21" s="145">
        <f t="shared" si="1"/>
        <v>0.2</v>
      </c>
    </row>
    <row r="22" spans="1:5" ht="15.75" customHeight="1" x14ac:dyDescent="0.2">
      <c r="A22" s="147">
        <f t="shared" si="2"/>
        <v>2000</v>
      </c>
      <c r="B22" s="142">
        <v>594147</v>
      </c>
      <c r="C22" s="148">
        <v>0.27289999999999998</v>
      </c>
      <c r="D22" s="149">
        <f t="shared" si="0"/>
        <v>2177160.1319164531</v>
      </c>
      <c r="E22" s="145">
        <f t="shared" si="1"/>
        <v>0.2</v>
      </c>
    </row>
    <row r="23" spans="1:5" ht="15.75" customHeight="1" x14ac:dyDescent="0.2">
      <c r="A23" s="147">
        <f t="shared" si="2"/>
        <v>2001</v>
      </c>
      <c r="B23" s="142">
        <v>690747</v>
      </c>
      <c r="C23" s="148">
        <v>0.29320000000000002</v>
      </c>
      <c r="D23" s="149">
        <f t="shared" si="0"/>
        <v>2355890.1773533425</v>
      </c>
      <c r="E23" s="145">
        <f t="shared" si="1"/>
        <v>0.2</v>
      </c>
    </row>
    <row r="24" spans="1:5" ht="15.75" customHeight="1" x14ac:dyDescent="0.2">
      <c r="A24" s="147">
        <f t="shared" si="2"/>
        <v>2002</v>
      </c>
      <c r="B24" s="142">
        <v>786430</v>
      </c>
      <c r="C24" s="148">
        <v>0.31009999999999999</v>
      </c>
      <c r="D24" s="149">
        <f t="shared" si="0"/>
        <v>2536052.886165753</v>
      </c>
      <c r="E24" s="145">
        <f t="shared" si="1"/>
        <v>0.2</v>
      </c>
    </row>
    <row r="25" spans="1:5" ht="12.75" x14ac:dyDescent="0.2">
      <c r="A25" s="147">
        <f t="shared" si="2"/>
        <v>2003</v>
      </c>
      <c r="B25" s="142">
        <v>903174</v>
      </c>
      <c r="C25" s="148">
        <v>0.31790000000000002</v>
      </c>
      <c r="D25" s="149">
        <f t="shared" si="0"/>
        <v>2841063.2274300093</v>
      </c>
      <c r="E25" s="145">
        <f t="shared" si="1"/>
        <v>0.2</v>
      </c>
    </row>
    <row r="26" spans="1:5" ht="12.75" x14ac:dyDescent="0.2">
      <c r="A26" s="147">
        <f t="shared" si="2"/>
        <v>2004</v>
      </c>
      <c r="B26" s="142">
        <v>1014067</v>
      </c>
      <c r="C26" s="148">
        <v>0.31280000000000002</v>
      </c>
      <c r="D26" s="149">
        <f t="shared" si="0"/>
        <v>3241902.1739130435</v>
      </c>
      <c r="E26" s="145">
        <f t="shared" si="1"/>
        <v>0.2</v>
      </c>
    </row>
    <row r="27" spans="1:5" ht="12.75" x14ac:dyDescent="0.2">
      <c r="A27" s="147">
        <f t="shared" si="2"/>
        <v>2005</v>
      </c>
      <c r="B27" s="142">
        <v>1147717</v>
      </c>
      <c r="C27" s="148">
        <v>0.31080000000000002</v>
      </c>
      <c r="D27" s="149">
        <f t="shared" si="0"/>
        <v>3692783.1402831399</v>
      </c>
      <c r="E27" s="145">
        <f t="shared" si="1"/>
        <v>0.2</v>
      </c>
    </row>
    <row r="28" spans="1:5" ht="12.75" x14ac:dyDescent="0.2">
      <c r="A28" s="147">
        <f t="shared" si="2"/>
        <v>2006</v>
      </c>
      <c r="B28" s="142">
        <v>1241576</v>
      </c>
      <c r="C28" s="148">
        <v>0.28910000000000002</v>
      </c>
      <c r="D28" s="149">
        <f t="shared" si="0"/>
        <v>4294624.697336561</v>
      </c>
      <c r="E28" s="145">
        <f t="shared" si="1"/>
        <v>0.2</v>
      </c>
    </row>
    <row r="29" spans="1:5" ht="12.75" x14ac:dyDescent="0.2">
      <c r="A29" s="147">
        <f t="shared" si="2"/>
        <v>2007</v>
      </c>
      <c r="B29" s="142">
        <v>1328302</v>
      </c>
      <c r="C29" s="148">
        <v>0.26629999999999998</v>
      </c>
      <c r="D29" s="149">
        <f t="shared" si="0"/>
        <v>4987990.9876079615</v>
      </c>
      <c r="E29" s="145">
        <f t="shared" si="1"/>
        <v>0.2</v>
      </c>
    </row>
    <row r="30" spans="1:5" ht="12.75" x14ac:dyDescent="0.2">
      <c r="A30" s="147">
        <f t="shared" si="2"/>
        <v>2008</v>
      </c>
      <c r="B30" s="142">
        <v>1470195</v>
      </c>
      <c r="C30" s="148">
        <v>0.2611</v>
      </c>
      <c r="D30" s="149">
        <f t="shared" si="0"/>
        <v>5630773.6499425508</v>
      </c>
      <c r="E30" s="145">
        <f t="shared" si="1"/>
        <v>0.2</v>
      </c>
    </row>
    <row r="31" spans="1:5" ht="12.75" x14ac:dyDescent="0.2">
      <c r="A31" s="147">
        <f t="shared" si="2"/>
        <v>2009</v>
      </c>
      <c r="B31" s="142">
        <v>1648650</v>
      </c>
      <c r="C31" s="148">
        <v>0.2545</v>
      </c>
      <c r="D31" s="149">
        <f t="shared" si="0"/>
        <v>6477996.0707269153</v>
      </c>
      <c r="E31" s="145">
        <f t="shared" si="1"/>
        <v>0.2</v>
      </c>
    </row>
    <row r="32" spans="1:5" ht="12.75" x14ac:dyDescent="0.2">
      <c r="A32" s="147">
        <f t="shared" si="2"/>
        <v>2010</v>
      </c>
      <c r="B32" s="142">
        <v>1828976</v>
      </c>
      <c r="C32" s="148">
        <v>0.23499999999999999</v>
      </c>
      <c r="D32" s="149">
        <f t="shared" si="0"/>
        <v>7782876.5957446815</v>
      </c>
      <c r="E32" s="145">
        <f t="shared" si="1"/>
        <v>0.2</v>
      </c>
    </row>
    <row r="33" spans="1:5" ht="12.75" x14ac:dyDescent="0.2">
      <c r="A33" s="147">
        <f t="shared" si="2"/>
        <v>2011</v>
      </c>
      <c r="B33" s="142">
        <v>1993916</v>
      </c>
      <c r="C33" s="148">
        <v>0.22819999999999999</v>
      </c>
      <c r="D33" s="149">
        <f t="shared" si="0"/>
        <v>8737581.0692375116</v>
      </c>
      <c r="E33" s="145">
        <f t="shared" si="1"/>
        <v>0.2</v>
      </c>
    </row>
    <row r="34" spans="1:5" ht="12.75" x14ac:dyDescent="0.2">
      <c r="A34" s="147">
        <f t="shared" si="2"/>
        <v>2012</v>
      </c>
      <c r="B34" s="142">
        <v>2210246</v>
      </c>
      <c r="C34" s="148">
        <v>0.2223</v>
      </c>
      <c r="D34" s="149">
        <f t="shared" si="0"/>
        <v>9942627.0805218183</v>
      </c>
      <c r="E34" s="145">
        <f t="shared" si="1"/>
        <v>0.2</v>
      </c>
    </row>
    <row r="35" spans="1:5" ht="12.75" x14ac:dyDescent="0.2">
      <c r="A35" s="147">
        <f t="shared" si="2"/>
        <v>2013</v>
      </c>
      <c r="B35" s="142">
        <v>2471263</v>
      </c>
      <c r="C35" s="148">
        <v>0.22</v>
      </c>
      <c r="D35" s="149">
        <f t="shared" si="0"/>
        <v>11233013.636363637</v>
      </c>
      <c r="E35" s="145">
        <f t="shared" si="1"/>
        <v>0.2</v>
      </c>
    </row>
    <row r="36" spans="1:5" ht="12.75" x14ac:dyDescent="0.2">
      <c r="A36" s="147">
        <f t="shared" si="2"/>
        <v>2014</v>
      </c>
      <c r="B36" s="142">
        <v>2703760</v>
      </c>
      <c r="C36" s="148">
        <v>0.21690000000000001</v>
      </c>
      <c r="D36" s="149">
        <f t="shared" si="0"/>
        <v>12465467.957584139</v>
      </c>
      <c r="E36" s="145">
        <f t="shared" si="1"/>
        <v>0.2</v>
      </c>
    </row>
    <row r="37" spans="1:5" ht="12.75" x14ac:dyDescent="0.2">
      <c r="A37" s="147">
        <f t="shared" si="2"/>
        <v>2015</v>
      </c>
      <c r="B37" s="142">
        <v>3218126</v>
      </c>
      <c r="C37" s="148">
        <v>0.23380000000000001</v>
      </c>
      <c r="D37" s="149">
        <f t="shared" si="0"/>
        <v>13764439.692044482</v>
      </c>
      <c r="E37" s="145">
        <f t="shared" si="1"/>
        <v>0.2</v>
      </c>
    </row>
    <row r="38" spans="1:5" ht="12.75" x14ac:dyDescent="0.2">
      <c r="A38" s="147">
        <f t="shared" si="2"/>
        <v>2016</v>
      </c>
      <c r="B38" s="142">
        <v>3629310</v>
      </c>
      <c r="C38" s="148">
        <v>0.2379</v>
      </c>
      <c r="D38" s="149">
        <f t="shared" si="0"/>
        <v>15255611.60151324</v>
      </c>
      <c r="E38" s="145">
        <f t="shared" si="1"/>
        <v>0.2</v>
      </c>
    </row>
    <row r="39" spans="1:5" ht="12.75" x14ac:dyDescent="0.2">
      <c r="A39" s="147">
        <f t="shared" si="2"/>
        <v>2017</v>
      </c>
      <c r="B39" s="142">
        <v>4022082</v>
      </c>
      <c r="C39" s="148">
        <v>0.23980000000000001</v>
      </c>
      <c r="D39" s="149">
        <f t="shared" si="0"/>
        <v>16772652.210175145</v>
      </c>
      <c r="E39" s="145">
        <f t="shared" si="1"/>
        <v>0.2</v>
      </c>
    </row>
    <row r="40" spans="1:5" ht="12.75" x14ac:dyDescent="0.2">
      <c r="A40" s="147">
        <f t="shared" si="2"/>
        <v>2018</v>
      </c>
      <c r="B40" s="142">
        <v>4540847</v>
      </c>
      <c r="C40" s="148">
        <v>0.24249999999999999</v>
      </c>
      <c r="D40" s="149">
        <f t="shared" si="0"/>
        <v>18725142.268041238</v>
      </c>
      <c r="E40" s="145">
        <f t="shared" si="1"/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8"/>
  <sheetViews>
    <sheetView topLeftCell="F1" workbookViewId="0">
      <selection activeCell="J50" sqref="J50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</v>
      </c>
      <c r="B1" s="1" t="s">
        <v>77</v>
      </c>
      <c r="C1" s="1" t="s">
        <v>78</v>
      </c>
      <c r="D1" s="1" t="s">
        <v>79</v>
      </c>
      <c r="E1" s="1" t="s">
        <v>52</v>
      </c>
      <c r="F1" s="1" t="s">
        <v>50</v>
      </c>
      <c r="G1" s="1" t="s">
        <v>80</v>
      </c>
      <c r="H1" s="1" t="s">
        <v>54</v>
      </c>
      <c r="I1" s="1" t="s">
        <v>81</v>
      </c>
      <c r="J1" s="1" t="s">
        <v>35</v>
      </c>
      <c r="K1" s="1" t="s">
        <v>53</v>
      </c>
      <c r="L1" s="1" t="s">
        <v>82</v>
      </c>
      <c r="M1" s="1" t="s">
        <v>83</v>
      </c>
      <c r="N1" s="1" t="s">
        <v>55</v>
      </c>
    </row>
    <row r="2" spans="1:14" ht="15.75" customHeight="1" x14ac:dyDescent="0.2">
      <c r="A2" s="147">
        <v>1980</v>
      </c>
      <c r="B2" s="155">
        <f>B13-B3</f>
        <v>88768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 ht="15.75" customHeight="1" x14ac:dyDescent="0.2">
      <c r="A3" s="147">
        <f t="shared" ref="A3:A40" si="0">A2+1</f>
        <v>1981</v>
      </c>
      <c r="B3" s="143">
        <v>21278</v>
      </c>
      <c r="C3" s="143">
        <v>104112</v>
      </c>
      <c r="D3" s="149"/>
      <c r="E3" s="156">
        <v>0.13112546899999999</v>
      </c>
      <c r="F3" s="149"/>
      <c r="G3" s="143">
        <v>1095</v>
      </c>
      <c r="H3" s="145">
        <f t="shared" ref="H3:H38" si="1">G3/B3</f>
        <v>5.1461603534166747E-2</v>
      </c>
      <c r="I3" s="145">
        <f t="shared" ref="I3:I38" si="2">H3-E3</f>
        <v>-7.9663865465833247E-2</v>
      </c>
      <c r="J3" s="143">
        <v>2040</v>
      </c>
      <c r="K3" s="145">
        <f t="shared" ref="K3:K38" si="3">J3/C3</f>
        <v>1.9594283079760258E-2</v>
      </c>
      <c r="L3" s="149">
        <f t="shared" ref="L3:L38" si="4">B3/C3</f>
        <v>0.2043760565544798</v>
      </c>
      <c r="M3" s="149"/>
      <c r="N3" s="149"/>
    </row>
    <row r="4" spans="1:14" ht="15.75" customHeight="1" x14ac:dyDescent="0.2">
      <c r="A4" s="147">
        <f t="shared" si="0"/>
        <v>1982</v>
      </c>
      <c r="B4" s="143">
        <v>24842</v>
      </c>
      <c r="C4" s="143">
        <v>116756</v>
      </c>
      <c r="D4" s="149">
        <f t="shared" ref="D4:D38" si="5">(C4-C3)/C3</f>
        <v>0.1214461349316121</v>
      </c>
      <c r="E4" s="145">
        <v>8.3047754225299406E-2</v>
      </c>
      <c r="F4" s="145">
        <f t="shared" ref="F4:F38" si="6">D4-E4</f>
        <v>3.8398380706312699E-2</v>
      </c>
      <c r="G4" s="143">
        <v>1298</v>
      </c>
      <c r="H4" s="145">
        <f t="shared" si="1"/>
        <v>5.2250221399243214E-2</v>
      </c>
      <c r="I4" s="145">
        <f t="shared" si="2"/>
        <v>-3.0797532826056191E-2</v>
      </c>
      <c r="J4" s="143">
        <v>2529</v>
      </c>
      <c r="K4" s="145">
        <f t="shared" si="3"/>
        <v>2.1660557059166124E-2</v>
      </c>
      <c r="L4" s="149">
        <f t="shared" si="4"/>
        <v>0.21276850868477851</v>
      </c>
      <c r="M4" s="149">
        <f t="shared" ref="M4:M38" si="7">L4-L3</f>
        <v>8.392452130298711E-3</v>
      </c>
      <c r="N4" s="149">
        <f t="shared" ref="N4:N12" si="8">((H4-F4-E4)*L3/(1+F4+E4))+K4</f>
        <v>9.0500646806866841E-3</v>
      </c>
    </row>
    <row r="5" spans="1:14" ht="15.75" customHeight="1" x14ac:dyDescent="0.2">
      <c r="A5" s="147">
        <f t="shared" si="0"/>
        <v>1983</v>
      </c>
      <c r="B5" s="143">
        <v>28589</v>
      </c>
      <c r="C5" s="143">
        <v>135715</v>
      </c>
      <c r="D5" s="149">
        <f t="shared" si="5"/>
        <v>0.16238137654595911</v>
      </c>
      <c r="E5" s="145">
        <v>8.1686533613250262E-2</v>
      </c>
      <c r="F5" s="145">
        <f t="shared" si="6"/>
        <v>8.0694842932708843E-2</v>
      </c>
      <c r="G5" s="143">
        <v>1464</v>
      </c>
      <c r="H5" s="145">
        <f t="shared" si="1"/>
        <v>5.1208506768337471E-2</v>
      </c>
      <c r="I5" s="145">
        <f t="shared" si="2"/>
        <v>-3.0478026844912791E-2</v>
      </c>
      <c r="J5" s="143">
        <v>3903</v>
      </c>
      <c r="K5" s="145">
        <f t="shared" si="3"/>
        <v>2.8758796006336809E-2</v>
      </c>
      <c r="L5" s="149">
        <f t="shared" si="4"/>
        <v>0.21065468076483809</v>
      </c>
      <c r="M5" s="149">
        <f t="shared" si="7"/>
        <v>-2.1138279199404142E-3</v>
      </c>
      <c r="N5" s="149">
        <f t="shared" si="8"/>
        <v>8.4091188813640548E-3</v>
      </c>
    </row>
    <row r="6" spans="1:14" ht="15.75" customHeight="1" x14ac:dyDescent="0.2">
      <c r="A6" s="147">
        <f t="shared" si="0"/>
        <v>1984</v>
      </c>
      <c r="B6" s="143">
        <v>33101</v>
      </c>
      <c r="C6" s="143">
        <v>150620</v>
      </c>
      <c r="D6" s="149">
        <f t="shared" si="5"/>
        <v>0.10982573775927496</v>
      </c>
      <c r="E6" s="145">
        <v>7.5895506786948438E-2</v>
      </c>
      <c r="F6" s="145">
        <f t="shared" si="6"/>
        <v>3.3930230972326517E-2</v>
      </c>
      <c r="G6" s="143">
        <v>1785</v>
      </c>
      <c r="H6" s="145">
        <f t="shared" si="1"/>
        <v>5.3925863266970783E-2</v>
      </c>
      <c r="I6" s="145">
        <f t="shared" si="2"/>
        <v>-2.1969643519977655E-2</v>
      </c>
      <c r="J6" s="143">
        <v>5485</v>
      </c>
      <c r="K6" s="145">
        <f t="shared" si="3"/>
        <v>3.6416146594077811E-2</v>
      </c>
      <c r="L6" s="149">
        <f t="shared" si="4"/>
        <v>0.21976497145133447</v>
      </c>
      <c r="M6" s="149">
        <f t="shared" si="7"/>
        <v>9.1102906864963806E-3</v>
      </c>
      <c r="N6" s="149">
        <f t="shared" si="8"/>
        <v>2.5805859036910874E-2</v>
      </c>
    </row>
    <row r="7" spans="1:14" ht="15.75" customHeight="1" x14ac:dyDescent="0.2">
      <c r="A7" s="147">
        <f t="shared" si="0"/>
        <v>1985</v>
      </c>
      <c r="B7" s="143">
        <v>39040</v>
      </c>
      <c r="C7" s="143">
        <v>168181</v>
      </c>
      <c r="D7" s="149">
        <f t="shared" si="5"/>
        <v>0.11659142212189616</v>
      </c>
      <c r="E7" s="145">
        <v>7.9248721455080592E-2</v>
      </c>
      <c r="F7" s="145">
        <f t="shared" si="6"/>
        <v>3.7342700666815568E-2</v>
      </c>
      <c r="G7" s="143">
        <v>2162</v>
      </c>
      <c r="H7" s="145">
        <f t="shared" si="1"/>
        <v>5.5379098360655736E-2</v>
      </c>
      <c r="I7" s="145">
        <f t="shared" si="2"/>
        <v>-2.3869623094424856E-2</v>
      </c>
      <c r="J7" s="143">
        <v>4192</v>
      </c>
      <c r="K7" s="145">
        <f t="shared" si="3"/>
        <v>2.4925526664724314E-2</v>
      </c>
      <c r="L7" s="149">
        <f t="shared" si="4"/>
        <v>0.23213085901498981</v>
      </c>
      <c r="M7" s="149">
        <f t="shared" si="7"/>
        <v>1.2365887563655337E-2</v>
      </c>
      <c r="N7" s="149">
        <f t="shared" si="8"/>
        <v>1.287785701820765E-2</v>
      </c>
    </row>
    <row r="8" spans="1:14" ht="15.75" customHeight="1" x14ac:dyDescent="0.2">
      <c r="A8" s="147">
        <f t="shared" si="0"/>
        <v>1986</v>
      </c>
      <c r="B8" s="143">
        <v>44067</v>
      </c>
      <c r="C8" s="143">
        <v>186424</v>
      </c>
      <c r="D8" s="149">
        <f t="shared" si="5"/>
        <v>0.10847241959555479</v>
      </c>
      <c r="E8" s="145">
        <v>7.0389180480629809E-2</v>
      </c>
      <c r="F8" s="145">
        <f t="shared" si="6"/>
        <v>3.8083239114924977E-2</v>
      </c>
      <c r="G8" s="143">
        <v>3057</v>
      </c>
      <c r="H8" s="145">
        <f t="shared" si="1"/>
        <v>6.9371638641160055E-2</v>
      </c>
      <c r="I8" s="145">
        <f t="shared" si="2"/>
        <v>-1.0175418394697544E-3</v>
      </c>
      <c r="J8" s="143">
        <v>4780</v>
      </c>
      <c r="K8" s="145">
        <f t="shared" si="3"/>
        <v>2.5640475475260695E-2</v>
      </c>
      <c r="L8" s="149">
        <f t="shared" si="4"/>
        <v>0.23638050894734583</v>
      </c>
      <c r="M8" s="149">
        <f t="shared" si="7"/>
        <v>4.24964993235602E-3</v>
      </c>
      <c r="N8" s="149">
        <f t="shared" si="8"/>
        <v>1.7452181647966088E-2</v>
      </c>
    </row>
    <row r="9" spans="1:14" ht="15.75" customHeight="1" x14ac:dyDescent="0.2">
      <c r="A9" s="147">
        <f t="shared" si="0"/>
        <v>1987</v>
      </c>
      <c r="B9" s="143">
        <v>50492</v>
      </c>
      <c r="C9" s="143">
        <v>212738</v>
      </c>
      <c r="D9" s="149">
        <f t="shared" si="5"/>
        <v>0.14115135390293096</v>
      </c>
      <c r="E9" s="145">
        <v>0.10841767527271248</v>
      </c>
      <c r="F9" s="145">
        <f t="shared" si="6"/>
        <v>3.2733678630218477E-2</v>
      </c>
      <c r="G9" s="143">
        <v>3664</v>
      </c>
      <c r="H9" s="145">
        <f t="shared" si="1"/>
        <v>7.2565951041749191E-2</v>
      </c>
      <c r="I9" s="145">
        <f t="shared" si="2"/>
        <v>-3.5851724230963292E-2</v>
      </c>
      <c r="J9" s="143">
        <v>4256</v>
      </c>
      <c r="K9" s="145">
        <f t="shared" si="3"/>
        <v>2.000582876589984E-2</v>
      </c>
      <c r="L9" s="149">
        <f t="shared" si="4"/>
        <v>0.23734358694732488</v>
      </c>
      <c r="M9" s="149">
        <f t="shared" si="7"/>
        <v>9.6307799997905064E-4</v>
      </c>
      <c r="N9" s="149">
        <f t="shared" si="8"/>
        <v>5.7989031208166997E-3</v>
      </c>
    </row>
    <row r="10" spans="1:14" ht="15.75" customHeight="1" x14ac:dyDescent="0.2">
      <c r="A10" s="147">
        <f t="shared" si="0"/>
        <v>1988</v>
      </c>
      <c r="B10" s="143">
        <v>56611</v>
      </c>
      <c r="C10" s="143">
        <v>253633</v>
      </c>
      <c r="D10" s="149">
        <f t="shared" si="5"/>
        <v>0.19223175925316588</v>
      </c>
      <c r="E10" s="145">
        <v>5.4879587401509486E-2</v>
      </c>
      <c r="F10" s="145">
        <f t="shared" si="6"/>
        <v>0.13735217185165638</v>
      </c>
      <c r="G10" s="143">
        <v>4411</v>
      </c>
      <c r="H10" s="145">
        <f t="shared" si="1"/>
        <v>7.7917719171185812E-2</v>
      </c>
      <c r="I10" s="145">
        <f t="shared" si="2"/>
        <v>2.3038131769676326E-2</v>
      </c>
      <c r="J10" s="143">
        <v>4806</v>
      </c>
      <c r="K10" s="145">
        <f t="shared" si="3"/>
        <v>1.8948638386960686E-2</v>
      </c>
      <c r="L10" s="149">
        <f t="shared" si="4"/>
        <v>0.22320045104540812</v>
      </c>
      <c r="M10" s="149">
        <f t="shared" si="7"/>
        <v>-1.4143135901916765E-2</v>
      </c>
      <c r="N10" s="149">
        <f t="shared" si="8"/>
        <v>-3.8084338860453378E-3</v>
      </c>
    </row>
    <row r="11" spans="1:14" ht="15.75" customHeight="1" x14ac:dyDescent="0.2">
      <c r="A11" s="147">
        <f t="shared" si="0"/>
        <v>1989</v>
      </c>
      <c r="B11" s="143">
        <v>65655</v>
      </c>
      <c r="C11" s="143">
        <v>292976</v>
      </c>
      <c r="D11" s="149">
        <f t="shared" si="5"/>
        <v>0.15511782772746449</v>
      </c>
      <c r="E11" s="145">
        <v>8.9322447456850335E-2</v>
      </c>
      <c r="F11" s="145">
        <f t="shared" si="6"/>
        <v>6.5795380270614157E-2</v>
      </c>
      <c r="G11" s="143">
        <v>5434</v>
      </c>
      <c r="H11" s="145">
        <f t="shared" si="1"/>
        <v>8.2765973650140892E-2</v>
      </c>
      <c r="I11" s="145">
        <f t="shared" si="2"/>
        <v>-6.5564738067094425E-3</v>
      </c>
      <c r="J11" s="143">
        <v>6629</v>
      </c>
      <c r="K11" s="145">
        <f t="shared" si="3"/>
        <v>2.2626426738026322E-2</v>
      </c>
      <c r="L11" s="149">
        <f t="shared" si="4"/>
        <v>0.22409685434984436</v>
      </c>
      <c r="M11" s="149">
        <f t="shared" si="7"/>
        <v>8.9640330443624405E-4</v>
      </c>
      <c r="N11" s="149">
        <f t="shared" si="8"/>
        <v>8.6460638032761529E-3</v>
      </c>
    </row>
    <row r="12" spans="1:14" ht="15.75" customHeight="1" x14ac:dyDescent="0.2">
      <c r="A12" s="147">
        <f t="shared" si="0"/>
        <v>1990</v>
      </c>
      <c r="B12" s="143">
        <v>95654</v>
      </c>
      <c r="C12" s="143">
        <v>343266</v>
      </c>
      <c r="D12" s="149">
        <f t="shared" si="5"/>
        <v>0.17165228551144121</v>
      </c>
      <c r="E12" s="145">
        <v>0.1048691707411504</v>
      </c>
      <c r="F12" s="145">
        <f t="shared" si="6"/>
        <v>6.6783114770290808E-2</v>
      </c>
      <c r="G12" s="143">
        <v>6570</v>
      </c>
      <c r="H12" s="145">
        <f t="shared" si="1"/>
        <v>6.8685052376272815E-2</v>
      </c>
      <c r="I12" s="145">
        <f t="shared" si="2"/>
        <v>-3.6184118364877588E-2</v>
      </c>
      <c r="J12" s="143">
        <v>8150</v>
      </c>
      <c r="K12" s="145">
        <f t="shared" si="3"/>
        <v>2.3742520377782829E-2</v>
      </c>
      <c r="L12" s="149">
        <f t="shared" si="4"/>
        <v>0.27865853303269184</v>
      </c>
      <c r="M12" s="149">
        <f t="shared" si="7"/>
        <v>5.4561678682847475E-2</v>
      </c>
      <c r="N12" s="149">
        <f t="shared" si="8"/>
        <v>4.0484239875505298E-3</v>
      </c>
    </row>
    <row r="13" spans="1:14" ht="15.75" customHeight="1" x14ac:dyDescent="0.2">
      <c r="A13" s="147">
        <f t="shared" si="0"/>
        <v>1991</v>
      </c>
      <c r="B13" s="143">
        <v>110046</v>
      </c>
      <c r="C13" s="143">
        <v>394620</v>
      </c>
      <c r="D13" s="149">
        <f t="shared" si="5"/>
        <v>0.14960409711419131</v>
      </c>
      <c r="E13" s="145">
        <v>0.1465004963026105</v>
      </c>
      <c r="F13" s="145">
        <f t="shared" si="6"/>
        <v>3.1036008115808145E-3</v>
      </c>
      <c r="G13" s="143">
        <v>8430</v>
      </c>
      <c r="H13" s="145">
        <f t="shared" si="1"/>
        <v>7.6604329098740528E-2</v>
      </c>
      <c r="I13" s="145">
        <f t="shared" si="2"/>
        <v>-6.9896167203869972E-2</v>
      </c>
      <c r="J13" s="143">
        <v>6660</v>
      </c>
      <c r="K13" s="145">
        <f t="shared" si="3"/>
        <v>1.6876995590694846E-2</v>
      </c>
      <c r="L13" s="149">
        <f t="shared" si="4"/>
        <v>0.27886574426030103</v>
      </c>
      <c r="M13" s="149">
        <f t="shared" si="7"/>
        <v>2.0721122760919419E-4</v>
      </c>
      <c r="N13" s="149">
        <f>((H13-F13-E13)*L12)/(1+F13+E13)+K13</f>
        <v>-8.1779891984676278E-4</v>
      </c>
    </row>
    <row r="14" spans="1:14" ht="15.75" customHeight="1" x14ac:dyDescent="0.2">
      <c r="A14" s="147">
        <f t="shared" si="0"/>
        <v>1992</v>
      </c>
      <c r="B14" s="143">
        <v>127136</v>
      </c>
      <c r="C14" s="143">
        <v>457480</v>
      </c>
      <c r="D14" s="149">
        <f t="shared" si="5"/>
        <v>0.15929248390857026</v>
      </c>
      <c r="E14" s="145">
        <v>7.1262998094214852E-2</v>
      </c>
      <c r="F14" s="145">
        <f t="shared" si="6"/>
        <v>8.8029485814355407E-2</v>
      </c>
      <c r="G14" s="143">
        <v>10110</v>
      </c>
      <c r="H14" s="145">
        <f t="shared" si="1"/>
        <v>7.9521142713314868E-2</v>
      </c>
      <c r="I14" s="145">
        <f t="shared" si="2"/>
        <v>8.2581446191000163E-3</v>
      </c>
      <c r="J14" s="143">
        <v>8070</v>
      </c>
      <c r="K14" s="145">
        <f t="shared" si="3"/>
        <v>1.7640115414881526E-2</v>
      </c>
      <c r="L14" s="149">
        <f t="shared" si="4"/>
        <v>0.27790504502929092</v>
      </c>
      <c r="M14" s="149">
        <f t="shared" si="7"/>
        <v>-9.6069923101010923E-4</v>
      </c>
      <c r="N14" s="149">
        <f t="shared" ref="N14:N38" si="9">((H14-F14-E14)*L13/(1+F14+E14))+K14</f>
        <v>-1.5487387714721405E-3</v>
      </c>
    </row>
    <row r="15" spans="1:14" ht="15.75" customHeight="1" x14ac:dyDescent="0.2">
      <c r="A15" s="147">
        <f t="shared" si="0"/>
        <v>1993</v>
      </c>
      <c r="B15" s="143">
        <v>141826</v>
      </c>
      <c r="C15" s="143">
        <v>494612</v>
      </c>
      <c r="D15" s="149">
        <f t="shared" si="5"/>
        <v>8.1166389787531698E-2</v>
      </c>
      <c r="E15" s="145">
        <v>0.11297588647875985</v>
      </c>
      <c r="F15" s="145">
        <f t="shared" si="6"/>
        <v>-3.1809496691228151E-2</v>
      </c>
      <c r="G15" s="143">
        <v>11660</v>
      </c>
      <c r="H15" s="145">
        <f t="shared" si="1"/>
        <v>8.2213416439862935E-2</v>
      </c>
      <c r="I15" s="145">
        <f t="shared" si="2"/>
        <v>-3.0762470038896914E-2</v>
      </c>
      <c r="J15" s="143">
        <v>4790</v>
      </c>
      <c r="K15" s="145">
        <f t="shared" si="3"/>
        <v>9.6843586487994626E-3</v>
      </c>
      <c r="L15" s="149">
        <f t="shared" si="4"/>
        <v>0.28674193104898382</v>
      </c>
      <c r="M15" s="149">
        <f t="shared" si="7"/>
        <v>8.8368860196929022E-3</v>
      </c>
      <c r="N15" s="149">
        <f t="shared" si="9"/>
        <v>9.9534883514164306E-3</v>
      </c>
    </row>
    <row r="16" spans="1:14" ht="15.75" customHeight="1" x14ac:dyDescent="0.2">
      <c r="A16" s="147">
        <f t="shared" si="0"/>
        <v>1994</v>
      </c>
      <c r="B16" s="143">
        <v>163819</v>
      </c>
      <c r="C16" s="143">
        <v>591044</v>
      </c>
      <c r="D16" s="149">
        <f t="shared" si="5"/>
        <v>0.19496494221733399</v>
      </c>
      <c r="E16" s="145">
        <v>8.7970920779477657E-2</v>
      </c>
      <c r="F16" s="145">
        <f t="shared" si="6"/>
        <v>0.10699402143785633</v>
      </c>
      <c r="G16" s="143">
        <v>14280</v>
      </c>
      <c r="H16" s="145">
        <f t="shared" si="1"/>
        <v>8.7169375957611761E-2</v>
      </c>
      <c r="I16" s="145">
        <f t="shared" si="2"/>
        <v>-8.0154482186589604E-4</v>
      </c>
      <c r="J16" s="143">
        <v>7530</v>
      </c>
      <c r="K16" s="145">
        <f t="shared" si="3"/>
        <v>1.2740168244665371E-2</v>
      </c>
      <c r="L16" s="149">
        <f t="shared" si="4"/>
        <v>0.27716887406013768</v>
      </c>
      <c r="M16" s="149">
        <f t="shared" si="7"/>
        <v>-9.5730569888461403E-3</v>
      </c>
      <c r="N16" s="149">
        <f t="shared" si="9"/>
        <v>-1.3126288364912531E-2</v>
      </c>
    </row>
    <row r="17" spans="1:14" ht="15.75" customHeight="1" x14ac:dyDescent="0.2">
      <c r="A17" s="147">
        <f t="shared" si="0"/>
        <v>1995</v>
      </c>
      <c r="B17" s="143">
        <v>188691</v>
      </c>
      <c r="C17" s="143">
        <v>684681</v>
      </c>
      <c r="D17" s="149">
        <f t="shared" si="5"/>
        <v>0.15842644540846368</v>
      </c>
      <c r="E17" s="145">
        <v>9.136796580049715E-2</v>
      </c>
      <c r="F17" s="145">
        <f t="shared" si="6"/>
        <v>6.7058479607966529E-2</v>
      </c>
      <c r="G17" s="143">
        <v>16270</v>
      </c>
      <c r="H17" s="145">
        <f t="shared" si="1"/>
        <v>8.6225628143366664E-2</v>
      </c>
      <c r="I17" s="145">
        <f t="shared" si="2"/>
        <v>-5.1423376571304857E-3</v>
      </c>
      <c r="J17" s="143">
        <v>7620</v>
      </c>
      <c r="K17" s="145">
        <f t="shared" si="3"/>
        <v>1.1129270419363178E-2</v>
      </c>
      <c r="L17" s="149">
        <f t="shared" si="4"/>
        <v>0.2755896541601125</v>
      </c>
      <c r="M17" s="149">
        <f t="shared" si="7"/>
        <v>-1.5792199000251861E-3</v>
      </c>
      <c r="N17" s="149">
        <f t="shared" si="9"/>
        <v>-6.1457316378735905E-3</v>
      </c>
    </row>
    <row r="18" spans="1:14" ht="15.75" customHeight="1" x14ac:dyDescent="0.2">
      <c r="A18" s="147">
        <f t="shared" si="0"/>
        <v>1996</v>
      </c>
      <c r="B18" s="143">
        <v>217991</v>
      </c>
      <c r="C18" s="143">
        <v>798013</v>
      </c>
      <c r="D18" s="149">
        <f t="shared" si="5"/>
        <v>0.16552525920830286</v>
      </c>
      <c r="E18" s="145">
        <v>7.1117218555657627E-2</v>
      </c>
      <c r="F18" s="145">
        <f t="shared" si="6"/>
        <v>9.4408040652645228E-2</v>
      </c>
      <c r="G18" s="143">
        <v>18940</v>
      </c>
      <c r="H18" s="145">
        <f t="shared" si="1"/>
        <v>8.6884320912331239E-2</v>
      </c>
      <c r="I18" s="145">
        <f t="shared" si="2"/>
        <v>1.5767102356673612E-2</v>
      </c>
      <c r="J18" s="143">
        <v>10710</v>
      </c>
      <c r="K18" s="145">
        <f t="shared" si="3"/>
        <v>1.3420833996438654E-2</v>
      </c>
      <c r="L18" s="149">
        <f t="shared" si="4"/>
        <v>0.27316722910529029</v>
      </c>
      <c r="M18" s="149">
        <f t="shared" si="7"/>
        <v>-2.4224250548222082E-3</v>
      </c>
      <c r="N18" s="149">
        <f t="shared" si="9"/>
        <v>-5.1738972773691383E-3</v>
      </c>
    </row>
    <row r="19" spans="1:14" ht="15.75" customHeight="1" x14ac:dyDescent="0.2">
      <c r="A19" s="147">
        <f t="shared" si="0"/>
        <v>1997</v>
      </c>
      <c r="B19" s="143">
        <v>253381</v>
      </c>
      <c r="C19" s="143">
        <v>884445</v>
      </c>
      <c r="D19" s="149">
        <f t="shared" si="5"/>
        <v>0.10830901250982126</v>
      </c>
      <c r="E19" s="145">
        <v>5.6508656335193377E-2</v>
      </c>
      <c r="F19" s="145">
        <f t="shared" si="6"/>
        <v>5.1800356174627887E-2</v>
      </c>
      <c r="G19" s="143">
        <v>22280</v>
      </c>
      <c r="H19" s="145">
        <f t="shared" si="1"/>
        <v>8.7930823542412412E-2</v>
      </c>
      <c r="I19" s="145">
        <f t="shared" si="2"/>
        <v>3.1422167207219034E-2</v>
      </c>
      <c r="J19" s="143">
        <v>11730</v>
      </c>
      <c r="K19" s="145">
        <f t="shared" si="3"/>
        <v>1.3262554483320048E-2</v>
      </c>
      <c r="L19" s="149">
        <f t="shared" si="4"/>
        <v>0.28648587532294262</v>
      </c>
      <c r="M19" s="149">
        <f t="shared" si="7"/>
        <v>1.331864621765233E-2</v>
      </c>
      <c r="N19" s="149">
        <f t="shared" si="9"/>
        <v>8.2398998341395753E-3</v>
      </c>
    </row>
    <row r="20" spans="1:14" ht="15.75" customHeight="1" x14ac:dyDescent="0.2">
      <c r="A20" s="147">
        <f t="shared" si="0"/>
        <v>1998</v>
      </c>
      <c r="B20" s="143">
        <v>305774</v>
      </c>
      <c r="C20" s="143">
        <v>990842</v>
      </c>
      <c r="D20" s="149">
        <f t="shared" si="5"/>
        <v>0.12029804001379396</v>
      </c>
      <c r="E20" s="145">
        <v>7.9830675272593882E-2</v>
      </c>
      <c r="F20" s="145">
        <f t="shared" si="6"/>
        <v>4.0467364741200079E-2</v>
      </c>
      <c r="G20" s="143">
        <v>26720</v>
      </c>
      <c r="H20" s="145">
        <f t="shared" si="1"/>
        <v>8.7384800538960153E-2</v>
      </c>
      <c r="I20" s="145">
        <f t="shared" si="2"/>
        <v>7.5541252663662711E-3</v>
      </c>
      <c r="J20" s="143">
        <v>32320</v>
      </c>
      <c r="K20" s="145">
        <f t="shared" si="3"/>
        <v>3.2618722258442819E-2</v>
      </c>
      <c r="L20" s="149">
        <f t="shared" si="4"/>
        <v>0.3086001602677319</v>
      </c>
      <c r="M20" s="149">
        <f t="shared" si="7"/>
        <v>2.2114284944789286E-2</v>
      </c>
      <c r="N20" s="149">
        <f t="shared" si="9"/>
        <v>2.4202052868799603E-2</v>
      </c>
    </row>
    <row r="21" spans="1:14" ht="15.75" customHeight="1" x14ac:dyDescent="0.2">
      <c r="A21" s="147">
        <f t="shared" si="0"/>
        <v>1999</v>
      </c>
      <c r="B21" s="143">
        <v>390904</v>
      </c>
      <c r="C21" s="143">
        <v>1146659</v>
      </c>
      <c r="D21" s="149">
        <f t="shared" si="5"/>
        <v>0.15725716108118146</v>
      </c>
      <c r="E21" s="145">
        <v>9.0996488200279196E-2</v>
      </c>
      <c r="F21" s="145">
        <f t="shared" si="6"/>
        <v>6.626067288090226E-2</v>
      </c>
      <c r="G21" s="143">
        <v>34060</v>
      </c>
      <c r="H21" s="145">
        <f t="shared" si="1"/>
        <v>8.7131367292225204E-2</v>
      </c>
      <c r="I21" s="145">
        <f t="shared" si="2"/>
        <v>-3.8651209080539928E-3</v>
      </c>
      <c r="J21" s="143">
        <v>34270</v>
      </c>
      <c r="K21" s="145">
        <f t="shared" si="3"/>
        <v>2.9886827731697044E-2</v>
      </c>
      <c r="L21" s="149">
        <f t="shared" si="4"/>
        <v>0.34090693048238402</v>
      </c>
      <c r="M21" s="149">
        <f t="shared" si="7"/>
        <v>3.2306770214652114E-2</v>
      </c>
      <c r="N21" s="149">
        <f t="shared" si="9"/>
        <v>1.1186722059457685E-2</v>
      </c>
    </row>
    <row r="22" spans="1:14" ht="15.75" customHeight="1" x14ac:dyDescent="0.2">
      <c r="A22" s="147">
        <f t="shared" si="0"/>
        <v>2000</v>
      </c>
      <c r="B22" s="143">
        <v>437670</v>
      </c>
      <c r="C22" s="143">
        <v>1202434</v>
      </c>
      <c r="D22" s="149">
        <f t="shared" si="5"/>
        <v>4.8641313590178072E-2</v>
      </c>
      <c r="E22" s="145">
        <v>3.2941644174740978E-2</v>
      </c>
      <c r="F22" s="145">
        <f t="shared" si="6"/>
        <v>1.5699669415437094E-2</v>
      </c>
      <c r="G22" s="143">
        <v>38480</v>
      </c>
      <c r="H22" s="145">
        <f t="shared" si="1"/>
        <v>8.7920122466698655E-2</v>
      </c>
      <c r="I22" s="145">
        <f t="shared" si="2"/>
        <v>5.4978478291957678E-2</v>
      </c>
      <c r="J22" s="143">
        <v>25120</v>
      </c>
      <c r="K22" s="145">
        <f t="shared" si="3"/>
        <v>2.0890959503806445E-2</v>
      </c>
      <c r="L22" s="149">
        <f t="shared" si="4"/>
        <v>0.36398671361588247</v>
      </c>
      <c r="M22" s="149">
        <f t="shared" si="7"/>
        <v>2.3079783133498455E-2</v>
      </c>
      <c r="N22" s="149">
        <f t="shared" si="9"/>
        <v>3.3660262022753351E-2</v>
      </c>
    </row>
    <row r="23" spans="1:14" ht="15.75" customHeight="1" x14ac:dyDescent="0.2">
      <c r="A23" s="147">
        <f t="shared" si="0"/>
        <v>2001</v>
      </c>
      <c r="B23" s="143">
        <v>509533</v>
      </c>
      <c r="C23" s="143">
        <v>1294649</v>
      </c>
      <c r="D23" s="149">
        <f t="shared" si="5"/>
        <v>7.6690279882305395E-2</v>
      </c>
      <c r="E23" s="145">
        <v>2.7722671803692388E-2</v>
      </c>
      <c r="F23" s="145">
        <f t="shared" si="6"/>
        <v>4.8967608078613008E-2</v>
      </c>
      <c r="G23" s="143">
        <v>44890</v>
      </c>
      <c r="H23" s="145">
        <f t="shared" si="1"/>
        <v>8.8100280060369004E-2</v>
      </c>
      <c r="I23" s="145">
        <f t="shared" si="2"/>
        <v>6.0377608256676617E-2</v>
      </c>
      <c r="J23" s="143">
        <v>21220</v>
      </c>
      <c r="K23" s="145">
        <f t="shared" si="3"/>
        <v>1.6390542919354975E-2</v>
      </c>
      <c r="L23" s="149">
        <f t="shared" si="4"/>
        <v>0.3935684498269415</v>
      </c>
      <c r="M23" s="149">
        <f t="shared" si="7"/>
        <v>2.9581736211059029E-2</v>
      </c>
      <c r="N23" s="149">
        <f t="shared" si="9"/>
        <v>2.0247816031938464E-2</v>
      </c>
    </row>
    <row r="24" spans="1:14" ht="15.75" customHeight="1" x14ac:dyDescent="0.2">
      <c r="A24" s="147">
        <f t="shared" si="0"/>
        <v>2002</v>
      </c>
      <c r="B24" s="143">
        <v>580769</v>
      </c>
      <c r="C24" s="143">
        <v>1403637</v>
      </c>
      <c r="D24" s="149">
        <f t="shared" si="5"/>
        <v>8.4183435046873714E-2</v>
      </c>
      <c r="E24" s="145">
        <v>3.9086702793455365E-2</v>
      </c>
      <c r="F24" s="145">
        <f t="shared" si="6"/>
        <v>4.5096732253418349E-2</v>
      </c>
      <c r="G24" s="143">
        <v>50380</v>
      </c>
      <c r="H24" s="145">
        <f t="shared" si="1"/>
        <v>8.6747054336577881E-2</v>
      </c>
      <c r="I24" s="145">
        <f t="shared" si="2"/>
        <v>4.7660351543122516E-2</v>
      </c>
      <c r="J24" s="143">
        <v>24330</v>
      </c>
      <c r="K24" s="145">
        <f t="shared" si="3"/>
        <v>1.7333541364327101E-2</v>
      </c>
      <c r="L24" s="149">
        <f t="shared" si="4"/>
        <v>0.4137601103419189</v>
      </c>
      <c r="M24" s="149">
        <f t="shared" si="7"/>
        <v>2.0191660514977394E-2</v>
      </c>
      <c r="N24" s="149">
        <f t="shared" si="9"/>
        <v>1.8264158487942987E-2</v>
      </c>
    </row>
    <row r="25" spans="1:14" ht="12.75" x14ac:dyDescent="0.2">
      <c r="A25" s="147">
        <f t="shared" si="0"/>
        <v>2003</v>
      </c>
      <c r="B25" s="143">
        <v>670724</v>
      </c>
      <c r="C25" s="143">
        <v>1580658</v>
      </c>
      <c r="D25" s="149">
        <f t="shared" si="5"/>
        <v>0.12611594023241052</v>
      </c>
      <c r="E25" s="145">
        <v>4.4073712267978418E-2</v>
      </c>
      <c r="F25" s="145">
        <f t="shared" si="6"/>
        <v>8.2042227964432099E-2</v>
      </c>
      <c r="G25" s="143">
        <v>60040</v>
      </c>
      <c r="H25" s="145">
        <f t="shared" si="1"/>
        <v>8.9515210429327113E-2</v>
      </c>
      <c r="I25" s="145">
        <f t="shared" si="2"/>
        <v>4.5441498161348695E-2</v>
      </c>
      <c r="J25" s="143">
        <v>35780</v>
      </c>
      <c r="K25" s="145">
        <f t="shared" si="3"/>
        <v>2.2636142669698316E-2</v>
      </c>
      <c r="L25" s="149">
        <f t="shared" si="4"/>
        <v>0.42433214522053475</v>
      </c>
      <c r="M25" s="149">
        <f t="shared" si="7"/>
        <v>1.0572034878615855E-2</v>
      </c>
      <c r="N25" s="149">
        <f t="shared" si="9"/>
        <v>9.1882182945286425E-3</v>
      </c>
    </row>
    <row r="26" spans="1:14" ht="12.75" x14ac:dyDescent="0.2">
      <c r="A26" s="147">
        <f t="shared" si="0"/>
        <v>2004</v>
      </c>
      <c r="B26" s="143">
        <v>752971</v>
      </c>
      <c r="C26" s="143">
        <v>1982571</v>
      </c>
      <c r="D26" s="149">
        <f t="shared" si="5"/>
        <v>0.25426942450549073</v>
      </c>
      <c r="E26" s="145">
        <v>5.6178644885030292E-2</v>
      </c>
      <c r="F26" s="145">
        <f t="shared" si="6"/>
        <v>0.19809077962046043</v>
      </c>
      <c r="G26" s="143">
        <v>64490</v>
      </c>
      <c r="H26" s="145">
        <f t="shared" si="1"/>
        <v>8.564738881045883E-2</v>
      </c>
      <c r="I26" s="145">
        <f t="shared" si="2"/>
        <v>2.9468743925428538E-2</v>
      </c>
      <c r="J26" s="143">
        <v>17810</v>
      </c>
      <c r="K26" s="145">
        <f t="shared" si="3"/>
        <v>8.9832848357007146E-3</v>
      </c>
      <c r="L26" s="149">
        <f t="shared" si="4"/>
        <v>0.37979522549255484</v>
      </c>
      <c r="M26" s="149">
        <f t="shared" si="7"/>
        <v>-4.4536919727979907E-2</v>
      </c>
      <c r="N26" s="149">
        <f t="shared" si="9"/>
        <v>-4.8063270505578154E-2</v>
      </c>
    </row>
    <row r="27" spans="1:14" ht="12.75" x14ac:dyDescent="0.2">
      <c r="A27" s="147">
        <f t="shared" si="0"/>
        <v>2005</v>
      </c>
      <c r="B27" s="143">
        <v>857625</v>
      </c>
      <c r="C27" s="143">
        <v>2192425</v>
      </c>
      <c r="D27" s="149">
        <f t="shared" si="5"/>
        <v>0.10584942481252878</v>
      </c>
      <c r="E27" s="145">
        <v>4.7725867239455641E-2</v>
      </c>
      <c r="F27" s="145">
        <f t="shared" si="6"/>
        <v>5.8123557573073137E-2</v>
      </c>
      <c r="G27" s="143">
        <v>61950</v>
      </c>
      <c r="H27" s="145">
        <f t="shared" si="1"/>
        <v>7.2234368167905558E-2</v>
      </c>
      <c r="I27" s="145">
        <f t="shared" si="2"/>
        <v>2.4508500928449917E-2</v>
      </c>
      <c r="J27" s="143">
        <v>10410</v>
      </c>
      <c r="K27" s="145">
        <f t="shared" si="3"/>
        <v>4.7481669840473452E-3</v>
      </c>
      <c r="L27" s="149">
        <f t="shared" si="4"/>
        <v>0.3911764370502982</v>
      </c>
      <c r="M27" s="149">
        <f t="shared" si="7"/>
        <v>1.1381211557743354E-2</v>
      </c>
      <c r="N27" s="149">
        <f t="shared" si="9"/>
        <v>-6.7966579548940503E-3</v>
      </c>
    </row>
    <row r="28" spans="1:14" ht="12.75" x14ac:dyDescent="0.2">
      <c r="A28" s="147">
        <f t="shared" si="0"/>
        <v>2006</v>
      </c>
      <c r="B28" s="143">
        <v>934472</v>
      </c>
      <c r="C28" s="143">
        <v>2567916</v>
      </c>
      <c r="D28" s="149">
        <f t="shared" si="5"/>
        <v>0.17126743218126048</v>
      </c>
      <c r="E28" s="145">
        <v>5.9987591857504852E-2</v>
      </c>
      <c r="F28" s="145">
        <f t="shared" si="6"/>
        <v>0.11127984032375562</v>
      </c>
      <c r="G28" s="143">
        <v>70130</v>
      </c>
      <c r="H28" s="145">
        <f t="shared" si="1"/>
        <v>7.5047727486751883E-2</v>
      </c>
      <c r="I28" s="145">
        <f t="shared" si="2"/>
        <v>1.5060135629247032E-2</v>
      </c>
      <c r="J28" s="143">
        <v>-6669.14</v>
      </c>
      <c r="K28" s="145">
        <f t="shared" si="3"/>
        <v>-2.5971020858937756E-3</v>
      </c>
      <c r="L28" s="149">
        <f t="shared" si="4"/>
        <v>0.36390286909696423</v>
      </c>
      <c r="M28" s="149">
        <f t="shared" si="7"/>
        <v>-2.7273567953333966E-2</v>
      </c>
      <c r="N28" s="149">
        <f t="shared" si="9"/>
        <v>-3.4732274824654678E-2</v>
      </c>
    </row>
    <row r="29" spans="1:14" ht="12.75" x14ac:dyDescent="0.2">
      <c r="A29" s="147">
        <f t="shared" si="0"/>
        <v>2007</v>
      </c>
      <c r="B29" s="143">
        <v>997703</v>
      </c>
      <c r="C29" s="143">
        <v>2962104</v>
      </c>
      <c r="D29" s="149">
        <f t="shared" si="5"/>
        <v>0.15350502119228199</v>
      </c>
      <c r="E29" s="145">
        <v>6.4197396879758548E-2</v>
      </c>
      <c r="F29" s="145">
        <f t="shared" si="6"/>
        <v>8.930762431252344E-2</v>
      </c>
      <c r="G29" s="143">
        <v>73910</v>
      </c>
      <c r="H29" s="145">
        <f t="shared" si="1"/>
        <v>7.4080162132418165E-2</v>
      </c>
      <c r="I29" s="145">
        <f t="shared" si="2"/>
        <v>9.8827652526596171E-3</v>
      </c>
      <c r="J29" s="143">
        <v>-18120</v>
      </c>
      <c r="K29" s="145">
        <f t="shared" si="3"/>
        <v>-6.1172733975579522E-3</v>
      </c>
      <c r="L29" s="149">
        <f t="shared" si="4"/>
        <v>0.33682240731588087</v>
      </c>
      <c r="M29" s="149">
        <f t="shared" si="7"/>
        <v>-2.7080461781083365E-2</v>
      </c>
      <c r="N29" s="149">
        <f t="shared" si="9"/>
        <v>-3.1173890888162289E-2</v>
      </c>
    </row>
    <row r="30" spans="1:14" ht="12.75" x14ac:dyDescent="0.2">
      <c r="A30" s="147">
        <f t="shared" si="0"/>
        <v>2008</v>
      </c>
      <c r="B30" s="143">
        <v>1101493</v>
      </c>
      <c r="C30" s="143">
        <v>3403021</v>
      </c>
      <c r="D30" s="149">
        <f t="shared" si="5"/>
        <v>0.14885263988030131</v>
      </c>
      <c r="E30" s="145">
        <v>8.0870774295561526E-2</v>
      </c>
      <c r="F30" s="145">
        <f t="shared" si="6"/>
        <v>6.7981865584739787E-2</v>
      </c>
      <c r="G30" s="143">
        <v>76340</v>
      </c>
      <c r="H30" s="145">
        <f t="shared" si="1"/>
        <v>6.9305932947372334E-2</v>
      </c>
      <c r="I30" s="145">
        <f t="shared" si="2"/>
        <v>-1.1564841348189192E-2</v>
      </c>
      <c r="J30" s="143">
        <v>33400</v>
      </c>
      <c r="K30" s="145">
        <f t="shared" si="3"/>
        <v>9.8148086655944818E-3</v>
      </c>
      <c r="L30" s="149">
        <f t="shared" si="4"/>
        <v>0.32368092938597792</v>
      </c>
      <c r="M30" s="149">
        <f t="shared" si="7"/>
        <v>-1.3141477929902945E-2</v>
      </c>
      <c r="N30" s="149">
        <f t="shared" si="9"/>
        <v>-1.3506818837469426E-2</v>
      </c>
    </row>
    <row r="31" spans="1:14" ht="12.75" x14ac:dyDescent="0.2">
      <c r="A31" s="147">
        <f t="shared" si="0"/>
        <v>2009</v>
      </c>
      <c r="B31" s="143">
        <v>1237950</v>
      </c>
      <c r="C31" s="143">
        <v>3920267</v>
      </c>
      <c r="D31" s="149">
        <f t="shared" si="5"/>
        <v>0.15199612344443364</v>
      </c>
      <c r="E31" s="145">
        <v>7.2087940030816505E-2</v>
      </c>
      <c r="F31" s="145">
        <f t="shared" si="6"/>
        <v>7.9908183413617134E-2</v>
      </c>
      <c r="G31" s="143">
        <v>83700</v>
      </c>
      <c r="H31" s="145">
        <f t="shared" si="1"/>
        <v>6.7611777535441661E-2</v>
      </c>
      <c r="I31" s="145">
        <f t="shared" si="2"/>
        <v>-4.4761624953748441E-3</v>
      </c>
      <c r="J31" s="143">
        <v>54770</v>
      </c>
      <c r="K31" s="145">
        <f t="shared" si="3"/>
        <v>1.3970987180209919E-2</v>
      </c>
      <c r="L31" s="149">
        <f t="shared" si="4"/>
        <v>0.3157820628033754</v>
      </c>
      <c r="M31" s="149">
        <f t="shared" si="7"/>
        <v>-7.8988665826025262E-3</v>
      </c>
      <c r="N31" s="149">
        <f t="shared" si="9"/>
        <v>-9.7388178734594596E-3</v>
      </c>
    </row>
    <row r="32" spans="1:14" ht="12.75" x14ac:dyDescent="0.2">
      <c r="A32" s="147">
        <f t="shared" si="0"/>
        <v>2010</v>
      </c>
      <c r="B32" s="143">
        <v>1382530</v>
      </c>
      <c r="C32" s="143">
        <v>4706139</v>
      </c>
      <c r="D32" s="149">
        <f t="shared" si="5"/>
        <v>0.20046389697436426</v>
      </c>
      <c r="E32" s="145">
        <v>9.2232531075697483E-2</v>
      </c>
      <c r="F32" s="145">
        <f t="shared" si="6"/>
        <v>0.10823136589866678</v>
      </c>
      <c r="G32" s="143">
        <v>93310</v>
      </c>
      <c r="H32" s="145">
        <f t="shared" si="1"/>
        <v>6.7492206317403602E-2</v>
      </c>
      <c r="I32" s="145">
        <f t="shared" si="2"/>
        <v>-2.474032475829388E-2</v>
      </c>
      <c r="J32" s="143">
        <v>27240</v>
      </c>
      <c r="K32" s="145">
        <f t="shared" si="3"/>
        <v>5.7881843268972714E-3</v>
      </c>
      <c r="L32" s="149">
        <f t="shared" si="4"/>
        <v>0.29377160343117786</v>
      </c>
      <c r="M32" s="149">
        <f t="shared" si="7"/>
        <v>-2.2010459372197533E-2</v>
      </c>
      <c r="N32" s="149">
        <f t="shared" si="9"/>
        <v>-2.9190022744501266E-2</v>
      </c>
    </row>
    <row r="33" spans="1:14" ht="12.75" x14ac:dyDescent="0.2">
      <c r="A33" s="147">
        <f t="shared" si="0"/>
        <v>2011</v>
      </c>
      <c r="B33" s="143">
        <v>1497920</v>
      </c>
      <c r="C33" s="143">
        <v>5815235</v>
      </c>
      <c r="D33" s="149">
        <f t="shared" si="5"/>
        <v>0.23567004714480383</v>
      </c>
      <c r="E33" s="145">
        <v>0.16201841165331282</v>
      </c>
      <c r="F33" s="145">
        <f t="shared" si="6"/>
        <v>7.3651635491491008E-2</v>
      </c>
      <c r="G33" s="143">
        <v>102790</v>
      </c>
      <c r="H33" s="145">
        <f t="shared" si="1"/>
        <v>6.8621822260200818E-2</v>
      </c>
      <c r="I33" s="145">
        <f t="shared" si="2"/>
        <v>-9.3396589393112003E-2</v>
      </c>
      <c r="J33" s="143">
        <v>24830.5</v>
      </c>
      <c r="K33" s="145">
        <f t="shared" si="3"/>
        <v>4.2699048275779052E-3</v>
      </c>
      <c r="L33" s="149">
        <f t="shared" si="4"/>
        <v>0.25758546301224283</v>
      </c>
      <c r="M33" s="149">
        <f t="shared" si="7"/>
        <v>-3.6186140418935031E-2</v>
      </c>
      <c r="N33" s="149">
        <f t="shared" si="9"/>
        <v>-3.5444600665271518E-2</v>
      </c>
    </row>
    <row r="34" spans="1:14" ht="12.75" x14ac:dyDescent="0.2">
      <c r="A34" s="147">
        <f t="shared" si="0"/>
        <v>2012</v>
      </c>
      <c r="B34" s="143">
        <v>1657020</v>
      </c>
      <c r="C34" s="143">
        <v>6683409</v>
      </c>
      <c r="D34" s="149">
        <f t="shared" si="5"/>
        <v>0.14929302083234813</v>
      </c>
      <c r="E34" s="145">
        <v>8.2185545164609103E-2</v>
      </c>
      <c r="F34" s="145">
        <f t="shared" si="6"/>
        <v>6.7107475667739031E-2</v>
      </c>
      <c r="G34" s="143">
        <v>112770</v>
      </c>
      <c r="H34" s="145">
        <f t="shared" si="1"/>
        <v>6.8055907593149154E-2</v>
      </c>
      <c r="I34" s="145">
        <f t="shared" si="2"/>
        <v>-1.4129637571459949E-2</v>
      </c>
      <c r="J34" s="143">
        <v>29620</v>
      </c>
      <c r="K34" s="145">
        <f t="shared" si="3"/>
        <v>4.4318700232171939E-3</v>
      </c>
      <c r="L34" s="149">
        <f t="shared" si="4"/>
        <v>0.24793036009018751</v>
      </c>
      <c r="M34" s="149">
        <f t="shared" si="7"/>
        <v>-9.6551029220553197E-3</v>
      </c>
      <c r="N34" s="149">
        <f t="shared" si="9"/>
        <v>-1.3775409624528581E-2</v>
      </c>
    </row>
    <row r="35" spans="1:14" ht="12.75" x14ac:dyDescent="0.2">
      <c r="A35" s="147">
        <f t="shared" si="0"/>
        <v>2013</v>
      </c>
      <c r="B35" s="143">
        <v>1851020</v>
      </c>
      <c r="C35" s="143">
        <v>7608646</v>
      </c>
      <c r="D35" s="149">
        <f t="shared" si="5"/>
        <v>0.13843788401996646</v>
      </c>
      <c r="E35" s="145">
        <v>6.9024021538181685E-2</v>
      </c>
      <c r="F35" s="145">
        <f t="shared" si="6"/>
        <v>6.9413862481784772E-2</v>
      </c>
      <c r="G35" s="143">
        <v>126770</v>
      </c>
      <c r="H35" s="145">
        <f t="shared" si="1"/>
        <v>6.8486564164622746E-2</v>
      </c>
      <c r="I35" s="145">
        <f t="shared" si="2"/>
        <v>-5.3745737355893886E-4</v>
      </c>
      <c r="J35" s="143">
        <v>57509.318149999999</v>
      </c>
      <c r="K35" s="145">
        <f t="shared" si="3"/>
        <v>7.5584168523545447E-3</v>
      </c>
      <c r="L35" s="149">
        <f t="shared" si="4"/>
        <v>0.24327850185170924</v>
      </c>
      <c r="M35" s="149">
        <f t="shared" si="7"/>
        <v>-4.6518582384782736E-3</v>
      </c>
      <c r="N35" s="149">
        <f t="shared" si="9"/>
        <v>-7.6756650101347402E-3</v>
      </c>
    </row>
    <row r="36" spans="1:14" ht="12.75" x14ac:dyDescent="0.2">
      <c r="A36" s="147">
        <f t="shared" si="0"/>
        <v>2014</v>
      </c>
      <c r="B36" s="143">
        <v>1938540</v>
      </c>
      <c r="C36" s="143">
        <v>8484059</v>
      </c>
      <c r="D36" s="149">
        <f t="shared" si="5"/>
        <v>0.11505503081625824</v>
      </c>
      <c r="E36" s="145">
        <v>3.8214255632445605E-2</v>
      </c>
      <c r="F36" s="145">
        <f t="shared" si="6"/>
        <v>7.6840775183812632E-2</v>
      </c>
      <c r="G36" s="143">
        <v>136987</v>
      </c>
      <c r="H36" s="145">
        <f t="shared" si="1"/>
        <v>7.0665036573916457E-2</v>
      </c>
      <c r="I36" s="145">
        <f t="shared" si="2"/>
        <v>3.2450780941470851E-2</v>
      </c>
      <c r="J36" s="143">
        <v>100924.638043</v>
      </c>
      <c r="K36" s="145">
        <f t="shared" si="3"/>
        <v>1.1895796345004201E-2</v>
      </c>
      <c r="L36" s="149">
        <f t="shared" si="4"/>
        <v>0.22849204608313073</v>
      </c>
      <c r="M36" s="149">
        <f t="shared" si="7"/>
        <v>-1.478645576857851E-2</v>
      </c>
      <c r="N36" s="149">
        <f t="shared" si="9"/>
        <v>2.2109547918679629E-3</v>
      </c>
    </row>
    <row r="37" spans="1:14" ht="12.75" x14ac:dyDescent="0.2">
      <c r="A37" s="147">
        <f t="shared" si="0"/>
        <v>2015</v>
      </c>
      <c r="B37" s="143">
        <v>2330930</v>
      </c>
      <c r="C37" s="143">
        <v>9392031</v>
      </c>
      <c r="D37" s="149">
        <f t="shared" si="5"/>
        <v>0.10702094363087292</v>
      </c>
      <c r="E37" s="145">
        <v>2.6820498496452894E-2</v>
      </c>
      <c r="F37" s="145">
        <f t="shared" si="6"/>
        <v>8.0200445134420026E-2</v>
      </c>
      <c r="G37" s="143">
        <v>153542</v>
      </c>
      <c r="H37" s="145">
        <f t="shared" si="1"/>
        <v>6.5871561994568686E-2</v>
      </c>
      <c r="I37" s="145">
        <f t="shared" si="2"/>
        <v>3.9051063498115796E-2</v>
      </c>
      <c r="J37" s="143">
        <v>224660.58860000002</v>
      </c>
      <c r="K37" s="145">
        <f t="shared" si="3"/>
        <v>2.3920341468208529E-2</v>
      </c>
      <c r="L37" s="149">
        <f t="shared" si="4"/>
        <v>0.24818167657240484</v>
      </c>
      <c r="M37" s="149">
        <f t="shared" si="7"/>
        <v>1.9689630489274107E-2</v>
      </c>
      <c r="N37" s="149">
        <f t="shared" si="9"/>
        <v>1.5427000435023991E-2</v>
      </c>
    </row>
    <row r="38" spans="1:14" x14ac:dyDescent="0.25">
      <c r="A38" s="147">
        <f t="shared" si="0"/>
        <v>2016</v>
      </c>
      <c r="B38" s="144">
        <v>2734850</v>
      </c>
      <c r="C38" s="143">
        <v>10407858</v>
      </c>
      <c r="D38" s="149">
        <f t="shared" si="5"/>
        <v>0.10815839513306547</v>
      </c>
      <c r="E38" s="145">
        <v>3.6582210666055583E-2</v>
      </c>
      <c r="F38" s="145">
        <f t="shared" si="6"/>
        <v>7.157618446700989E-2</v>
      </c>
      <c r="G38" s="143">
        <v>180536</v>
      </c>
      <c r="H38" s="145">
        <f t="shared" si="1"/>
        <v>6.6013126862533592E-2</v>
      </c>
      <c r="I38" s="145">
        <f t="shared" si="2"/>
        <v>2.9430916196478009E-2</v>
      </c>
      <c r="J38" s="143">
        <v>148652.56950000001</v>
      </c>
      <c r="K38" s="145">
        <f t="shared" si="3"/>
        <v>1.4282724600969769E-2</v>
      </c>
      <c r="L38" s="149">
        <f t="shared" si="4"/>
        <v>0.26276780486436307</v>
      </c>
      <c r="M38" s="149">
        <f t="shared" si="7"/>
        <v>1.4586128291958239E-2</v>
      </c>
      <c r="N38" s="149">
        <f t="shared" si="9"/>
        <v>4.8439265149629405E-3</v>
      </c>
    </row>
    <row r="39" spans="1:14" ht="12.75" x14ac:dyDescent="0.2">
      <c r="A39" s="157"/>
    </row>
    <row r="40" spans="1:14" ht="12.75" x14ac:dyDescent="0.2">
      <c r="A40" s="157"/>
    </row>
    <row r="42" spans="1:14" ht="15.75" customHeight="1" x14ac:dyDescent="0.2">
      <c r="A42" s="159" t="s">
        <v>97</v>
      </c>
      <c r="B42" s="159"/>
      <c r="C42" s="159"/>
      <c r="D42" s="159"/>
      <c r="E42" s="159"/>
      <c r="F42" s="159"/>
      <c r="G42" s="159"/>
    </row>
    <row r="43" spans="1:14" ht="12.75" x14ac:dyDescent="0.2">
      <c r="A43" s="158" t="s">
        <v>2</v>
      </c>
      <c r="B43" s="158" t="s">
        <v>48</v>
      </c>
      <c r="C43" s="158" t="s">
        <v>84</v>
      </c>
      <c r="D43" s="158" t="s">
        <v>5</v>
      </c>
      <c r="E43" s="158" t="s">
        <v>85</v>
      </c>
      <c r="F43" s="158" t="s">
        <v>86</v>
      </c>
      <c r="G43" s="158" t="s">
        <v>87</v>
      </c>
    </row>
    <row r="44" spans="1:14" ht="12.75" x14ac:dyDescent="0.2">
      <c r="A44" s="25" t="s">
        <v>44</v>
      </c>
      <c r="B44" s="96">
        <v>7.4499999999999997E-2</v>
      </c>
      <c r="C44" s="25">
        <v>88768</v>
      </c>
      <c r="D44" s="25">
        <v>53430</v>
      </c>
      <c r="E44" s="14">
        <f>C44-D44</f>
        <v>35338</v>
      </c>
      <c r="F44" s="97">
        <f>D44/C44</f>
        <v>0.60190609228550829</v>
      </c>
      <c r="G44" s="97">
        <f>1-F44</f>
        <v>0.39809390771449171</v>
      </c>
    </row>
    <row r="45" spans="1:14" ht="12.75" x14ac:dyDescent="0.2">
      <c r="A45" s="25" t="s">
        <v>57</v>
      </c>
      <c r="B45" s="96">
        <v>-5.7000000000000002E-3</v>
      </c>
      <c r="C45" s="25">
        <v>90855</v>
      </c>
      <c r="D45" s="25">
        <v>38720</v>
      </c>
      <c r="E45" s="14">
        <f>C45-D45</f>
        <v>52135</v>
      </c>
      <c r="F45" s="97">
        <f>D45/C45</f>
        <v>0.42617357327609928</v>
      </c>
      <c r="G45" s="97">
        <f>1-F45</f>
        <v>0.57382642672390072</v>
      </c>
    </row>
    <row r="46" spans="1:14" ht="12.75" x14ac:dyDescent="0.2">
      <c r="A46" s="25" t="s">
        <v>59</v>
      </c>
      <c r="B46" s="96">
        <v>0.1066</v>
      </c>
      <c r="C46" s="25">
        <v>499590</v>
      </c>
      <c r="D46" s="25">
        <v>202580</v>
      </c>
      <c r="E46" s="14">
        <f>C46-D46</f>
        <v>297010</v>
      </c>
      <c r="F46" s="97">
        <f>D46/C46</f>
        <v>0.4054925038531596</v>
      </c>
      <c r="G46" s="97">
        <f>1-F46</f>
        <v>0.5945074961468404</v>
      </c>
    </row>
    <row r="47" spans="1:14" ht="12.75" x14ac:dyDescent="0.2">
      <c r="A47" s="25" t="s">
        <v>61</v>
      </c>
      <c r="B47" s="96">
        <v>-0.13650000000000001</v>
      </c>
      <c r="C47" s="25">
        <v>993395</v>
      </c>
      <c r="D47" s="25">
        <v>212991</v>
      </c>
      <c r="E47" s="14">
        <f>C47-D47</f>
        <v>780404</v>
      </c>
      <c r="F47" s="97">
        <f>D47/C47</f>
        <v>0.21440715928709123</v>
      </c>
      <c r="G47" s="97">
        <f>1-F47</f>
        <v>0.7855928407129088</v>
      </c>
    </row>
    <row r="48" spans="1:14" ht="12.75" x14ac:dyDescent="0.2">
      <c r="A48" s="25" t="s">
        <v>90</v>
      </c>
      <c r="B48" s="96">
        <v>1.95E-2</v>
      </c>
      <c r="C48" s="25">
        <v>796310</v>
      </c>
      <c r="D48" s="25">
        <v>474238</v>
      </c>
      <c r="E48" s="14">
        <f>C48-D48</f>
        <v>322072</v>
      </c>
      <c r="F48" s="97">
        <f>D48/C48</f>
        <v>0.59554444876995138</v>
      </c>
      <c r="G48" s="97">
        <f>1-F48</f>
        <v>0.40445555123004862</v>
      </c>
    </row>
  </sheetData>
  <mergeCells count="1">
    <mergeCell ref="A42:G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0"/>
  <sheetViews>
    <sheetView workbookViewId="0"/>
  </sheetViews>
  <sheetFormatPr defaultColWidth="14.42578125" defaultRowHeight="15.75" customHeight="1" x14ac:dyDescent="0.2"/>
  <cols>
    <col min="2" max="2" width="22.28515625" customWidth="1"/>
  </cols>
  <sheetData>
    <row r="1" spans="1:3" ht="15.75" customHeight="1" x14ac:dyDescent="0.2">
      <c r="A1" s="25" t="s">
        <v>2</v>
      </c>
      <c r="B1" s="25" t="s">
        <v>88</v>
      </c>
      <c r="C1" s="25" t="s">
        <v>89</v>
      </c>
    </row>
    <row r="2" spans="1:3" ht="15.75" customHeight="1" x14ac:dyDescent="0.2">
      <c r="A2" s="98">
        <v>2003</v>
      </c>
      <c r="B2" s="99">
        <v>4.34</v>
      </c>
      <c r="C2" s="25">
        <v>3</v>
      </c>
    </row>
    <row r="3" spans="1:3" ht="15.75" customHeight="1" x14ac:dyDescent="0.2">
      <c r="A3" s="98">
        <v>2004</v>
      </c>
      <c r="B3" s="99">
        <v>3.88</v>
      </c>
      <c r="C3" s="25">
        <v>3</v>
      </c>
    </row>
    <row r="4" spans="1:3" ht="15.75" customHeight="1" x14ac:dyDescent="0.2">
      <c r="A4" s="98">
        <v>2005</v>
      </c>
      <c r="B4" s="99">
        <v>3.96</v>
      </c>
      <c r="C4" s="25">
        <v>3</v>
      </c>
    </row>
    <row r="5" spans="1:3" ht="15.75" customHeight="1" x14ac:dyDescent="0.2">
      <c r="A5" s="98">
        <v>2006</v>
      </c>
      <c r="B5" s="99">
        <v>3.32</v>
      </c>
      <c r="C5" s="25">
        <v>3</v>
      </c>
    </row>
    <row r="6" spans="1:3" ht="15.75" customHeight="1" x14ac:dyDescent="0.2">
      <c r="A6" s="98">
        <v>2007</v>
      </c>
      <c r="B6" s="99">
        <v>2.54</v>
      </c>
      <c r="C6" s="25">
        <v>3</v>
      </c>
    </row>
    <row r="7" spans="1:3" ht="15.75" customHeight="1" x14ac:dyDescent="0.2">
      <c r="A7" s="98">
        <v>2008</v>
      </c>
      <c r="B7" s="99">
        <v>5.99</v>
      </c>
      <c r="C7" s="25">
        <v>3</v>
      </c>
    </row>
    <row r="8" spans="1:3" ht="15.75" customHeight="1" x14ac:dyDescent="0.2">
      <c r="A8" s="98">
        <v>2009</v>
      </c>
      <c r="B8" s="99">
        <v>6.46</v>
      </c>
      <c r="C8" s="25">
        <v>3</v>
      </c>
    </row>
    <row r="9" spans="1:3" ht="15.75" customHeight="1" x14ac:dyDescent="0.2">
      <c r="A9" s="98">
        <v>2010</v>
      </c>
      <c r="B9" s="99">
        <v>4.8</v>
      </c>
      <c r="C9" s="25">
        <v>3</v>
      </c>
    </row>
    <row r="10" spans="1:3" ht="15.75" customHeight="1" x14ac:dyDescent="0.2">
      <c r="A10" s="98">
        <v>2011</v>
      </c>
      <c r="B10" s="99">
        <v>5.91</v>
      </c>
      <c r="C10" s="25">
        <v>3</v>
      </c>
    </row>
    <row r="11" spans="1:3" ht="15.75" customHeight="1" x14ac:dyDescent="0.2">
      <c r="A11" s="98">
        <v>2012</v>
      </c>
      <c r="B11" s="99">
        <v>4.93</v>
      </c>
      <c r="C11" s="25">
        <v>3</v>
      </c>
    </row>
    <row r="12" spans="1:3" ht="15.75" customHeight="1" x14ac:dyDescent="0.2">
      <c r="A12" s="98">
        <v>2013</v>
      </c>
      <c r="B12" s="99">
        <v>4.4800000000000004</v>
      </c>
      <c r="C12" s="25">
        <v>3</v>
      </c>
    </row>
    <row r="13" spans="1:3" ht="15.75" customHeight="1" x14ac:dyDescent="0.2">
      <c r="A13" s="98">
        <v>2014</v>
      </c>
      <c r="B13" s="99">
        <v>4.0999999999999996</v>
      </c>
      <c r="C13" s="25">
        <v>3</v>
      </c>
    </row>
    <row r="14" spans="1:3" ht="15.75" customHeight="1" x14ac:dyDescent="0.2">
      <c r="A14" s="98">
        <v>2015</v>
      </c>
      <c r="B14" s="99">
        <v>3.89</v>
      </c>
      <c r="C14" s="25">
        <v>3</v>
      </c>
    </row>
    <row r="15" spans="1:3" ht="15.75" customHeight="1" x14ac:dyDescent="0.2">
      <c r="A15" s="98">
        <v>2016</v>
      </c>
      <c r="B15" s="99">
        <v>3.51</v>
      </c>
      <c r="C15" s="25">
        <v>3</v>
      </c>
    </row>
    <row r="16" spans="1:3" ht="15.75" customHeight="1" x14ac:dyDescent="0.2">
      <c r="A16" s="98">
        <v>2017</v>
      </c>
      <c r="B16" s="99">
        <v>3.54</v>
      </c>
      <c r="C16" s="25">
        <v>3</v>
      </c>
    </row>
    <row r="17" spans="1:3" ht="15.75" customHeight="1" x14ac:dyDescent="0.2">
      <c r="A17" s="98">
        <v>2018</v>
      </c>
      <c r="B17" s="99">
        <v>3.33</v>
      </c>
      <c r="C17" s="25">
        <v>3</v>
      </c>
    </row>
    <row r="18" spans="1:3" ht="15.75" customHeight="1" x14ac:dyDescent="0.2">
      <c r="A18" s="100"/>
      <c r="B18" s="101"/>
    </row>
    <row r="19" spans="1:3" ht="15.75" customHeight="1" x14ac:dyDescent="0.2">
      <c r="A19" s="100"/>
      <c r="B19" s="101"/>
    </row>
    <row r="20" spans="1:3" ht="15.75" customHeight="1" x14ac:dyDescent="0.2">
      <c r="A20" s="100"/>
      <c r="B20" s="101"/>
    </row>
    <row r="21" spans="1:3" ht="15.75" customHeight="1" x14ac:dyDescent="0.2">
      <c r="A21" s="100"/>
      <c r="B21" s="101"/>
    </row>
    <row r="22" spans="1:3" ht="15.75" customHeight="1" x14ac:dyDescent="0.2">
      <c r="A22" s="100"/>
      <c r="B22" s="101"/>
    </row>
    <row r="23" spans="1:3" ht="15.75" customHeight="1" x14ac:dyDescent="0.2">
      <c r="A23" s="100"/>
      <c r="B23" s="101"/>
    </row>
    <row r="24" spans="1:3" ht="15.75" customHeight="1" x14ac:dyDescent="0.2">
      <c r="A24" s="100"/>
      <c r="B24" s="101"/>
    </row>
    <row r="25" spans="1:3" ht="12.75" x14ac:dyDescent="0.2">
      <c r="A25" s="100"/>
      <c r="B25" s="101"/>
    </row>
    <row r="26" spans="1:3" ht="12.75" x14ac:dyDescent="0.2">
      <c r="A26" s="100"/>
      <c r="B26" s="101"/>
    </row>
    <row r="27" spans="1:3" ht="12.75" x14ac:dyDescent="0.2">
      <c r="A27" s="100"/>
      <c r="B27" s="101"/>
    </row>
    <row r="28" spans="1:3" ht="12.75" x14ac:dyDescent="0.2">
      <c r="A28" s="100"/>
      <c r="B28" s="101"/>
    </row>
    <row r="29" spans="1:3" ht="12.75" x14ac:dyDescent="0.2">
      <c r="A29" s="100"/>
      <c r="B29" s="101"/>
    </row>
    <row r="30" spans="1:3" ht="12.75" x14ac:dyDescent="0.2">
      <c r="A30" s="100"/>
      <c r="B30" s="101"/>
    </row>
    <row r="31" spans="1:3" ht="12.75" x14ac:dyDescent="0.2">
      <c r="A31" s="100"/>
      <c r="B31" s="101"/>
    </row>
    <row r="32" spans="1:3" ht="12.75" x14ac:dyDescent="0.2">
      <c r="A32" s="100"/>
      <c r="B32" s="101"/>
    </row>
    <row r="33" spans="1:2" ht="12.75" x14ac:dyDescent="0.2">
      <c r="A33" s="100"/>
      <c r="B33" s="101"/>
    </row>
    <row r="34" spans="1:2" ht="12.75" x14ac:dyDescent="0.2">
      <c r="A34" s="100"/>
      <c r="B34" s="101"/>
    </row>
    <row r="35" spans="1:2" ht="12.75" x14ac:dyDescent="0.2">
      <c r="A35" s="100"/>
      <c r="B35" s="101"/>
    </row>
    <row r="36" spans="1:2" ht="12.75" x14ac:dyDescent="0.2">
      <c r="A36" s="100"/>
      <c r="B36" s="101"/>
    </row>
    <row r="37" spans="1:2" ht="12.75" x14ac:dyDescent="0.2">
      <c r="A37" s="100"/>
      <c r="B37" s="101"/>
    </row>
    <row r="38" spans="1:2" ht="12.75" x14ac:dyDescent="0.2">
      <c r="A38" s="100"/>
      <c r="B38" s="101"/>
    </row>
    <row r="39" spans="1:2" ht="12.75" x14ac:dyDescent="0.2">
      <c r="A39" s="100"/>
      <c r="B39" s="101"/>
    </row>
    <row r="40" spans="1:2" ht="12.75" x14ac:dyDescent="0.2">
      <c r="A40" s="100"/>
      <c r="B40" s="101"/>
    </row>
    <row r="41" spans="1:2" ht="12.75" x14ac:dyDescent="0.2">
      <c r="A41" s="100"/>
      <c r="B41" s="101"/>
    </row>
    <row r="42" spans="1:2" ht="12.75" x14ac:dyDescent="0.2">
      <c r="A42" s="100"/>
      <c r="B42" s="101"/>
    </row>
    <row r="43" spans="1:2" ht="12.75" x14ac:dyDescent="0.2">
      <c r="A43" s="100"/>
      <c r="B43" s="101"/>
    </row>
    <row r="44" spans="1:2" ht="12.75" x14ac:dyDescent="0.2">
      <c r="A44" s="100"/>
      <c r="B44" s="101"/>
    </row>
    <row r="45" spans="1:2" ht="12.75" x14ac:dyDescent="0.2">
      <c r="A45" s="100"/>
      <c r="B45" s="101"/>
    </row>
    <row r="46" spans="1:2" ht="12.75" x14ac:dyDescent="0.2">
      <c r="A46" s="100"/>
      <c r="B46" s="101"/>
    </row>
    <row r="47" spans="1:2" ht="12.75" x14ac:dyDescent="0.2">
      <c r="A47" s="100"/>
      <c r="B47" s="101"/>
    </row>
    <row r="48" spans="1:2" ht="12.75" x14ac:dyDescent="0.2">
      <c r="A48" s="100"/>
      <c r="B48" s="101"/>
    </row>
    <row r="49" spans="1:2" ht="12.75" x14ac:dyDescent="0.2">
      <c r="A49" s="100"/>
      <c r="B49" s="101"/>
    </row>
    <row r="50" spans="1:2" ht="12.75" x14ac:dyDescent="0.2">
      <c r="A50" s="100"/>
      <c r="B50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 9</vt:lpstr>
      <vt:lpstr>Fig 8</vt:lpstr>
      <vt:lpstr>Fig 12</vt:lpstr>
      <vt:lpstr>Tables 7-16</vt:lpstr>
      <vt:lpstr>Fig 23</vt:lpstr>
      <vt:lpstr>Fig 7</vt:lpstr>
      <vt:lpstr>Fig 4</vt:lpstr>
      <vt:lpstr>Fig 5, Fig6 and Table 4</vt:lpstr>
      <vt:lpstr>Figure 1</vt:lpstr>
      <vt:lpstr>Fig 2, 3 and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2019-11-09T08:09:13Z</dcterms:created>
  <dcterms:modified xsi:type="dcterms:W3CDTF">2019-11-09T08:09:14Z</dcterms:modified>
</cp:coreProperties>
</file>