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imilarities" sheetId="3" r:id="rId1"/>
    <sheet name="Rocchio" sheetId="2" r:id="rId2"/>
    <sheet name="Recommendation" sheetId="4" r:id="rId3"/>
    <sheet name="Categorization" sheetId="6" r:id="rId4"/>
    <sheet name="Sheet5" sheetId="5" r:id="rId5"/>
  </sheets>
  <calcPr calcId="152511"/>
</workbook>
</file>

<file path=xl/calcChain.xml><?xml version="1.0" encoding="utf-8"?>
<calcChain xmlns="http://schemas.openxmlformats.org/spreadsheetml/2006/main">
  <c r="C14" i="6" l="1"/>
  <c r="C26" i="6"/>
  <c r="L33" i="6"/>
  <c r="M31" i="6" s="1"/>
  <c r="C35" i="4"/>
  <c r="J35" i="4"/>
  <c r="Q32" i="6" l="1"/>
  <c r="O32" i="6"/>
  <c r="Q31" i="6"/>
  <c r="O31" i="6"/>
  <c r="M32" i="6"/>
  <c r="L32" i="6"/>
  <c r="K32" i="6"/>
  <c r="L34" i="6"/>
  <c r="L31" i="6"/>
  <c r="K31" i="6"/>
  <c r="D14" i="6"/>
  <c r="E14" i="6"/>
  <c r="F14" i="6"/>
  <c r="G14" i="6"/>
  <c r="H14" i="6"/>
  <c r="I14" i="6"/>
  <c r="J14" i="6"/>
  <c r="D15" i="6"/>
  <c r="E15" i="6"/>
  <c r="F15" i="6"/>
  <c r="G15" i="6"/>
  <c r="H15" i="6"/>
  <c r="I15" i="6"/>
  <c r="J15" i="6"/>
  <c r="C15" i="6"/>
  <c r="C14" i="2"/>
  <c r="B18" i="6"/>
  <c r="B2" i="6"/>
  <c r="G11" i="6" s="1"/>
  <c r="D10" i="6"/>
  <c r="D11" i="6" s="1"/>
  <c r="E10" i="6"/>
  <c r="F10" i="6"/>
  <c r="G10" i="6"/>
  <c r="H10" i="6"/>
  <c r="H11" i="6" s="1"/>
  <c r="I10" i="6"/>
  <c r="J10" i="6"/>
  <c r="C10" i="6"/>
  <c r="H24" i="6" l="1"/>
  <c r="H20" i="6"/>
  <c r="H27" i="6"/>
  <c r="H25" i="6"/>
  <c r="H21" i="6"/>
  <c r="H26" i="6"/>
  <c r="H22" i="6"/>
  <c r="H23" i="6"/>
  <c r="H19" i="6"/>
  <c r="D24" i="6"/>
  <c r="D20" i="6"/>
  <c r="D27" i="6"/>
  <c r="D25" i="6"/>
  <c r="D21" i="6"/>
  <c r="D26" i="6"/>
  <c r="D22" i="6"/>
  <c r="D23" i="6"/>
  <c r="D19" i="6"/>
  <c r="G27" i="6"/>
  <c r="G25" i="6"/>
  <c r="G21" i="6"/>
  <c r="G26" i="6"/>
  <c r="G22" i="6"/>
  <c r="G23" i="6"/>
  <c r="G19" i="6"/>
  <c r="G24" i="6"/>
  <c r="G20" i="6"/>
  <c r="E11" i="6"/>
  <c r="I11" i="6"/>
  <c r="F11" i="6"/>
  <c r="J11" i="6"/>
  <c r="C11" i="6"/>
  <c r="C27" i="6" l="1"/>
  <c r="C25" i="6"/>
  <c r="C22" i="6"/>
  <c r="C23" i="6"/>
  <c r="C21" i="6"/>
  <c r="C20" i="6"/>
  <c r="C19" i="6"/>
  <c r="C24" i="6"/>
  <c r="E23" i="6"/>
  <c r="E19" i="6"/>
  <c r="E24" i="6"/>
  <c r="E20" i="6"/>
  <c r="E27" i="6"/>
  <c r="E25" i="6"/>
  <c r="E21" i="6"/>
  <c r="E22" i="6"/>
  <c r="E26" i="6"/>
  <c r="J22" i="6"/>
  <c r="J26" i="6"/>
  <c r="J23" i="6"/>
  <c r="J19" i="6"/>
  <c r="J24" i="6"/>
  <c r="J20" i="6"/>
  <c r="J21" i="6"/>
  <c r="J27" i="6"/>
  <c r="J25" i="6"/>
  <c r="F26" i="6"/>
  <c r="F22" i="6"/>
  <c r="F23" i="6"/>
  <c r="F19" i="6"/>
  <c r="F24" i="6"/>
  <c r="F20" i="6"/>
  <c r="F27" i="6"/>
  <c r="F25" i="6"/>
  <c r="F21" i="6"/>
  <c r="I23" i="6"/>
  <c r="I19" i="6"/>
  <c r="I24" i="6"/>
  <c r="I20" i="6"/>
  <c r="I27" i="6"/>
  <c r="I25" i="6"/>
  <c r="I21" i="6"/>
  <c r="I22" i="6"/>
  <c r="I26" i="6"/>
  <c r="L26" i="6" l="1"/>
  <c r="P26" i="6" s="1"/>
  <c r="L23" i="6"/>
  <c r="P23" i="6" s="1"/>
  <c r="K23" i="6"/>
  <c r="M23" i="6" s="1"/>
  <c r="O23" i="6"/>
  <c r="O19" i="6"/>
  <c r="K19" i="6"/>
  <c r="L19" i="6"/>
  <c r="P19" i="6" s="1"/>
  <c r="O22" i="6"/>
  <c r="K22" i="6"/>
  <c r="L22" i="6"/>
  <c r="P22" i="6" s="1"/>
  <c r="L20" i="6"/>
  <c r="P20" i="6" s="1"/>
  <c r="O20" i="6"/>
  <c r="Q20" i="6" s="1"/>
  <c r="K20" i="6"/>
  <c r="L25" i="6"/>
  <c r="P25" i="6" s="1"/>
  <c r="O25" i="6"/>
  <c r="K25" i="6"/>
  <c r="M25" i="6" s="1"/>
  <c r="L24" i="6"/>
  <c r="P24" i="6" s="1"/>
  <c r="O24" i="6"/>
  <c r="K24" i="6"/>
  <c r="M24" i="6" s="1"/>
  <c r="O21" i="6"/>
  <c r="L21" i="6"/>
  <c r="P21" i="6" s="1"/>
  <c r="K21" i="6"/>
  <c r="M21" i="6" s="1"/>
  <c r="L27" i="6"/>
  <c r="P27" i="6" s="1"/>
  <c r="Q21" i="6" l="1"/>
  <c r="Q22" i="6"/>
  <c r="Q25" i="6"/>
  <c r="Q24" i="6"/>
  <c r="M19" i="6"/>
  <c r="Q23" i="6"/>
  <c r="M20" i="6"/>
  <c r="M22" i="6"/>
  <c r="Q19" i="6"/>
  <c r="C38" i="4" l="1"/>
  <c r="D38" i="4"/>
  <c r="E38" i="4"/>
  <c r="F38" i="4"/>
  <c r="H38" i="4"/>
  <c r="J37" i="4"/>
  <c r="D37" i="4"/>
  <c r="E37" i="4"/>
  <c r="F37" i="4"/>
  <c r="G37" i="4"/>
  <c r="I37" i="4"/>
  <c r="B37" i="4"/>
  <c r="C22" i="4"/>
  <c r="B22" i="4"/>
  <c r="D22" i="4"/>
  <c r="E22" i="4"/>
  <c r="F22" i="4"/>
  <c r="G22" i="4"/>
  <c r="H22" i="4"/>
  <c r="I22" i="4"/>
  <c r="I35" i="4"/>
  <c r="G35" i="4"/>
  <c r="B35" i="4"/>
  <c r="C34" i="4"/>
  <c r="H34" i="4"/>
  <c r="K11" i="4"/>
  <c r="K21" i="4"/>
  <c r="K20" i="4"/>
  <c r="K19" i="4"/>
  <c r="K18" i="4"/>
  <c r="K17" i="4"/>
  <c r="K16" i="4"/>
  <c r="K15" i="4"/>
  <c r="K14" i="4"/>
  <c r="K13" i="4"/>
  <c r="K12" i="4"/>
  <c r="K10" i="4"/>
  <c r="K9" i="4"/>
  <c r="K8" i="4"/>
  <c r="K7" i="4"/>
  <c r="K6" i="4"/>
  <c r="K5" i="4"/>
  <c r="K4" i="4"/>
  <c r="K3" i="4"/>
  <c r="K2" i="4"/>
  <c r="H15" i="2"/>
  <c r="D14" i="2"/>
  <c r="D15" i="2" s="1"/>
  <c r="E15" i="2"/>
  <c r="F15" i="2"/>
  <c r="G15" i="2"/>
  <c r="I15" i="2"/>
  <c r="J15" i="2"/>
  <c r="K15" i="2"/>
  <c r="L15" i="2"/>
  <c r="M15" i="2"/>
  <c r="C15" i="2"/>
  <c r="E14" i="2"/>
  <c r="M14" i="2"/>
  <c r="L14" i="2"/>
  <c r="K14" i="2"/>
  <c r="J14" i="2"/>
  <c r="I14" i="2"/>
  <c r="H14" i="2"/>
  <c r="G14" i="2"/>
  <c r="F14" i="2"/>
  <c r="I48" i="3"/>
  <c r="I47" i="3"/>
  <c r="H47" i="3"/>
  <c r="G46" i="3"/>
  <c r="H46" i="3"/>
  <c r="I46" i="3"/>
  <c r="F46" i="3"/>
  <c r="I45" i="3"/>
  <c r="H45" i="3"/>
  <c r="G45" i="3"/>
  <c r="E43" i="3"/>
  <c r="F45" i="3"/>
  <c r="I44" i="3"/>
  <c r="H44" i="3"/>
  <c r="G44" i="3"/>
  <c r="F44" i="3"/>
  <c r="E44" i="3"/>
  <c r="I43" i="3"/>
  <c r="H43" i="3"/>
  <c r="G43" i="3"/>
  <c r="F43" i="3"/>
  <c r="D43" i="3"/>
  <c r="C43" i="3"/>
  <c r="G47" i="3"/>
  <c r="H48" i="3"/>
  <c r="I49" i="3"/>
  <c r="E45" i="3"/>
  <c r="D44" i="3"/>
  <c r="I42" i="3"/>
  <c r="H42" i="3"/>
  <c r="G42" i="3"/>
  <c r="F42" i="3"/>
  <c r="E42" i="3"/>
  <c r="D42" i="3"/>
  <c r="C42" i="3"/>
  <c r="B42" i="3"/>
  <c r="B32" i="3" a="1"/>
  <c r="B32" i="3"/>
  <c r="C32" i="3"/>
  <c r="D32" i="3"/>
  <c r="E32" i="3"/>
  <c r="F32" i="3"/>
  <c r="G32" i="3"/>
  <c r="H32" i="3"/>
  <c r="I32" i="3"/>
  <c r="B33" i="3"/>
  <c r="C33" i="3"/>
  <c r="D33" i="3"/>
  <c r="E33" i="3"/>
  <c r="F33" i="3"/>
  <c r="G33" i="3"/>
  <c r="H33" i="3"/>
  <c r="I33" i="3"/>
  <c r="B34" i="3"/>
  <c r="C34" i="3"/>
  <c r="D34" i="3"/>
  <c r="E34" i="3"/>
  <c r="F34" i="3"/>
  <c r="G34" i="3"/>
  <c r="H34" i="3"/>
  <c r="I34" i="3"/>
  <c r="B35" i="3"/>
  <c r="C35" i="3"/>
  <c r="D35" i="3"/>
  <c r="E35" i="3"/>
  <c r="F35" i="3"/>
  <c r="G35" i="3"/>
  <c r="H35" i="3"/>
  <c r="I35" i="3"/>
  <c r="B36" i="3"/>
  <c r="C36" i="3"/>
  <c r="D36" i="3"/>
  <c r="E36" i="3"/>
  <c r="F36" i="3"/>
  <c r="G36" i="3"/>
  <c r="H36" i="3"/>
  <c r="I36" i="3"/>
  <c r="B37" i="3"/>
  <c r="C37" i="3"/>
  <c r="D37" i="3"/>
  <c r="E37" i="3"/>
  <c r="F37" i="3"/>
  <c r="G37" i="3"/>
  <c r="H37" i="3"/>
  <c r="I37" i="3"/>
  <c r="B38" i="3"/>
  <c r="C38" i="3"/>
  <c r="D38" i="3"/>
  <c r="E38" i="3"/>
  <c r="F38" i="3"/>
  <c r="G38" i="3"/>
  <c r="H38" i="3"/>
  <c r="I38" i="3"/>
  <c r="B39" i="3"/>
  <c r="C39" i="3"/>
  <c r="D39" i="3"/>
  <c r="E39" i="3"/>
  <c r="F39" i="3"/>
  <c r="G39" i="3"/>
  <c r="H39" i="3"/>
  <c r="I39" i="3"/>
  <c r="J20" i="4"/>
  <c r="J4" i="4"/>
  <c r="J7" i="4"/>
  <c r="J10" i="4"/>
  <c r="I31" i="4" s="1"/>
  <c r="I34" i="4" s="1"/>
  <c r="J13" i="4"/>
  <c r="J6" i="4"/>
  <c r="G31" i="4" s="1"/>
  <c r="G34" i="4" s="1"/>
  <c r="J11" i="4"/>
  <c r="J21" i="4"/>
  <c r="J16" i="4"/>
  <c r="J19" i="4"/>
  <c r="J3" i="4"/>
  <c r="J9" i="4"/>
  <c r="J14" i="4"/>
  <c r="J12" i="4"/>
  <c r="J15" i="4"/>
  <c r="J18" i="4"/>
  <c r="J2" i="4"/>
  <c r="J5" i="4"/>
  <c r="J8" i="4"/>
  <c r="J17" i="4"/>
  <c r="J38" i="4" l="1"/>
  <c r="B28" i="4"/>
  <c r="B31" i="4"/>
  <c r="B34" i="4" s="1"/>
  <c r="D31" i="4"/>
  <c r="D34" i="4" s="1"/>
  <c r="H27" i="4"/>
  <c r="H32" i="4"/>
  <c r="H35" i="4" s="1"/>
  <c r="E32" i="4"/>
  <c r="E35" i="4" s="1"/>
  <c r="I28" i="4"/>
  <c r="D32" i="4"/>
  <c r="D35" i="4" s="1"/>
  <c r="E31" i="4"/>
  <c r="E34" i="4" s="1"/>
  <c r="F31" i="4"/>
  <c r="F34" i="4" s="1"/>
  <c r="G28" i="4"/>
  <c r="F32" i="4"/>
  <c r="F35" i="4" s="1"/>
  <c r="C32" i="4"/>
  <c r="C27" i="4"/>
  <c r="J34" i="4" l="1"/>
</calcChain>
</file>

<file path=xl/sharedStrings.xml><?xml version="1.0" encoding="utf-8"?>
<sst xmlns="http://schemas.openxmlformats.org/spreadsheetml/2006/main" count="256" uniqueCount="108">
  <si>
    <t>A</t>
  </si>
  <si>
    <t>B</t>
  </si>
  <si>
    <t>C</t>
  </si>
  <si>
    <t>D</t>
  </si>
  <si>
    <t>E</t>
  </si>
  <si>
    <t>F</t>
  </si>
  <si>
    <t>G</t>
  </si>
  <si>
    <t>H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</si>
  <si>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</si>
  <si>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</si>
  <si>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</si>
  <si>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</si>
  <si>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</si>
  <si>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</si>
  <si>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</si>
  <si>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</si>
  <si>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</si>
  <si>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</si>
  <si>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Query</t>
  </si>
  <si>
    <t>Transpose of the above document-term matrix (ignoring the query):</t>
  </si>
  <si>
    <t>Note: Multiplying this transpose (term-document matrix) by the above document-term matrix will result in a symmetric term-term matrix where each entry correponds to the dot product of the two corresponding term vectors.</t>
  </si>
  <si>
    <t>T1</t>
  </si>
  <si>
    <t>T2</t>
  </si>
  <si>
    <t xml:space="preserve">greyhound </t>
  </si>
  <si>
    <t>betting</t>
  </si>
  <si>
    <t>race</t>
  </si>
  <si>
    <t xml:space="preserve"> track </t>
  </si>
  <si>
    <t>Q0</t>
  </si>
  <si>
    <t>dog</t>
  </si>
  <si>
    <t>training</t>
  </si>
  <si>
    <t>iditarod</t>
  </si>
  <si>
    <t>sled</t>
  </si>
  <si>
    <t>husky</t>
  </si>
  <si>
    <t>malamute</t>
  </si>
  <si>
    <t>alaska</t>
  </si>
  <si>
    <t>Doc1</t>
  </si>
  <si>
    <t>Doc2</t>
  </si>
  <si>
    <t>Doc3</t>
  </si>
  <si>
    <t>Doc4</t>
  </si>
  <si>
    <t>Doc5</t>
  </si>
  <si>
    <t>Doc6</t>
  </si>
  <si>
    <t>Doc7</t>
  </si>
  <si>
    <t>Rv</t>
  </si>
  <si>
    <t xml:space="preserve">β = </t>
  </si>
  <si>
    <t>α =</t>
  </si>
  <si>
    <t>Q1</t>
  </si>
  <si>
    <t>Negative value changed to 0</t>
  </si>
  <si>
    <t>NU2</t>
  </si>
  <si>
    <t>NU1</t>
  </si>
  <si>
    <t>U20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</si>
  <si>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</si>
  <si>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</si>
  <si>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</si>
  <si>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</si>
  <si>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</si>
  <si>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</si>
  <si>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</si>
  <si>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</si>
  <si>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</si>
  <si>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</si>
  <si>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</si>
  <si>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</si>
  <si>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</si>
  <si>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</si>
  <si>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</si>
  <si>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</si>
  <si>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</si>
  <si>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</si>
  <si>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</si>
  <si>
    <t>HARRY POTTER</t>
  </si>
  <si>
    <t>RUNNY BABBIT</t>
  </si>
  <si>
    <t>THE KITE RUNNER</t>
  </si>
  <si>
    <t>THE TAKING</t>
  </si>
  <si>
    <t>MY LIFE SO FAR</t>
  </si>
  <si>
    <t>THE WORLD IS FLAT</t>
  </si>
  <si>
    <t>THE DA VINCI CODE</t>
  </si>
  <si>
    <t>TRUE BELIEVER</t>
  </si>
  <si>
    <t>COR(NU1)</t>
  </si>
  <si>
    <t>COR(NU2)</t>
  </si>
  <si>
    <t>prediction</t>
  </si>
  <si>
    <t>I1</t>
  </si>
  <si>
    <t>I2</t>
  </si>
  <si>
    <t>I3</t>
  </si>
  <si>
    <t>I4</t>
  </si>
  <si>
    <t>I5</t>
  </si>
  <si>
    <t>I6</t>
  </si>
  <si>
    <t>I7</t>
  </si>
  <si>
    <t>I8</t>
  </si>
  <si>
    <t>New User</t>
  </si>
  <si>
    <t>T3</t>
  </si>
  <si>
    <t>T4</t>
  </si>
  <si>
    <t>T5</t>
  </si>
  <si>
    <t>T6</t>
  </si>
  <si>
    <t>T7</t>
  </si>
  <si>
    <t>T8</t>
  </si>
  <si>
    <t>Category</t>
  </si>
  <si>
    <t>Cat1</t>
  </si>
  <si>
    <t>Cat2</t>
  </si>
  <si>
    <t>Doc8</t>
  </si>
  <si>
    <t>Doc9</t>
  </si>
  <si>
    <t>IDF</t>
  </si>
  <si>
    <t>DF</t>
  </si>
  <si>
    <t>tf * idf</t>
  </si>
  <si>
    <t>Q.Di</t>
  </si>
  <si>
    <t>|Di|</t>
  </si>
  <si>
    <t>Cosine</t>
  </si>
  <si>
    <t>P(cat1)</t>
  </si>
  <si>
    <t>P(cat2)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</si>
</sst>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2" fillId="0" borderId="7" xfId="1" applyBorder="1"/>
    <xf numFmtId="0" fontId="3" fillId="0" borderId="7" xfId="1" applyFont="1" applyBorder="1" applyAlignment="1">
      <alignment horizontal="center"/>
    </xf>
    <xf numFmtId="0" fontId="2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2" fontId="2" fillId="0" borderId="0" xfId="1" applyNumberFormat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3" fillId="0" borderId="0" xfId="1" applyFont="1" applyFill="1" applyBorder="1" applyAlignment="1">
      <alignment horizontal="center"/>
    </xf>
    <xf numFmtId="0" fontId="2" fillId="0" borderId="0" xfId="1" applyAlignment="1">
      <alignment horizontal="justify" vertical="top" wrapText="1"/>
    </xf>
    <xf numFmtId="0" fontId="2" fillId="0" borderId="7" xfId="1" applyBorder="1" applyAlignment="1">
      <alignment horizontal="center"/>
    </xf>
    <xf numFmtId="0" fontId="0" fillId="0" borderId="7" xfId="0" applyBorder="1"/>
    <xf numFmtId="0" fontId="0" fillId="0" borderId="0" xfId="0" applyFont="1"/>
    <xf numFmtId="0" fontId="0" fillId="0" borderId="7" xfId="0" applyFont="1" applyBorder="1"/>
    <xf numFmtId="0" fontId="5" fillId="0" borderId="7" xfId="0" applyFont="1" applyBorder="1"/>
    <xf numFmtId="0" fontId="6" fillId="0" borderId="7" xfId="0" applyFont="1" applyBorder="1"/>
    <xf numFmtId="0" fontId="0" fillId="0" borderId="0" xfId="0" applyBorder="1"/>
    <xf numFmtId="0" fontId="0" fillId="0" borderId="7" xfId="0" applyFill="1" applyBorder="1"/>
    <xf numFmtId="0" fontId="0" fillId="0" borderId="8" xfId="0" applyFill="1" applyBorder="1"/>
    <xf numFmtId="0" fontId="2" fillId="0" borderId="0" xfId="1" applyAlignment="1">
      <alignment horizontal="center"/>
    </xf>
    <xf numFmtId="0" fontId="2" fillId="0" borderId="9" xfId="1" applyBorder="1" applyAlignment="1">
      <alignment horizontal="center"/>
    </xf>
    <xf numFmtId="0" fontId="2" fillId="0" borderId="10" xfId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7" fillId="0" borderId="10" xfId="1" applyFont="1" applyBorder="1"/>
    <xf numFmtId="0" fontId="2" fillId="0" borderId="11" xfId="1" applyBorder="1" applyAlignment="1">
      <alignment horizontal="center"/>
    </xf>
    <xf numFmtId="164" fontId="2" fillId="0" borderId="10" xfId="1" applyNumberFormat="1" applyBorder="1"/>
    <xf numFmtId="0" fontId="2" fillId="0" borderId="10" xfId="1" applyNumberFormat="1" applyBorder="1"/>
    <xf numFmtId="164" fontId="2" fillId="2" borderId="10" xfId="1" applyNumberFormat="1" applyFill="1" applyBorder="1"/>
    <xf numFmtId="164" fontId="2" fillId="0" borderId="7" xfId="1" applyNumberFormat="1" applyBorder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0" fontId="2" fillId="0" borderId="12" xfId="1" applyBorder="1" applyAlignment="1">
      <alignment horizontal="center"/>
    </xf>
    <xf numFmtId="164" fontId="2" fillId="2" borderId="7" xfId="1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/>
    <xf numFmtId="0" fontId="1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1" applyFont="1" applyFill="1" applyBorder="1" applyAlignment="1">
      <alignment horizontal="justify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31" workbookViewId="0">
      <selection activeCell="N43" sqref="N43"/>
    </sheetView>
  </sheetViews>
  <sheetFormatPr defaultRowHeight="12.75" x14ac:dyDescent="0.2"/>
  <cols>
    <col min="1" max="1" width="7" style="3" bestFit="1" customWidth="1"/>
    <col min="2" max="6" width="6.7109375" style="3" bestFit="1" customWidth="1"/>
    <col min="7" max="7" width="7" style="3" bestFit="1" customWidth="1"/>
    <col min="8" max="9" width="6.7109375" style="3" bestFit="1" customWidth="1"/>
    <col min="10" max="11" width="6.7109375" style="3" customWidth="1"/>
    <col min="12" max="16384" width="9.140625" style="3"/>
  </cols>
  <sheetData>
    <row r="1" spans="1:10" ht="13.5" thickBot="1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10" ht="13.5" thickBot="1" x14ac:dyDescent="0.25">
      <c r="A2" s="4" t="s">
        <v>8</v>
      </c>
      <c r="B2" s="11">
        <v>0</v>
      </c>
      <c r="C2" s="12">
        <v>3</v>
      </c>
      <c r="D2" s="12">
        <v>4</v>
      </c>
      <c r="E2" s="12">
        <v>0</v>
      </c>
      <c r="F2" s="12">
        <v>0</v>
      </c>
      <c r="G2" s="12">
        <v>2</v>
      </c>
      <c r="H2" s="12">
        <v>4</v>
      </c>
      <c r="I2" s="12">
        <v>0</v>
      </c>
    </row>
    <row r="3" spans="1:10" ht="13.5" thickBot="1" x14ac:dyDescent="0.25">
      <c r="A3" s="4" t="s">
        <v>9</v>
      </c>
      <c r="B3" s="7">
        <v>5</v>
      </c>
      <c r="C3" s="8">
        <v>5</v>
      </c>
      <c r="D3" s="8">
        <v>0</v>
      </c>
      <c r="E3" s="8">
        <v>0</v>
      </c>
      <c r="F3" s="8">
        <v>4</v>
      </c>
      <c r="G3" s="8">
        <v>0</v>
      </c>
      <c r="H3" s="8">
        <v>4</v>
      </c>
      <c r="I3" s="8">
        <v>3</v>
      </c>
    </row>
    <row r="4" spans="1:10" ht="13.5" thickBot="1" x14ac:dyDescent="0.25">
      <c r="A4" s="4" t="s">
        <v>10</v>
      </c>
      <c r="B4" s="7">
        <v>3</v>
      </c>
      <c r="C4" s="8">
        <v>0</v>
      </c>
      <c r="D4" s="8">
        <v>4</v>
      </c>
      <c r="E4" s="8">
        <v>3</v>
      </c>
      <c r="F4" s="8">
        <v>4</v>
      </c>
      <c r="G4" s="8">
        <v>0</v>
      </c>
      <c r="H4" s="8">
        <v>0</v>
      </c>
      <c r="I4" s="8">
        <v>5</v>
      </c>
    </row>
    <row r="5" spans="1:10" ht="13.5" thickBot="1" x14ac:dyDescent="0.25">
      <c r="A5" s="4" t="s">
        <v>11</v>
      </c>
      <c r="B5" s="7">
        <v>0</v>
      </c>
      <c r="C5" s="8">
        <v>7</v>
      </c>
      <c r="D5" s="8">
        <v>0</v>
      </c>
      <c r="E5" s="8">
        <v>3</v>
      </c>
      <c r="F5" s="8">
        <v>2</v>
      </c>
      <c r="G5" s="8">
        <v>0</v>
      </c>
      <c r="H5" s="8">
        <v>4</v>
      </c>
      <c r="I5" s="8">
        <v>3</v>
      </c>
    </row>
    <row r="6" spans="1:10" ht="13.5" thickBot="1" x14ac:dyDescent="0.25">
      <c r="A6" s="4" t="s">
        <v>12</v>
      </c>
      <c r="B6" s="7">
        <v>0</v>
      </c>
      <c r="C6" s="8">
        <v>1</v>
      </c>
      <c r="D6" s="8">
        <v>0</v>
      </c>
      <c r="E6" s="8">
        <v>0</v>
      </c>
      <c r="F6" s="8">
        <v>0</v>
      </c>
      <c r="G6" s="8">
        <v>5</v>
      </c>
      <c r="H6" s="8">
        <v>4</v>
      </c>
      <c r="I6" s="8">
        <v>2</v>
      </c>
    </row>
    <row r="7" spans="1:10" ht="13.5" thickBot="1" x14ac:dyDescent="0.25">
      <c r="A7" s="4" t="s">
        <v>13</v>
      </c>
      <c r="B7" s="7">
        <v>2</v>
      </c>
      <c r="C7" s="8">
        <v>0</v>
      </c>
      <c r="D7" s="8">
        <v>2</v>
      </c>
      <c r="E7" s="8">
        <v>0</v>
      </c>
      <c r="F7" s="8">
        <v>0</v>
      </c>
      <c r="G7" s="8">
        <v>4</v>
      </c>
      <c r="H7" s="8">
        <v>0</v>
      </c>
      <c r="I7" s="8">
        <v>1</v>
      </c>
    </row>
    <row r="8" spans="1:10" ht="13.5" thickBot="1" x14ac:dyDescent="0.25">
      <c r="A8" s="4" t="s">
        <v>14</v>
      </c>
      <c r="B8" s="7">
        <v>3</v>
      </c>
      <c r="C8" s="8">
        <v>5</v>
      </c>
      <c r="D8" s="8">
        <v>3</v>
      </c>
      <c r="E8" s="8">
        <v>4</v>
      </c>
      <c r="F8" s="8">
        <v>0</v>
      </c>
      <c r="G8" s="8">
        <v>0</v>
      </c>
      <c r="H8" s="8">
        <v>4</v>
      </c>
      <c r="I8" s="8">
        <v>2</v>
      </c>
    </row>
    <row r="9" spans="1:10" ht="13.5" thickBot="1" x14ac:dyDescent="0.25">
      <c r="A9" s="4" t="s">
        <v>15</v>
      </c>
      <c r="B9" s="7">
        <v>0</v>
      </c>
      <c r="C9" s="8">
        <v>3</v>
      </c>
      <c r="D9" s="8">
        <v>0</v>
      </c>
      <c r="E9" s="8">
        <v>0</v>
      </c>
      <c r="F9" s="8">
        <v>0</v>
      </c>
      <c r="G9" s="8">
        <v>4</v>
      </c>
      <c r="H9" s="8">
        <v>4</v>
      </c>
      <c r="I9" s="8">
        <v>2</v>
      </c>
    </row>
    <row r="10" spans="1:10" ht="13.5" thickBot="1" x14ac:dyDescent="0.25">
      <c r="A10" s="4" t="s">
        <v>16</v>
      </c>
      <c r="B10" s="7">
        <v>0</v>
      </c>
      <c r="C10" s="8">
        <v>0</v>
      </c>
      <c r="D10" s="8">
        <v>3</v>
      </c>
      <c r="E10" s="8">
        <v>3</v>
      </c>
      <c r="F10" s="8">
        <v>3</v>
      </c>
      <c r="G10" s="8">
        <v>0</v>
      </c>
      <c r="H10" s="8">
        <v>0</v>
      </c>
      <c r="I10" s="8">
        <v>1</v>
      </c>
    </row>
    <row r="11" spans="1:10" ht="13.5" thickBot="1" x14ac:dyDescent="0.25">
      <c r="A11" s="4" t="s">
        <v>17</v>
      </c>
      <c r="B11" s="7">
        <v>0</v>
      </c>
      <c r="C11" s="8">
        <v>5</v>
      </c>
      <c r="D11" s="8">
        <v>0</v>
      </c>
      <c r="E11" s="8">
        <v>0</v>
      </c>
      <c r="F11" s="8">
        <v>0</v>
      </c>
      <c r="G11" s="8">
        <v>4</v>
      </c>
      <c r="H11" s="8">
        <v>4</v>
      </c>
      <c r="I11" s="8">
        <v>2</v>
      </c>
    </row>
    <row r="12" spans="1:10" ht="13.5" thickBot="1" x14ac:dyDescent="0.25"/>
    <row r="13" spans="1:10" ht="14.25" thickTop="1" thickBot="1" x14ac:dyDescent="0.25">
      <c r="A13" s="4" t="s">
        <v>18</v>
      </c>
      <c r="B13" s="9">
        <v>2</v>
      </c>
      <c r="C13" s="10">
        <v>1</v>
      </c>
      <c r="D13" s="10">
        <v>1</v>
      </c>
      <c r="E13" s="10">
        <v>0</v>
      </c>
      <c r="F13" s="10">
        <v>2</v>
      </c>
      <c r="G13" s="10">
        <v>0</v>
      </c>
      <c r="H13" s="10">
        <v>3</v>
      </c>
      <c r="I13" s="10">
        <v>0</v>
      </c>
    </row>
    <row r="14" spans="1:10" ht="13.5" thickTop="1" x14ac:dyDescent="0.2"/>
    <row r="16" spans="1:10" x14ac:dyDescent="0.2">
      <c r="A16" s="4" t="s">
        <v>19</v>
      </c>
      <c r="J16" s="5"/>
    </row>
    <row r="18" spans="1:12" x14ac:dyDescent="0.2"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</row>
    <row r="19" spans="1:12" x14ac:dyDescent="0.2">
      <c r="A19" s="5" t="s">
        <v>0</v>
      </c>
      <c r="B19" s="15">
        <v>0</v>
      </c>
      <c r="C19" s="15">
        <v>5</v>
      </c>
      <c r="D19" s="15">
        <v>3</v>
      </c>
      <c r="E19" s="15">
        <v>0</v>
      </c>
      <c r="F19" s="15">
        <v>0</v>
      </c>
      <c r="G19" s="15">
        <v>2</v>
      </c>
      <c r="H19" s="15">
        <v>3</v>
      </c>
      <c r="I19" s="15">
        <v>0</v>
      </c>
      <c r="J19" s="15">
        <v>0</v>
      </c>
      <c r="K19" s="15">
        <v>0</v>
      </c>
    </row>
    <row r="20" spans="1:12" x14ac:dyDescent="0.2">
      <c r="A20" s="5" t="s">
        <v>1</v>
      </c>
      <c r="B20" s="15">
        <v>3</v>
      </c>
      <c r="C20" s="15">
        <v>5</v>
      </c>
      <c r="D20" s="15">
        <v>0</v>
      </c>
      <c r="E20" s="15">
        <v>7</v>
      </c>
      <c r="F20" s="15">
        <v>1</v>
      </c>
      <c r="G20" s="15">
        <v>0</v>
      </c>
      <c r="H20" s="15">
        <v>5</v>
      </c>
      <c r="I20" s="15">
        <v>3</v>
      </c>
      <c r="J20" s="15">
        <v>0</v>
      </c>
      <c r="K20" s="15">
        <v>5</v>
      </c>
    </row>
    <row r="21" spans="1:12" x14ac:dyDescent="0.2">
      <c r="A21" s="13" t="s">
        <v>2</v>
      </c>
      <c r="B21" s="15">
        <v>4</v>
      </c>
      <c r="C21" s="15">
        <v>0</v>
      </c>
      <c r="D21" s="15">
        <v>4</v>
      </c>
      <c r="E21" s="15">
        <v>0</v>
      </c>
      <c r="F21" s="15">
        <v>0</v>
      </c>
      <c r="G21" s="15">
        <v>2</v>
      </c>
      <c r="H21" s="15">
        <v>3</v>
      </c>
      <c r="I21" s="15">
        <v>0</v>
      </c>
      <c r="J21" s="15">
        <v>3</v>
      </c>
      <c r="K21" s="15">
        <v>0</v>
      </c>
    </row>
    <row r="22" spans="1:12" x14ac:dyDescent="0.2">
      <c r="A22" s="13" t="s">
        <v>3</v>
      </c>
      <c r="B22" s="15">
        <v>0</v>
      </c>
      <c r="C22" s="15">
        <v>0</v>
      </c>
      <c r="D22" s="15">
        <v>3</v>
      </c>
      <c r="E22" s="15">
        <v>3</v>
      </c>
      <c r="F22" s="15">
        <v>0</v>
      </c>
      <c r="G22" s="15">
        <v>0</v>
      </c>
      <c r="H22" s="15">
        <v>4</v>
      </c>
      <c r="I22" s="15">
        <v>0</v>
      </c>
      <c r="J22" s="15">
        <v>3</v>
      </c>
      <c r="K22" s="15">
        <v>0</v>
      </c>
    </row>
    <row r="23" spans="1:12" x14ac:dyDescent="0.2">
      <c r="A23" s="13" t="s">
        <v>4</v>
      </c>
      <c r="B23" s="15">
        <v>0</v>
      </c>
      <c r="C23" s="15">
        <v>4</v>
      </c>
      <c r="D23" s="15">
        <v>4</v>
      </c>
      <c r="E23" s="15">
        <v>2</v>
      </c>
      <c r="F23" s="15">
        <v>0</v>
      </c>
      <c r="G23" s="15">
        <v>0</v>
      </c>
      <c r="H23" s="15">
        <v>0</v>
      </c>
      <c r="I23" s="15">
        <v>0</v>
      </c>
      <c r="J23" s="15">
        <v>3</v>
      </c>
      <c r="K23" s="15">
        <v>0</v>
      </c>
    </row>
    <row r="24" spans="1:12" x14ac:dyDescent="0.2">
      <c r="A24" s="13" t="s">
        <v>5</v>
      </c>
      <c r="B24" s="15">
        <v>2</v>
      </c>
      <c r="C24" s="15">
        <v>0</v>
      </c>
      <c r="D24" s="15">
        <v>0</v>
      </c>
      <c r="E24" s="15">
        <v>0</v>
      </c>
      <c r="F24" s="15">
        <v>5</v>
      </c>
      <c r="G24" s="15">
        <v>4</v>
      </c>
      <c r="H24" s="15">
        <v>0</v>
      </c>
      <c r="I24" s="15">
        <v>4</v>
      </c>
      <c r="J24" s="15">
        <v>0</v>
      </c>
      <c r="K24" s="15">
        <v>4</v>
      </c>
    </row>
    <row r="25" spans="1:12" x14ac:dyDescent="0.2">
      <c r="A25" s="13" t="s">
        <v>6</v>
      </c>
      <c r="B25" s="15">
        <v>4</v>
      </c>
      <c r="C25" s="15">
        <v>4</v>
      </c>
      <c r="D25" s="15">
        <v>0</v>
      </c>
      <c r="E25" s="15">
        <v>4</v>
      </c>
      <c r="F25" s="15">
        <v>4</v>
      </c>
      <c r="G25" s="15">
        <v>0</v>
      </c>
      <c r="H25" s="15">
        <v>4</v>
      </c>
      <c r="I25" s="15">
        <v>4</v>
      </c>
      <c r="J25" s="15">
        <v>0</v>
      </c>
      <c r="K25" s="15">
        <v>4</v>
      </c>
    </row>
    <row r="26" spans="1:12" x14ac:dyDescent="0.2">
      <c r="A26" s="13" t="s">
        <v>7</v>
      </c>
      <c r="B26" s="15">
        <v>0</v>
      </c>
      <c r="C26" s="15">
        <v>3</v>
      </c>
      <c r="D26" s="15">
        <v>5</v>
      </c>
      <c r="E26" s="15">
        <v>3</v>
      </c>
      <c r="F26" s="15">
        <v>2</v>
      </c>
      <c r="G26" s="15">
        <v>1</v>
      </c>
      <c r="H26" s="15">
        <v>2</v>
      </c>
      <c r="I26" s="15">
        <v>2</v>
      </c>
      <c r="J26" s="15">
        <v>1</v>
      </c>
      <c r="K26" s="15">
        <v>2</v>
      </c>
    </row>
    <row r="27" spans="1:12" x14ac:dyDescent="0.2">
      <c r="D27" s="4"/>
      <c r="E27" s="6"/>
    </row>
    <row r="29" spans="1:12" s="14" customFormat="1" ht="48" customHeight="1" x14ac:dyDescent="0.25">
      <c r="A29" s="48" t="s">
        <v>20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</row>
    <row r="31" spans="1:12" x14ac:dyDescent="0.2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</row>
    <row r="32" spans="1:12" x14ac:dyDescent="0.2">
      <c r="A32" s="5" t="s">
        <v>0</v>
      </c>
      <c r="B32" s="1">
        <f t="array" ref="B32:I39">MMULT( B19:K26,B2:I11)</f>
        <v>47</v>
      </c>
      <c r="C32" s="1">
        <v>40</v>
      </c>
      <c r="D32" s="1">
        <v>25</v>
      </c>
      <c r="E32" s="1">
        <v>21</v>
      </c>
      <c r="F32" s="1">
        <v>32</v>
      </c>
      <c r="G32" s="1">
        <v>8</v>
      </c>
      <c r="H32" s="1">
        <v>32</v>
      </c>
      <c r="I32" s="1">
        <v>38</v>
      </c>
    </row>
    <row r="33" spans="1:9" x14ac:dyDescent="0.2">
      <c r="A33" s="5" t="s">
        <v>1</v>
      </c>
      <c r="B33" s="1">
        <v>40</v>
      </c>
      <c r="C33" s="1">
        <v>143</v>
      </c>
      <c r="D33" s="1">
        <v>27</v>
      </c>
      <c r="E33" s="1">
        <v>41</v>
      </c>
      <c r="F33" s="1">
        <v>34</v>
      </c>
      <c r="G33" s="1">
        <v>43</v>
      </c>
      <c r="H33" s="1">
        <v>116</v>
      </c>
      <c r="I33" s="1">
        <v>64</v>
      </c>
    </row>
    <row r="34" spans="1:9" x14ac:dyDescent="0.2">
      <c r="A34" s="13" t="s">
        <v>2</v>
      </c>
      <c r="B34" s="1">
        <v>25</v>
      </c>
      <c r="C34" s="1">
        <v>27</v>
      </c>
      <c r="D34" s="1">
        <v>54</v>
      </c>
      <c r="E34" s="1">
        <v>33</v>
      </c>
      <c r="F34" s="1">
        <v>25</v>
      </c>
      <c r="G34" s="1">
        <v>16</v>
      </c>
      <c r="H34" s="1">
        <v>28</v>
      </c>
      <c r="I34" s="1">
        <v>31</v>
      </c>
    </row>
    <row r="35" spans="1:9" x14ac:dyDescent="0.2">
      <c r="A35" s="13" t="s">
        <v>3</v>
      </c>
      <c r="B35" s="1">
        <v>21</v>
      </c>
      <c r="C35" s="1">
        <v>41</v>
      </c>
      <c r="D35" s="1">
        <v>33</v>
      </c>
      <c r="E35" s="1">
        <v>43</v>
      </c>
      <c r="F35" s="1">
        <v>27</v>
      </c>
      <c r="G35" s="1">
        <v>0</v>
      </c>
      <c r="H35" s="1">
        <v>28</v>
      </c>
      <c r="I35" s="1">
        <v>35</v>
      </c>
    </row>
    <row r="36" spans="1:9" x14ac:dyDescent="0.2">
      <c r="A36" s="13" t="s">
        <v>4</v>
      </c>
      <c r="B36" s="1">
        <v>32</v>
      </c>
      <c r="C36" s="1">
        <v>34</v>
      </c>
      <c r="D36" s="1">
        <v>25</v>
      </c>
      <c r="E36" s="1">
        <v>27</v>
      </c>
      <c r="F36" s="1">
        <v>45</v>
      </c>
      <c r="G36" s="1">
        <v>0</v>
      </c>
      <c r="H36" s="1">
        <v>24</v>
      </c>
      <c r="I36" s="1">
        <v>41</v>
      </c>
    </row>
    <row r="37" spans="1:9" x14ac:dyDescent="0.2">
      <c r="A37" s="13" t="s">
        <v>5</v>
      </c>
      <c r="B37" s="1">
        <v>8</v>
      </c>
      <c r="C37" s="1">
        <v>43</v>
      </c>
      <c r="D37" s="1">
        <v>16</v>
      </c>
      <c r="E37" s="1">
        <v>0</v>
      </c>
      <c r="F37" s="1">
        <v>0</v>
      </c>
      <c r="G37" s="1">
        <v>77</v>
      </c>
      <c r="H37" s="1">
        <v>60</v>
      </c>
      <c r="I37" s="1">
        <v>30</v>
      </c>
    </row>
    <row r="38" spans="1:9" x14ac:dyDescent="0.2">
      <c r="A38" s="13" t="s">
        <v>6</v>
      </c>
      <c r="B38" s="1">
        <v>32</v>
      </c>
      <c r="C38" s="1">
        <v>116</v>
      </c>
      <c r="D38" s="1">
        <v>28</v>
      </c>
      <c r="E38" s="1">
        <v>28</v>
      </c>
      <c r="F38" s="1">
        <v>24</v>
      </c>
      <c r="G38" s="1">
        <v>60</v>
      </c>
      <c r="H38" s="1">
        <v>112</v>
      </c>
      <c r="I38" s="1">
        <v>56</v>
      </c>
    </row>
    <row r="39" spans="1:9" x14ac:dyDescent="0.2">
      <c r="A39" s="13" t="s">
        <v>7</v>
      </c>
      <c r="B39" s="1">
        <v>38</v>
      </c>
      <c r="C39" s="1">
        <v>64</v>
      </c>
      <c r="D39" s="1">
        <v>31</v>
      </c>
      <c r="E39" s="1">
        <v>35</v>
      </c>
      <c r="F39" s="1">
        <v>41</v>
      </c>
      <c r="G39" s="1">
        <v>30</v>
      </c>
      <c r="H39" s="1">
        <v>56</v>
      </c>
      <c r="I39" s="1">
        <v>61</v>
      </c>
    </row>
    <row r="41" spans="1:9" x14ac:dyDescent="0.2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</row>
    <row r="42" spans="1:9" x14ac:dyDescent="0.2">
      <c r="A42" s="5" t="s">
        <v>0</v>
      </c>
      <c r="B42" s="1">
        <f>B32/(B32+B32-B32)</f>
        <v>1</v>
      </c>
      <c r="C42" s="1">
        <f>C32/(B32+C33-C32)</f>
        <v>0.26666666666666666</v>
      </c>
      <c r="D42" s="1">
        <f>D32/(B32+D34-D32)</f>
        <v>0.32894736842105265</v>
      </c>
      <c r="E42" s="1">
        <f>E32/(B32+E35-E32)</f>
        <v>0.30434782608695654</v>
      </c>
      <c r="F42" s="1">
        <f>F32/(B32+F36-F32)</f>
        <v>0.53333333333333333</v>
      </c>
      <c r="G42" s="1">
        <f>G32/(B32+G37-G32)</f>
        <v>6.8965517241379309E-2</v>
      </c>
      <c r="H42" s="1">
        <f>H32/(B32+H38-H32)</f>
        <v>0.25196850393700787</v>
      </c>
      <c r="I42" s="1">
        <f>I32/(B32+I39-I32)</f>
        <v>0.54285714285714282</v>
      </c>
    </row>
    <row r="43" spans="1:9" x14ac:dyDescent="0.2">
      <c r="A43" s="5" t="s">
        <v>1</v>
      </c>
      <c r="B43" s="1"/>
      <c r="C43" s="1">
        <f>C33/(C33+C33-C33)</f>
        <v>1</v>
      </c>
      <c r="D43" s="1">
        <f>D33/(C33+D34-D33)</f>
        <v>0.1588235294117647</v>
      </c>
      <c r="E43" s="1">
        <f>E33/(C33+E35-E33)</f>
        <v>0.28275862068965518</v>
      </c>
      <c r="F43" s="1">
        <f>F33/(C33+F36-F33)</f>
        <v>0.22077922077922077</v>
      </c>
      <c r="G43" s="1">
        <f>G33/(C33+G37-G33)</f>
        <v>0.24293785310734464</v>
      </c>
      <c r="H43" s="1">
        <f>H33/(C33+H38-H33)</f>
        <v>0.83453237410071945</v>
      </c>
      <c r="I43" s="1">
        <f>I33/(C33+I39-I33)</f>
        <v>0.45714285714285713</v>
      </c>
    </row>
    <row r="44" spans="1:9" x14ac:dyDescent="0.2">
      <c r="A44" s="13" t="s">
        <v>2</v>
      </c>
      <c r="B44" s="1"/>
      <c r="C44" s="1"/>
      <c r="D44" s="1">
        <f>D34/(D34+D34-D34)</f>
        <v>1</v>
      </c>
      <c r="E44" s="1">
        <f>E34/(D34+E35-E34)</f>
        <v>0.515625</v>
      </c>
      <c r="F44" s="1">
        <f>F34/(D34+F36-F34)</f>
        <v>0.33783783783783783</v>
      </c>
      <c r="G44" s="1">
        <f>G34/(D34+G37-G34)</f>
        <v>0.1391304347826087</v>
      </c>
      <c r="H44" s="1">
        <f>H34/(D34+H38-H34)</f>
        <v>0.20289855072463769</v>
      </c>
      <c r="I44" s="1">
        <f>I34/(D34+I39-I34)</f>
        <v>0.36904761904761907</v>
      </c>
    </row>
    <row r="45" spans="1:9" x14ac:dyDescent="0.2">
      <c r="A45" s="13" t="s">
        <v>3</v>
      </c>
      <c r="B45" s="1"/>
      <c r="C45" s="1"/>
      <c r="D45" s="1"/>
      <c r="E45" s="1">
        <f>E35/(E35+E35-E35)</f>
        <v>1</v>
      </c>
      <c r="F45" s="1">
        <f>F35/(E35+F36-F35)</f>
        <v>0.44262295081967212</v>
      </c>
      <c r="G45" s="1">
        <f>G35/(E35+G37-G35)</f>
        <v>0</v>
      </c>
      <c r="H45" s="1">
        <f>H35/(E35+H38-H35)</f>
        <v>0.22047244094488189</v>
      </c>
      <c r="I45" s="1">
        <f>I35/(E35+I39-I35)</f>
        <v>0.50724637681159424</v>
      </c>
    </row>
    <row r="46" spans="1:9" x14ac:dyDescent="0.2">
      <c r="A46" s="13" t="s">
        <v>4</v>
      </c>
      <c r="B46" s="1"/>
      <c r="C46" s="1"/>
      <c r="D46" s="1"/>
      <c r="E46" s="1"/>
      <c r="F46" s="1">
        <f>F36/(F36+F36-F36)</f>
        <v>1</v>
      </c>
      <c r="G46" s="1">
        <f>G36/(F36+G37-G36)</f>
        <v>0</v>
      </c>
      <c r="H46" s="1">
        <f>H36/(F36+H38-H36)</f>
        <v>0.18045112781954886</v>
      </c>
      <c r="I46" s="1">
        <f>I36/(F36+I39-I36)</f>
        <v>0.63076923076923075</v>
      </c>
    </row>
    <row r="47" spans="1:9" x14ac:dyDescent="0.2">
      <c r="A47" s="13" t="s">
        <v>5</v>
      </c>
      <c r="B47" s="1"/>
      <c r="C47" s="1"/>
      <c r="D47" s="1"/>
      <c r="E47" s="1"/>
      <c r="F47" s="1"/>
      <c r="G47" s="1">
        <f>G37/(G37+G37-G37)</f>
        <v>1</v>
      </c>
      <c r="H47" s="1">
        <f>H37/(G37+H38-H37)</f>
        <v>0.46511627906976744</v>
      </c>
      <c r="I47" s="1">
        <f>I37/(G37+I39-I37)</f>
        <v>0.27777777777777779</v>
      </c>
    </row>
    <row r="48" spans="1:9" x14ac:dyDescent="0.2">
      <c r="A48" s="13" t="s">
        <v>6</v>
      </c>
      <c r="B48" s="1"/>
      <c r="C48" s="1"/>
      <c r="D48" s="1"/>
      <c r="E48" s="1"/>
      <c r="F48" s="1"/>
      <c r="G48" s="1"/>
      <c r="H48" s="1">
        <f>H38/(H38+H38-H38)</f>
        <v>1</v>
      </c>
      <c r="I48" s="1">
        <f>I38/(H38+I39-I38)</f>
        <v>0.47863247863247865</v>
      </c>
    </row>
    <row r="49" spans="1:9" x14ac:dyDescent="0.2">
      <c r="A49" s="13" t="s">
        <v>7</v>
      </c>
      <c r="B49" s="1"/>
      <c r="C49" s="1"/>
      <c r="D49" s="1"/>
      <c r="E49" s="1"/>
      <c r="F49" s="1"/>
      <c r="G49" s="1"/>
      <c r="H49" s="1"/>
      <c r="I49" s="1">
        <f>I39/(I39+I39-I39)</f>
        <v>1</v>
      </c>
    </row>
  </sheetData>
  <mergeCells count="1">
    <mergeCell ref="A29:L29"/>
  </mergeCells>
  <pageMargins left="0.75" right="0.75" top="1" bottom="1" header="0.5" footer="0.5"/>
  <pageSetup orientation="portrait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topLeftCell="A4" workbookViewId="0">
      <selection activeCell="D14" sqref="D14"/>
    </sheetView>
  </sheetViews>
  <sheetFormatPr defaultRowHeight="15" x14ac:dyDescent="0.25"/>
  <cols>
    <col min="2" max="2" width="7" customWidth="1"/>
    <col min="3" max="3" width="11" bestFit="1" customWidth="1"/>
    <col min="12" max="12" width="10" bestFit="1" customWidth="1"/>
    <col min="14" max="14" width="5.140625" customWidth="1"/>
  </cols>
  <sheetData>
    <row r="2" spans="2:16" x14ac:dyDescent="0.25">
      <c r="B2" s="20" t="s">
        <v>43</v>
      </c>
      <c r="C2" s="16">
        <v>1</v>
      </c>
    </row>
    <row r="3" spans="2:16" x14ac:dyDescent="0.25">
      <c r="B3" s="16" t="s">
        <v>44</v>
      </c>
      <c r="C3" s="16">
        <v>0.5</v>
      </c>
    </row>
    <row r="4" spans="2:16" x14ac:dyDescent="0.25">
      <c r="B4" s="21"/>
      <c r="C4" s="21"/>
    </row>
    <row r="5" spans="2:16" s="17" customFormat="1" x14ac:dyDescent="0.25">
      <c r="B5" s="18"/>
      <c r="C5" s="18" t="s">
        <v>23</v>
      </c>
      <c r="D5" s="19" t="s">
        <v>25</v>
      </c>
      <c r="E5" s="18" t="s">
        <v>26</v>
      </c>
      <c r="F5" s="18" t="s">
        <v>24</v>
      </c>
      <c r="G5" s="19" t="s">
        <v>28</v>
      </c>
      <c r="H5" s="18" t="s">
        <v>29</v>
      </c>
      <c r="I5" s="18" t="s">
        <v>30</v>
      </c>
      <c r="J5" s="18" t="s">
        <v>31</v>
      </c>
      <c r="K5" s="18" t="s">
        <v>32</v>
      </c>
      <c r="L5" s="18" t="s">
        <v>33</v>
      </c>
      <c r="M5" s="18" t="s">
        <v>34</v>
      </c>
      <c r="N5" s="19" t="s">
        <v>42</v>
      </c>
    </row>
    <row r="6" spans="2:16" x14ac:dyDescent="0.25">
      <c r="B6" s="16" t="s">
        <v>27</v>
      </c>
      <c r="C6" s="16">
        <v>0</v>
      </c>
      <c r="D6" s="16">
        <v>1</v>
      </c>
      <c r="E6" s="16">
        <v>0</v>
      </c>
      <c r="F6" s="16">
        <v>0</v>
      </c>
      <c r="G6" s="16">
        <v>1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/>
    </row>
    <row r="7" spans="2:16" x14ac:dyDescent="0.25">
      <c r="B7" s="16" t="s">
        <v>35</v>
      </c>
      <c r="C7" s="16">
        <v>1</v>
      </c>
      <c r="D7" s="16">
        <v>1</v>
      </c>
      <c r="E7" s="16">
        <v>1</v>
      </c>
      <c r="F7" s="16">
        <v>1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-1</v>
      </c>
    </row>
    <row r="8" spans="2:16" x14ac:dyDescent="0.25">
      <c r="B8" s="16" t="s">
        <v>36</v>
      </c>
      <c r="C8" s="16">
        <v>0</v>
      </c>
      <c r="D8" s="16">
        <v>1</v>
      </c>
      <c r="E8" s="16">
        <v>0</v>
      </c>
      <c r="F8" s="16">
        <v>1</v>
      </c>
      <c r="G8" s="16">
        <v>1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-1</v>
      </c>
    </row>
    <row r="9" spans="2:16" x14ac:dyDescent="0.25">
      <c r="B9" s="16" t="s">
        <v>37</v>
      </c>
      <c r="C9" s="16">
        <v>1</v>
      </c>
      <c r="D9" s="16">
        <v>0</v>
      </c>
      <c r="E9" s="16">
        <v>0</v>
      </c>
      <c r="F9" s="16">
        <v>0</v>
      </c>
      <c r="G9" s="16">
        <v>1</v>
      </c>
      <c r="H9" s="16">
        <v>1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-1</v>
      </c>
      <c r="O9" s="23"/>
      <c r="P9" s="21"/>
    </row>
    <row r="10" spans="2:16" x14ac:dyDescent="0.25">
      <c r="B10" s="16" t="s">
        <v>38</v>
      </c>
      <c r="C10" s="16">
        <v>0</v>
      </c>
      <c r="D10" s="16">
        <v>1</v>
      </c>
      <c r="E10" s="16">
        <v>0</v>
      </c>
      <c r="F10" s="16">
        <v>0</v>
      </c>
      <c r="G10" s="16">
        <v>1</v>
      </c>
      <c r="H10" s="16">
        <v>0</v>
      </c>
      <c r="I10" s="16">
        <v>1</v>
      </c>
      <c r="J10" s="16">
        <v>1</v>
      </c>
      <c r="K10" s="16">
        <v>0</v>
      </c>
      <c r="L10" s="16">
        <v>0</v>
      </c>
      <c r="M10" s="16">
        <v>0</v>
      </c>
      <c r="N10" s="16">
        <v>1</v>
      </c>
      <c r="P10" s="21"/>
    </row>
    <row r="11" spans="2:16" x14ac:dyDescent="0.25">
      <c r="B11" s="16" t="s">
        <v>39</v>
      </c>
      <c r="C11" s="16">
        <v>0</v>
      </c>
      <c r="D11" s="16">
        <v>1</v>
      </c>
      <c r="E11" s="16">
        <v>0</v>
      </c>
      <c r="F11" s="16">
        <v>0</v>
      </c>
      <c r="G11" s="16">
        <v>2</v>
      </c>
      <c r="H11" s="16">
        <v>0</v>
      </c>
      <c r="I11" s="16">
        <v>0</v>
      </c>
      <c r="J11" s="16">
        <v>2</v>
      </c>
      <c r="K11" s="16">
        <v>1</v>
      </c>
      <c r="L11" s="16">
        <v>1</v>
      </c>
      <c r="M11" s="16">
        <v>0</v>
      </c>
      <c r="N11" s="16">
        <v>1</v>
      </c>
      <c r="P11" s="21"/>
    </row>
    <row r="12" spans="2:16" x14ac:dyDescent="0.25">
      <c r="B12" s="16" t="s">
        <v>40</v>
      </c>
      <c r="C12" s="16">
        <v>0</v>
      </c>
      <c r="D12" s="16">
        <v>1</v>
      </c>
      <c r="E12" s="16">
        <v>0</v>
      </c>
      <c r="F12" s="16">
        <v>1</v>
      </c>
      <c r="G12" s="16">
        <v>1</v>
      </c>
      <c r="H12" s="16">
        <v>0</v>
      </c>
      <c r="I12" s="16">
        <v>0</v>
      </c>
      <c r="J12" s="16">
        <v>1</v>
      </c>
      <c r="K12" s="16">
        <v>0</v>
      </c>
      <c r="L12" s="16">
        <v>0</v>
      </c>
      <c r="M12" s="16">
        <v>1</v>
      </c>
      <c r="N12" s="16">
        <v>1</v>
      </c>
      <c r="P12" s="21"/>
    </row>
    <row r="13" spans="2:16" x14ac:dyDescent="0.25">
      <c r="B13" s="16" t="s">
        <v>41</v>
      </c>
      <c r="C13" s="16">
        <v>0</v>
      </c>
      <c r="D13" s="16">
        <v>1</v>
      </c>
      <c r="E13" s="16">
        <v>0</v>
      </c>
      <c r="F13" s="16">
        <v>0</v>
      </c>
      <c r="G13" s="16">
        <v>1</v>
      </c>
      <c r="H13" s="16">
        <v>0</v>
      </c>
      <c r="I13" s="16">
        <v>1</v>
      </c>
      <c r="J13" s="16">
        <v>0</v>
      </c>
      <c r="K13" s="16">
        <v>0</v>
      </c>
      <c r="L13" s="16">
        <v>0</v>
      </c>
      <c r="M13" s="16">
        <v>1</v>
      </c>
      <c r="N13" s="16">
        <v>1</v>
      </c>
      <c r="O13" s="23"/>
      <c r="P13" s="21"/>
    </row>
    <row r="14" spans="2:16" x14ac:dyDescent="0.25">
      <c r="B14" s="22" t="s">
        <v>45</v>
      </c>
      <c r="C14" s="16">
        <f>C6 + C2*SUM(C10:C13) - C3*SUM(C7:C9)</f>
        <v>-1</v>
      </c>
      <c r="D14" s="16">
        <f>D6 + C2*SUM(D10:D13) - C3*SUM(D7:D9)</f>
        <v>4</v>
      </c>
      <c r="E14" s="16">
        <f>E6 + C2*SUM(E10:E13) - C3*SUM(E7:E9)</f>
        <v>-0.5</v>
      </c>
      <c r="F14" s="16">
        <f>F6 + C2*SUM(F10:F13) -C3*SUM(F7:F9)</f>
        <v>0</v>
      </c>
      <c r="G14" s="16">
        <f>G6 + C2*SUM(G10:G13) - C3*SUM(G7:G9)</f>
        <v>5</v>
      </c>
      <c r="H14" s="16">
        <f>H6 + C2*SUM(H10:H13) - C3*SUM(H7:H9)</f>
        <v>-0.5</v>
      </c>
      <c r="I14" s="16">
        <f>I6 +C2*SUM(I10:I13) -C3*SUM(I7:I9)</f>
        <v>2</v>
      </c>
      <c r="J14" s="16">
        <f>J6 + C2*SUM(J10:J13) - C3*SUM(J7:J9)</f>
        <v>4</v>
      </c>
      <c r="K14" s="16">
        <f>K6 + C2*SUM(K10:K13) - C3*SUM(K7:K9)</f>
        <v>1</v>
      </c>
      <c r="L14" s="16">
        <f>L6 + C2*SUM(L10:L13) - C3*SUM(L7:L9)</f>
        <v>1</v>
      </c>
      <c r="M14" s="16">
        <f>M6 + C2*SUM(M10:M13) - C3*SUM(M7:M9)</f>
        <v>2</v>
      </c>
      <c r="N14" s="21"/>
      <c r="P14" s="21"/>
    </row>
    <row r="15" spans="2:16" x14ac:dyDescent="0.25">
      <c r="B15" s="16" t="s">
        <v>45</v>
      </c>
      <c r="C15" s="16">
        <f>IF(C14&lt;0, 0, C14)</f>
        <v>0</v>
      </c>
      <c r="D15" s="16">
        <f t="shared" ref="D15:M15" si="0">IF(D14&lt;0, 0, D14)</f>
        <v>4</v>
      </c>
      <c r="E15" s="16">
        <f t="shared" si="0"/>
        <v>0</v>
      </c>
      <c r="F15" s="16">
        <f t="shared" si="0"/>
        <v>0</v>
      </c>
      <c r="G15" s="16">
        <f t="shared" si="0"/>
        <v>5</v>
      </c>
      <c r="H15" s="16">
        <f>IF(H14&lt;0, 0, H14)</f>
        <v>0</v>
      </c>
      <c r="I15" s="16">
        <f t="shared" si="0"/>
        <v>2</v>
      </c>
      <c r="J15" s="16">
        <f t="shared" si="0"/>
        <v>4</v>
      </c>
      <c r="K15" s="16">
        <f t="shared" si="0"/>
        <v>1</v>
      </c>
      <c r="L15" s="16">
        <f t="shared" si="0"/>
        <v>1</v>
      </c>
      <c r="M15" s="16">
        <f t="shared" si="0"/>
        <v>2</v>
      </c>
      <c r="O15" t="s">
        <v>46</v>
      </c>
      <c r="P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9" workbookViewId="0">
      <selection activeCell="C36" sqref="C36"/>
    </sheetView>
  </sheetViews>
  <sheetFormatPr defaultRowHeight="12.75" x14ac:dyDescent="0.2"/>
  <cols>
    <col min="1" max="1" width="4.7109375" style="24" customWidth="1"/>
    <col min="2" max="2" width="15.5703125" style="24" bestFit="1" customWidth="1"/>
    <col min="3" max="3" width="19.28515625" style="24" bestFit="1" customWidth="1"/>
    <col min="4" max="4" width="20.140625" style="24" bestFit="1" customWidth="1"/>
    <col min="5" max="5" width="16" style="24" bestFit="1" customWidth="1"/>
    <col min="6" max="6" width="12.140625" style="24" bestFit="1" customWidth="1"/>
    <col min="7" max="7" width="17.7109375" style="24" bestFit="1" customWidth="1"/>
    <col min="8" max="8" width="14.85546875" style="24" bestFit="1" customWidth="1"/>
    <col min="9" max="9" width="15.42578125" style="24" bestFit="1" customWidth="1"/>
    <col min="10" max="10" width="9.7109375" style="3" bestFit="1" customWidth="1"/>
    <col min="11" max="16384" width="9.140625" style="3"/>
  </cols>
  <sheetData>
    <row r="1" spans="1:15" x14ac:dyDescent="0.2">
      <c r="A1" s="30"/>
      <c r="B1" s="29" t="s">
        <v>76</v>
      </c>
      <c r="C1" s="27" t="s">
        <v>75</v>
      </c>
      <c r="D1" s="27" t="s">
        <v>74</v>
      </c>
      <c r="E1" s="27" t="s">
        <v>73</v>
      </c>
      <c r="F1" s="27" t="s">
        <v>72</v>
      </c>
      <c r="G1" s="27" t="s">
        <v>71</v>
      </c>
      <c r="H1" s="27" t="s">
        <v>70</v>
      </c>
      <c r="I1" s="27" t="s">
        <v>69</v>
      </c>
      <c r="J1" s="4" t="s">
        <v>77</v>
      </c>
      <c r="K1" s="4" t="s">
        <v>78</v>
      </c>
      <c r="M1" s="26"/>
      <c r="N1" s="32" t="s">
        <v>77</v>
      </c>
      <c r="O1" s="32" t="s">
        <v>78</v>
      </c>
    </row>
    <row r="2" spans="1:15" x14ac:dyDescent="0.2">
      <c r="A2" s="27" t="s">
        <v>68</v>
      </c>
      <c r="B2" s="26">
        <v>2</v>
      </c>
      <c r="C2" s="26">
        <v>4</v>
      </c>
      <c r="D2" s="26"/>
      <c r="E2" s="26">
        <v>3</v>
      </c>
      <c r="F2" s="26"/>
      <c r="G2" s="26"/>
      <c r="H2" s="26">
        <v>1</v>
      </c>
      <c r="I2" s="26">
        <v>1</v>
      </c>
      <c r="J2" s="31">
        <f>CORREL(B2:I2,B24:I24)</f>
        <v>-0.8660254037844386</v>
      </c>
      <c r="K2" s="31">
        <f>CORREL(B2:I2,B25:I25)</f>
        <v>0.94491118252306805</v>
      </c>
      <c r="M2" s="27" t="s">
        <v>53</v>
      </c>
      <c r="N2" s="31">
        <v>0.94491118252306805</v>
      </c>
      <c r="O2" s="31">
        <v>-0.45514956368175624</v>
      </c>
    </row>
    <row r="3" spans="1:15" x14ac:dyDescent="0.2">
      <c r="A3" s="27" t="s">
        <v>67</v>
      </c>
      <c r="B3" s="26"/>
      <c r="C3" s="26">
        <v>5</v>
      </c>
      <c r="D3" s="26"/>
      <c r="E3" s="26"/>
      <c r="F3" s="26">
        <v>3</v>
      </c>
      <c r="G3" s="26">
        <v>2</v>
      </c>
      <c r="H3" s="26">
        <v>1</v>
      </c>
      <c r="I3" s="26"/>
      <c r="J3" s="31">
        <f>CORREL(B3:I3,B24:I24)</f>
        <v>-1</v>
      </c>
      <c r="K3" s="31">
        <f>CORREL(B3:I3,B25:I25)</f>
        <v>0.98198050606196585</v>
      </c>
      <c r="M3" s="27" t="s">
        <v>64</v>
      </c>
      <c r="N3" s="31">
        <v>0.8660254037844386</v>
      </c>
      <c r="O3" s="31">
        <v>0.7559289460184544</v>
      </c>
    </row>
    <row r="4" spans="1:15" x14ac:dyDescent="0.2">
      <c r="A4" s="27" t="s">
        <v>66</v>
      </c>
      <c r="B4" s="26">
        <v>3</v>
      </c>
      <c r="C4" s="26"/>
      <c r="D4" s="26">
        <v>1</v>
      </c>
      <c r="E4" s="26">
        <v>2</v>
      </c>
      <c r="F4" s="26">
        <v>2</v>
      </c>
      <c r="G4" s="26"/>
      <c r="H4" s="26"/>
      <c r="I4" s="26">
        <v>5</v>
      </c>
      <c r="J4" s="31">
        <f>CORREL(B4:I4,B24:I24)</f>
        <v>2.8915746598312003E-2</v>
      </c>
      <c r="K4" s="31">
        <f>CORREL(B4:I4,B25:I25)</f>
        <v>0.94491118252306805</v>
      </c>
      <c r="M4" s="27" t="s">
        <v>60</v>
      </c>
      <c r="N4" s="31">
        <v>0.84852813742385691</v>
      </c>
      <c r="O4" s="31">
        <v>-0.7857142857142857</v>
      </c>
    </row>
    <row r="5" spans="1:15" x14ac:dyDescent="0.2">
      <c r="A5" s="27" t="s">
        <v>65</v>
      </c>
      <c r="B5" s="26"/>
      <c r="C5" s="26">
        <v>3</v>
      </c>
      <c r="D5" s="26"/>
      <c r="E5" s="26"/>
      <c r="F5" s="26">
        <v>4</v>
      </c>
      <c r="G5" s="26">
        <v>1</v>
      </c>
      <c r="H5" s="26"/>
      <c r="I5" s="26">
        <v>3</v>
      </c>
      <c r="J5" s="31">
        <f>CORREL(B5:I5,B24:I24)</f>
        <v>-0.3273268353539886</v>
      </c>
      <c r="K5" s="31">
        <f>CORREL(B5:I5,B25:I25)</f>
        <v>-1</v>
      </c>
      <c r="M5" s="27" t="s">
        <v>57</v>
      </c>
      <c r="N5" s="31">
        <v>0.84515425472851657</v>
      </c>
      <c r="O5" s="31">
        <v>0.7559289460184544</v>
      </c>
    </row>
    <row r="6" spans="1:15" x14ac:dyDescent="0.2">
      <c r="A6" s="27" t="s">
        <v>64</v>
      </c>
      <c r="B6" s="26">
        <v>2</v>
      </c>
      <c r="C6" s="26">
        <v>4</v>
      </c>
      <c r="D6" s="26">
        <v>3</v>
      </c>
      <c r="E6" s="26"/>
      <c r="F6" s="26"/>
      <c r="G6" s="26">
        <v>2</v>
      </c>
      <c r="H6" s="26">
        <v>1</v>
      </c>
      <c r="I6" s="26"/>
      <c r="J6" s="31">
        <f>CORREL(B6:I6,B24:I24)</f>
        <v>0.8660254037844386</v>
      </c>
      <c r="K6" s="31">
        <f>CORREL(B6:I6,B25:I25)</f>
        <v>0.7559289460184544</v>
      </c>
      <c r="M6" s="27" t="s">
        <v>51</v>
      </c>
      <c r="N6" s="31">
        <v>0.70006659689863793</v>
      </c>
      <c r="O6" s="31">
        <v>-0.8660254037844386</v>
      </c>
    </row>
    <row r="7" spans="1:15" x14ac:dyDescent="0.2">
      <c r="A7" s="27" t="s">
        <v>63</v>
      </c>
      <c r="B7" s="26">
        <v>5</v>
      </c>
      <c r="C7" s="26">
        <v>4</v>
      </c>
      <c r="D7" s="26"/>
      <c r="E7" s="26">
        <v>3</v>
      </c>
      <c r="F7" s="26">
        <v>1</v>
      </c>
      <c r="G7" s="26"/>
      <c r="H7" s="26">
        <v>3</v>
      </c>
      <c r="I7" s="26">
        <v>1</v>
      </c>
      <c r="J7" s="31">
        <f>CORREL(B7:I7,B24:I24)</f>
        <v>0.45454545454545453</v>
      </c>
      <c r="K7" s="31">
        <f>CORREL(B7:I7,B25:I25)</f>
        <v>0.1873171623163388</v>
      </c>
      <c r="M7" s="27" t="s">
        <v>50</v>
      </c>
      <c r="N7" s="31">
        <v>0.50000000000000011</v>
      </c>
      <c r="O7" s="31">
        <v>0.86602540378443849</v>
      </c>
    </row>
    <row r="8" spans="1:15" x14ac:dyDescent="0.2">
      <c r="A8" s="27" t="s">
        <v>62</v>
      </c>
      <c r="B8" s="26">
        <v>1</v>
      </c>
      <c r="C8" s="26">
        <v>4</v>
      </c>
      <c r="D8" s="26">
        <v>5</v>
      </c>
      <c r="E8" s="26">
        <v>5</v>
      </c>
      <c r="F8" s="26">
        <v>3</v>
      </c>
      <c r="G8" s="26"/>
      <c r="H8" s="26"/>
      <c r="I8" s="26">
        <v>4</v>
      </c>
      <c r="J8" s="31">
        <f>CORREL(B8:I8,B24:I24)</f>
        <v>0.15724272550828775</v>
      </c>
      <c r="K8" s="31">
        <f>CORREL(B8:I8,B25:I25)</f>
        <v>-0.2461829819586655</v>
      </c>
      <c r="M8" s="27" t="s">
        <v>63</v>
      </c>
      <c r="N8" s="31">
        <v>0.45454545454545453</v>
      </c>
      <c r="O8" s="31">
        <v>0.1873171623163388</v>
      </c>
    </row>
    <row r="9" spans="1:15" x14ac:dyDescent="0.2">
      <c r="A9" s="27" t="s">
        <v>61</v>
      </c>
      <c r="B9" s="26">
        <v>2</v>
      </c>
      <c r="C9" s="26">
        <v>2</v>
      </c>
      <c r="D9" s="26"/>
      <c r="E9" s="26"/>
      <c r="F9" s="26">
        <v>4</v>
      </c>
      <c r="G9" s="28">
        <v>5</v>
      </c>
      <c r="H9" s="26">
        <v>1</v>
      </c>
      <c r="I9" s="26"/>
      <c r="J9" s="31">
        <f>CORREL(B9:I9,B24:I24)</f>
        <v>-0.6546536707079772</v>
      </c>
      <c r="K9" s="31">
        <f>CORREL(B9:I9,B25:I25)</f>
        <v>0.50000000000000011</v>
      </c>
      <c r="M9" s="27" t="s">
        <v>62</v>
      </c>
      <c r="N9" s="31">
        <v>0.15724272550828775</v>
      </c>
      <c r="O9" s="31">
        <v>-0.2461829819586655</v>
      </c>
    </row>
    <row r="10" spans="1:15" x14ac:dyDescent="0.2">
      <c r="A10" s="27" t="s">
        <v>60</v>
      </c>
      <c r="B10" s="26"/>
      <c r="C10" s="26"/>
      <c r="D10" s="26">
        <v>4</v>
      </c>
      <c r="E10" s="26">
        <v>2</v>
      </c>
      <c r="F10" s="26">
        <v>1</v>
      </c>
      <c r="G10" s="26"/>
      <c r="H10" s="26"/>
      <c r="I10" s="26">
        <v>5</v>
      </c>
      <c r="J10" s="31">
        <f>CORREL(B10:I10,B24:I24)</f>
        <v>0.84852813742385691</v>
      </c>
      <c r="K10" s="31">
        <f>CORREL(B10:I10,B25:I25)</f>
        <v>-0.7857142857142857</v>
      </c>
      <c r="M10" s="27" t="s">
        <v>66</v>
      </c>
      <c r="N10" s="31">
        <v>2.8915746598312003E-2</v>
      </c>
      <c r="O10" s="31">
        <v>0.94491118252306805</v>
      </c>
    </row>
    <row r="11" spans="1:15" x14ac:dyDescent="0.2">
      <c r="A11" s="27" t="s">
        <v>59</v>
      </c>
      <c r="B11" s="26">
        <v>3</v>
      </c>
      <c r="C11" s="26">
        <v>5</v>
      </c>
      <c r="D11" s="26">
        <v>1</v>
      </c>
      <c r="E11" s="26"/>
      <c r="F11" s="26"/>
      <c r="G11" s="26"/>
      <c r="H11" s="26">
        <v>4</v>
      </c>
      <c r="I11" s="26">
        <v>4</v>
      </c>
      <c r="J11" s="31">
        <f>CORREL(B11:I11,B24:I24)</f>
        <v>-0.94491118252306827</v>
      </c>
      <c r="K11" s="31">
        <f>CORREL(B11:I11,B25:I25)</f>
        <v>0.69337524528153638</v>
      </c>
      <c r="M11" s="27" t="s">
        <v>58</v>
      </c>
      <c r="N11" s="31">
        <v>-0.21821789023599239</v>
      </c>
      <c r="O11" s="31">
        <v>1</v>
      </c>
    </row>
    <row r="12" spans="1:15" x14ac:dyDescent="0.2">
      <c r="A12" s="27" t="s">
        <v>58</v>
      </c>
      <c r="B12" s="26">
        <v>2</v>
      </c>
      <c r="C12" s="26"/>
      <c r="D12" s="26">
        <v>2</v>
      </c>
      <c r="E12" s="26">
        <v>4</v>
      </c>
      <c r="F12" s="26"/>
      <c r="G12" s="26">
        <v>1</v>
      </c>
      <c r="H12" s="26"/>
      <c r="I12" s="26">
        <v>2</v>
      </c>
      <c r="J12" s="31">
        <f>CORREL(B12:I12,B24:I24)</f>
        <v>-0.21821789023599239</v>
      </c>
      <c r="K12" s="31">
        <f>CORREL(B12:I12,B25:I25)</f>
        <v>1</v>
      </c>
      <c r="M12" s="27" t="s">
        <v>65</v>
      </c>
      <c r="N12" s="31">
        <v>-0.3273268353539886</v>
      </c>
      <c r="O12" s="31">
        <v>-1</v>
      </c>
    </row>
    <row r="13" spans="1:15" x14ac:dyDescent="0.2">
      <c r="A13" s="27" t="s">
        <v>57</v>
      </c>
      <c r="B13" s="26">
        <v>5</v>
      </c>
      <c r="C13" s="26">
        <v>4</v>
      </c>
      <c r="D13" s="26"/>
      <c r="E13" s="26">
        <v>2</v>
      </c>
      <c r="F13" s="26"/>
      <c r="G13" s="26">
        <v>1</v>
      </c>
      <c r="H13" s="26">
        <v>1</v>
      </c>
      <c r="I13" s="26">
        <v>3</v>
      </c>
      <c r="J13" s="31">
        <f>CORREL(B13:I13,B24:I24)</f>
        <v>0.84515425472851657</v>
      </c>
      <c r="K13" s="31">
        <f>CORREL(B13:I13,B25:I25)</f>
        <v>0.7559289460184544</v>
      </c>
      <c r="M13" s="27" t="s">
        <v>55</v>
      </c>
      <c r="N13" s="31">
        <v>-0.39999999999999991</v>
      </c>
      <c r="O13" s="31">
        <v>-0.41702882811414943</v>
      </c>
    </row>
    <row r="14" spans="1:15" x14ac:dyDescent="0.2">
      <c r="A14" s="27" t="s">
        <v>56</v>
      </c>
      <c r="B14" s="26"/>
      <c r="C14" s="26"/>
      <c r="D14" s="26">
        <v>2</v>
      </c>
      <c r="E14" s="26"/>
      <c r="F14" s="26">
        <v>4</v>
      </c>
      <c r="G14" s="26"/>
      <c r="H14" s="26">
        <v>4</v>
      </c>
      <c r="I14" s="26">
        <v>5</v>
      </c>
      <c r="J14" s="31">
        <f>CORREL(B14:I14,B24:I24)</f>
        <v>-0.50000000000000011</v>
      </c>
      <c r="K14" s="31">
        <f>CORREL(B14:I14,B25:I25)</f>
        <v>0.50000000000000011</v>
      </c>
      <c r="M14" s="27" t="s">
        <v>56</v>
      </c>
      <c r="N14" s="31">
        <v>-0.50000000000000011</v>
      </c>
      <c r="O14" s="31">
        <v>0.50000000000000011</v>
      </c>
    </row>
    <row r="15" spans="1:15" x14ac:dyDescent="0.2">
      <c r="A15" s="27" t="s">
        <v>55</v>
      </c>
      <c r="B15" s="26"/>
      <c r="C15" s="26">
        <v>1</v>
      </c>
      <c r="D15" s="26">
        <v>2</v>
      </c>
      <c r="E15" s="26">
        <v>3</v>
      </c>
      <c r="F15" s="26">
        <v>4</v>
      </c>
      <c r="G15" s="26"/>
      <c r="H15" s="26">
        <v>5</v>
      </c>
      <c r="I15" s="26">
        <v>5</v>
      </c>
      <c r="J15" s="31">
        <f>CORREL(B15:I15,B24:I24)</f>
        <v>-0.39999999999999991</v>
      </c>
      <c r="K15" s="31">
        <f>CORREL(B15:I15,B25:I25)</f>
        <v>-0.41702882811414943</v>
      </c>
      <c r="M15" s="27" t="s">
        <v>52</v>
      </c>
      <c r="N15" s="31">
        <v>-0.51227176405541552</v>
      </c>
      <c r="O15" s="31">
        <v>0.69337524528153638</v>
      </c>
    </row>
    <row r="16" spans="1:15" x14ac:dyDescent="0.2">
      <c r="A16" s="27" t="s">
        <v>54</v>
      </c>
      <c r="B16" s="26"/>
      <c r="C16" s="26">
        <v>3</v>
      </c>
      <c r="D16" s="26"/>
      <c r="E16" s="26"/>
      <c r="F16" s="26">
        <v>5</v>
      </c>
      <c r="G16" s="26">
        <v>3</v>
      </c>
      <c r="H16" s="26"/>
      <c r="I16" s="26">
        <v>2</v>
      </c>
      <c r="J16" s="31">
        <f>CORREL(B16:I16,B24:I24)</f>
        <v>-0.98198050606196585</v>
      </c>
      <c r="K16" s="31">
        <f>CORREL(B16:I16,B25:I25)</f>
        <v>-1</v>
      </c>
      <c r="M16" s="27" t="s">
        <v>49</v>
      </c>
      <c r="N16" s="31">
        <v>-0.60892242268940355</v>
      </c>
      <c r="O16" s="31">
        <v>0.40824829046386307</v>
      </c>
    </row>
    <row r="17" spans="1:15" x14ac:dyDescent="0.2">
      <c r="A17" s="27" t="s">
        <v>53</v>
      </c>
      <c r="B17" s="26"/>
      <c r="C17" s="26">
        <v>3</v>
      </c>
      <c r="D17" s="26">
        <v>2</v>
      </c>
      <c r="E17" s="26">
        <v>1</v>
      </c>
      <c r="F17" s="26">
        <v>1</v>
      </c>
      <c r="G17" s="26"/>
      <c r="H17" s="26">
        <v>4</v>
      </c>
      <c r="I17" s="26"/>
      <c r="J17" s="31">
        <f>CORREL(B17:I17,B24:I24)</f>
        <v>0.94491118252306805</v>
      </c>
      <c r="K17" s="31">
        <f>CORREL(B17:I17,B25:I25)</f>
        <v>-0.45514956368175624</v>
      </c>
      <c r="M17" s="27" t="s">
        <v>61</v>
      </c>
      <c r="N17" s="31">
        <v>-0.6546536707079772</v>
      </c>
      <c r="O17" s="31">
        <v>0.50000000000000011</v>
      </c>
    </row>
    <row r="18" spans="1:15" x14ac:dyDescent="0.2">
      <c r="A18" s="27" t="s">
        <v>52</v>
      </c>
      <c r="B18" s="26">
        <v>1</v>
      </c>
      <c r="C18" s="26">
        <v>5</v>
      </c>
      <c r="D18" s="26">
        <v>1</v>
      </c>
      <c r="E18" s="26">
        <v>2</v>
      </c>
      <c r="F18" s="26"/>
      <c r="G18" s="26">
        <v>4</v>
      </c>
      <c r="H18" s="26"/>
      <c r="I18" s="26">
        <v>4</v>
      </c>
      <c r="J18" s="31">
        <f>CORREL(B18:I18,B24:I24)</f>
        <v>-0.51227176405541552</v>
      </c>
      <c r="K18" s="31">
        <f>CORREL(B18:I18,B25:I25)</f>
        <v>0.69337524528153638</v>
      </c>
      <c r="M18" s="27" t="s">
        <v>68</v>
      </c>
      <c r="N18" s="31">
        <v>-0.8660254037844386</v>
      </c>
      <c r="O18" s="31">
        <v>0.94491118252306805</v>
      </c>
    </row>
    <row r="19" spans="1:15" x14ac:dyDescent="0.2">
      <c r="A19" s="27" t="s">
        <v>51</v>
      </c>
      <c r="B19" s="26">
        <v>5</v>
      </c>
      <c r="C19" s="26"/>
      <c r="D19" s="26">
        <v>4</v>
      </c>
      <c r="E19" s="26"/>
      <c r="F19" s="26">
        <v>2</v>
      </c>
      <c r="G19" s="26">
        <v>1</v>
      </c>
      <c r="H19" s="26">
        <v>3</v>
      </c>
      <c r="I19" s="26">
        <v>5</v>
      </c>
      <c r="J19" s="31">
        <f>CORREL(B19:I19,B24:I24)</f>
        <v>0.70006659689863793</v>
      </c>
      <c r="K19" s="31">
        <f>CORREL(B19:I19,B25:I25)</f>
        <v>-0.8660254037844386</v>
      </c>
      <c r="M19" s="27" t="s">
        <v>59</v>
      </c>
      <c r="N19" s="31">
        <v>-0.94491118252306827</v>
      </c>
      <c r="O19" s="31">
        <v>0.69337524528153638</v>
      </c>
    </row>
    <row r="20" spans="1:15" x14ac:dyDescent="0.2">
      <c r="A20" s="27" t="s">
        <v>50</v>
      </c>
      <c r="B20" s="26"/>
      <c r="C20" s="26">
        <v>3</v>
      </c>
      <c r="D20" s="26"/>
      <c r="E20" s="26">
        <v>2</v>
      </c>
      <c r="F20" s="26"/>
      <c r="G20" s="26">
        <v>4</v>
      </c>
      <c r="H20" s="26">
        <v>1</v>
      </c>
      <c r="I20" s="26">
        <v>4</v>
      </c>
      <c r="J20" s="31">
        <f>CORREL(B20:I20,B24:I24)</f>
        <v>0.50000000000000011</v>
      </c>
      <c r="K20" s="31">
        <f>CORREL(B20:I20,B25:I25)</f>
        <v>0.86602540378443849</v>
      </c>
      <c r="M20" s="27" t="s">
        <v>54</v>
      </c>
      <c r="N20" s="31">
        <v>-0.98198050606196585</v>
      </c>
      <c r="O20" s="31">
        <v>-1</v>
      </c>
    </row>
    <row r="21" spans="1:15" x14ac:dyDescent="0.2">
      <c r="A21" s="27" t="s">
        <v>49</v>
      </c>
      <c r="B21" s="26">
        <v>2</v>
      </c>
      <c r="C21" s="26">
        <v>5</v>
      </c>
      <c r="D21" s="26">
        <v>1</v>
      </c>
      <c r="E21" s="26">
        <v>1</v>
      </c>
      <c r="F21" s="26">
        <v>5</v>
      </c>
      <c r="G21" s="26">
        <v>4</v>
      </c>
      <c r="H21" s="26"/>
      <c r="I21" s="26">
        <v>4</v>
      </c>
      <c r="J21" s="31">
        <f>CORREL(B21:I21,B24:I24)</f>
        <v>-0.60892242268940355</v>
      </c>
      <c r="K21" s="31">
        <f>CORREL(B21:I21,B25:I25)</f>
        <v>0.40824829046386307</v>
      </c>
      <c r="M21" s="27" t="s">
        <v>67</v>
      </c>
      <c r="N21" s="31">
        <v>-1</v>
      </c>
      <c r="O21" s="31">
        <v>0.98198050606196585</v>
      </c>
    </row>
    <row r="22" spans="1:15" ht="17.25" customHeight="1" x14ac:dyDescent="0.2">
      <c r="A22" s="25"/>
      <c r="B22" s="38">
        <f>SUM(B2:B21)/COUNTA(B2:B21)</f>
        <v>2.75</v>
      </c>
      <c r="C22" s="38">
        <f>SUM(C2:C21)/COUNTA(C2:C21)</f>
        <v>3.6666666666666665</v>
      </c>
      <c r="D22" s="38">
        <f t="shared" ref="D22:I22" si="0">SUM(D2:D21)/COUNTA(D2:D21)</f>
        <v>2.3333333333333335</v>
      </c>
      <c r="E22" s="38">
        <f t="shared" si="0"/>
        <v>2.5</v>
      </c>
      <c r="F22" s="38">
        <f t="shared" si="0"/>
        <v>3</v>
      </c>
      <c r="G22" s="38">
        <f t="shared" si="0"/>
        <v>2.5454545454545454</v>
      </c>
      <c r="H22" s="38">
        <f t="shared" si="0"/>
        <v>2.4166666666666665</v>
      </c>
      <c r="I22" s="38">
        <f t="shared" si="0"/>
        <v>3.5625</v>
      </c>
    </row>
    <row r="23" spans="1:15" ht="17.25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</row>
    <row r="24" spans="1:15" x14ac:dyDescent="0.2">
      <c r="A24" s="2" t="s">
        <v>48</v>
      </c>
      <c r="B24" s="15">
        <v>4</v>
      </c>
      <c r="C24" s="15"/>
      <c r="D24" s="15">
        <v>5</v>
      </c>
      <c r="E24" s="15">
        <v>3</v>
      </c>
      <c r="F24" s="15">
        <v>2</v>
      </c>
      <c r="G24" s="15">
        <v>3</v>
      </c>
      <c r="H24" s="15"/>
      <c r="I24" s="15">
        <v>4</v>
      </c>
    </row>
    <row r="25" spans="1:15" x14ac:dyDescent="0.2">
      <c r="A25" s="2" t="s">
        <v>47</v>
      </c>
      <c r="B25" s="15"/>
      <c r="C25" s="15">
        <v>5</v>
      </c>
      <c r="D25" s="15">
        <v>2</v>
      </c>
      <c r="E25" s="15">
        <v>5</v>
      </c>
      <c r="F25" s="15">
        <v>4</v>
      </c>
      <c r="G25" s="15"/>
      <c r="H25" s="15">
        <v>2</v>
      </c>
      <c r="I25" s="15"/>
      <c r="J25" s="24"/>
      <c r="K25" s="24"/>
    </row>
    <row r="27" spans="1:15" x14ac:dyDescent="0.2">
      <c r="A27" s="2" t="s">
        <v>48</v>
      </c>
      <c r="B27" s="15">
        <v>4</v>
      </c>
      <c r="C27" s="33">
        <f>(C20*J17+C6*J6)/(J17+J6)</f>
        <v>3.4782196186948</v>
      </c>
      <c r="D27" s="15">
        <v>5</v>
      </c>
      <c r="E27" s="15">
        <v>3</v>
      </c>
      <c r="F27" s="15">
        <v>2</v>
      </c>
      <c r="G27" s="15">
        <v>3</v>
      </c>
      <c r="H27" s="33">
        <f>(H17*J17+H6*J6)/(J17+J6)</f>
        <v>2.5653411439156</v>
      </c>
      <c r="I27" s="15">
        <v>4</v>
      </c>
    </row>
    <row r="28" spans="1:15" x14ac:dyDescent="0.2">
      <c r="A28" s="2" t="s">
        <v>47</v>
      </c>
      <c r="B28" s="33">
        <f>(B12*K12+B2*K2)/(K12+K2)</f>
        <v>2</v>
      </c>
      <c r="C28" s="15">
        <v>5</v>
      </c>
      <c r="D28" s="15">
        <v>2</v>
      </c>
      <c r="E28" s="15">
        <v>5</v>
      </c>
      <c r="F28" s="15">
        <v>4</v>
      </c>
      <c r="G28" s="33">
        <f>(G12*K12+G3*K3)/(K12+K3)</f>
        <v>1.4954541697350401</v>
      </c>
      <c r="H28" s="15">
        <v>2</v>
      </c>
      <c r="I28" s="33">
        <f>(I12*K12+I2*K2)/(K12+K2)</f>
        <v>1.5141622964513648</v>
      </c>
    </row>
    <row r="30" spans="1:15" x14ac:dyDescent="0.2">
      <c r="B30" s="24" t="s">
        <v>79</v>
      </c>
    </row>
    <row r="31" spans="1:15" x14ac:dyDescent="0.2">
      <c r="A31" s="2" t="s">
        <v>48</v>
      </c>
      <c r="B31" s="34">
        <f>(B6*J6)/J6</f>
        <v>2</v>
      </c>
      <c r="C31" s="15"/>
      <c r="D31" s="34">
        <f>(D17*J17+D6*J6+D10*J10)/(J17+J6+J10)</f>
        <v>2.9637584795770553</v>
      </c>
      <c r="E31" s="34">
        <f>(E17*J17+E10*J10)/(J17+J10)</f>
        <v>1.4731289918685224</v>
      </c>
      <c r="F31" s="34">
        <f>(F17*J17)/J17</f>
        <v>1</v>
      </c>
      <c r="G31" s="34">
        <f>(G6*J6)/J6</f>
        <v>2</v>
      </c>
      <c r="H31" s="15"/>
      <c r="I31" s="34">
        <f>(I10*J10)/J10</f>
        <v>5</v>
      </c>
    </row>
    <row r="32" spans="1:15" x14ac:dyDescent="0.2">
      <c r="A32" s="2" t="s">
        <v>47</v>
      </c>
      <c r="B32" s="15"/>
      <c r="C32" s="34">
        <f>(C3*K3+C2*K2) /(K3+K2)</f>
        <v>4.5096189432334199</v>
      </c>
      <c r="D32" s="34">
        <f>(D12*K12)/K12</f>
        <v>2</v>
      </c>
      <c r="E32" s="34">
        <f>(E12*K12+E2*K2)/(K12+K2)</f>
        <v>3.5141622964513646</v>
      </c>
      <c r="F32" s="34">
        <f>(F3*K3)/K3</f>
        <v>3</v>
      </c>
      <c r="G32" s="15"/>
      <c r="H32" s="34">
        <f>(H3*K3+H2*K2)/(K3+K2)</f>
        <v>1</v>
      </c>
      <c r="I32" s="15"/>
    </row>
    <row r="34" spans="2:10" x14ac:dyDescent="0.2">
      <c r="B34" s="26">
        <f>ABS(B24-B31)</f>
        <v>2</v>
      </c>
      <c r="C34" s="26">
        <f t="shared" ref="C34:I34" si="1">ABS(C24-C31)</f>
        <v>0</v>
      </c>
      <c r="D34" s="34">
        <f t="shared" si="1"/>
        <v>2.0362415204229447</v>
      </c>
      <c r="E34" s="34">
        <f t="shared" si="1"/>
        <v>1.5268710081314776</v>
      </c>
      <c r="F34" s="26">
        <f t="shared" si="1"/>
        <v>1</v>
      </c>
      <c r="G34" s="26">
        <f t="shared" si="1"/>
        <v>1</v>
      </c>
      <c r="H34" s="26">
        <f t="shared" si="1"/>
        <v>0</v>
      </c>
      <c r="I34" s="26">
        <f t="shared" si="1"/>
        <v>1</v>
      </c>
      <c r="J34" s="34">
        <f>SUM(B34:I34)/6</f>
        <v>1.4271854214257369</v>
      </c>
    </row>
    <row r="35" spans="2:10" x14ac:dyDescent="0.2">
      <c r="B35" s="26">
        <f>ABS(B25-B32)</f>
        <v>0</v>
      </c>
      <c r="C35" s="34">
        <f>ABS(C25-C32)</f>
        <v>0.49038105676658006</v>
      </c>
      <c r="D35" s="26">
        <f t="shared" ref="C35:H35" si="2">ABS(D25-D32)</f>
        <v>0</v>
      </c>
      <c r="E35" s="34">
        <f t="shared" si="2"/>
        <v>1.4858377035486354</v>
      </c>
      <c r="F35" s="26">
        <f t="shared" si="2"/>
        <v>1</v>
      </c>
      <c r="G35" s="26">
        <f t="shared" si="2"/>
        <v>0</v>
      </c>
      <c r="H35" s="26">
        <f t="shared" si="2"/>
        <v>1</v>
      </c>
      <c r="I35" s="26">
        <f>ABS(I25-I32)</f>
        <v>0</v>
      </c>
      <c r="J35" s="34">
        <f>SUM(B35:I35)/5</f>
        <v>0.7952437520630431</v>
      </c>
    </row>
    <row r="37" spans="2:10" x14ac:dyDescent="0.2">
      <c r="B37" s="34">
        <f>ABS(B27-B22)</f>
        <v>1.25</v>
      </c>
      <c r="C37" s="34"/>
      <c r="D37" s="34">
        <f t="shared" ref="D37:I37" si="3">ABS(D27-D22)</f>
        <v>2.6666666666666665</v>
      </c>
      <c r="E37" s="34">
        <f t="shared" si="3"/>
        <v>0.5</v>
      </c>
      <c r="F37" s="34">
        <f t="shared" si="3"/>
        <v>1</v>
      </c>
      <c r="G37" s="34">
        <f t="shared" si="3"/>
        <v>0.45454545454545459</v>
      </c>
      <c r="H37" s="34"/>
      <c r="I37" s="34">
        <f t="shared" si="3"/>
        <v>0.4375</v>
      </c>
      <c r="J37" s="34">
        <f>SUM(B37:I37)/6</f>
        <v>1.0514520202020201</v>
      </c>
    </row>
    <row r="38" spans="2:10" x14ac:dyDescent="0.2">
      <c r="B38" s="34"/>
      <c r="C38" s="34">
        <f t="shared" ref="C38:H38" si="4">ABS(C28-C22)</f>
        <v>1.3333333333333335</v>
      </c>
      <c r="D38" s="34">
        <f t="shared" si="4"/>
        <v>0.33333333333333348</v>
      </c>
      <c r="E38" s="34">
        <f t="shared" si="4"/>
        <v>2.5</v>
      </c>
      <c r="F38" s="34">
        <f t="shared" si="4"/>
        <v>1</v>
      </c>
      <c r="G38" s="34"/>
      <c r="H38" s="34">
        <f t="shared" si="4"/>
        <v>0.41666666666666652</v>
      </c>
      <c r="I38" s="34"/>
      <c r="J38" s="34">
        <f>SUM(B38:I38)/5</f>
        <v>1.1166666666666667</v>
      </c>
    </row>
  </sheetData>
  <sortState ref="M2:O21">
    <sortCondition descending="1" ref="N2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4"/>
  <sheetViews>
    <sheetView tabSelected="1" workbookViewId="0">
      <selection activeCell="C33" sqref="C33"/>
    </sheetView>
  </sheetViews>
  <sheetFormatPr defaultRowHeight="15" x14ac:dyDescent="0.25"/>
  <cols>
    <col min="2" max="2" width="8.28515625" style="42" customWidth="1"/>
    <col min="3" max="10" width="6.140625" style="40" customWidth="1"/>
  </cols>
  <sheetData>
    <row r="2" spans="2:11" s="42" customFormat="1" x14ac:dyDescent="0.25">
      <c r="B2" s="41">
        <f>COUNTIF(B3:B9,"&lt;&gt;0")</f>
        <v>7</v>
      </c>
      <c r="C2" s="41" t="s">
        <v>21</v>
      </c>
      <c r="D2" s="41" t="s">
        <v>22</v>
      </c>
      <c r="E2" s="41" t="s">
        <v>89</v>
      </c>
      <c r="F2" s="41" t="s">
        <v>90</v>
      </c>
      <c r="G2" s="41" t="s">
        <v>91</v>
      </c>
      <c r="H2" s="41" t="s">
        <v>92</v>
      </c>
      <c r="I2" s="41" t="s">
        <v>93</v>
      </c>
      <c r="J2" s="41" t="s">
        <v>94</v>
      </c>
      <c r="K2" s="41" t="s">
        <v>95</v>
      </c>
    </row>
    <row r="3" spans="2:11" x14ac:dyDescent="0.25">
      <c r="B3" s="41" t="s">
        <v>35</v>
      </c>
      <c r="C3" s="39">
        <v>2</v>
      </c>
      <c r="D3" s="39">
        <v>0</v>
      </c>
      <c r="E3" s="39">
        <v>4</v>
      </c>
      <c r="F3" s="39">
        <v>3</v>
      </c>
      <c r="G3" s="39">
        <v>0</v>
      </c>
      <c r="H3" s="39">
        <v>1</v>
      </c>
      <c r="I3" s="39">
        <v>0</v>
      </c>
      <c r="J3" s="39">
        <v>2</v>
      </c>
      <c r="K3" s="35" t="s">
        <v>96</v>
      </c>
    </row>
    <row r="4" spans="2:11" x14ac:dyDescent="0.25">
      <c r="B4" s="41" t="s">
        <v>36</v>
      </c>
      <c r="C4" s="39">
        <v>0</v>
      </c>
      <c r="D4" s="39">
        <v>2</v>
      </c>
      <c r="E4" s="39">
        <v>4</v>
      </c>
      <c r="F4" s="39">
        <v>0</v>
      </c>
      <c r="G4" s="39">
        <v>2</v>
      </c>
      <c r="H4" s="39">
        <v>3</v>
      </c>
      <c r="I4" s="39">
        <v>0</v>
      </c>
      <c r="J4" s="39">
        <v>0</v>
      </c>
      <c r="K4" s="35" t="s">
        <v>96</v>
      </c>
    </row>
    <row r="5" spans="2:11" x14ac:dyDescent="0.25">
      <c r="B5" s="41" t="s">
        <v>37</v>
      </c>
      <c r="C5" s="39">
        <v>4</v>
      </c>
      <c r="D5" s="39">
        <v>0</v>
      </c>
      <c r="E5" s="39">
        <v>1</v>
      </c>
      <c r="F5" s="39">
        <v>3</v>
      </c>
      <c r="G5" s="39">
        <v>0</v>
      </c>
      <c r="H5" s="39">
        <v>1</v>
      </c>
      <c r="I5" s="39">
        <v>0</v>
      </c>
      <c r="J5" s="39">
        <v>1</v>
      </c>
      <c r="K5" s="35" t="s">
        <v>97</v>
      </c>
    </row>
    <row r="6" spans="2:11" x14ac:dyDescent="0.25">
      <c r="B6" s="41" t="s">
        <v>38</v>
      </c>
      <c r="C6" s="39">
        <v>0</v>
      </c>
      <c r="D6" s="39">
        <v>1</v>
      </c>
      <c r="E6" s="39">
        <v>0</v>
      </c>
      <c r="F6" s="39">
        <v>2</v>
      </c>
      <c r="G6" s="39">
        <v>0</v>
      </c>
      <c r="H6" s="39">
        <v>0</v>
      </c>
      <c r="I6" s="39">
        <v>1</v>
      </c>
      <c r="J6" s="39">
        <v>0</v>
      </c>
      <c r="K6" s="35" t="s">
        <v>97</v>
      </c>
    </row>
    <row r="7" spans="2:11" x14ac:dyDescent="0.25">
      <c r="B7" s="41" t="s">
        <v>39</v>
      </c>
      <c r="C7" s="39">
        <v>0</v>
      </c>
      <c r="D7" s="39">
        <v>0</v>
      </c>
      <c r="E7" s="39">
        <v>2</v>
      </c>
      <c r="F7" s="39">
        <v>0</v>
      </c>
      <c r="G7" s="39">
        <v>0</v>
      </c>
      <c r="H7" s="39">
        <v>4</v>
      </c>
      <c r="I7" s="39">
        <v>0</v>
      </c>
      <c r="J7" s="39">
        <v>0</v>
      </c>
      <c r="K7" s="35" t="s">
        <v>96</v>
      </c>
    </row>
    <row r="8" spans="2:11" x14ac:dyDescent="0.25">
      <c r="B8" s="41" t="s">
        <v>40</v>
      </c>
      <c r="C8" s="39">
        <v>1</v>
      </c>
      <c r="D8" s="39">
        <v>1</v>
      </c>
      <c r="E8" s="39">
        <v>0</v>
      </c>
      <c r="F8" s="39">
        <v>2</v>
      </c>
      <c r="G8" s="39">
        <v>0</v>
      </c>
      <c r="H8" s="39">
        <v>1</v>
      </c>
      <c r="I8" s="39">
        <v>1</v>
      </c>
      <c r="J8" s="39">
        <v>3</v>
      </c>
      <c r="K8" s="35" t="s">
        <v>97</v>
      </c>
    </row>
    <row r="9" spans="2:11" x14ac:dyDescent="0.25">
      <c r="B9" s="41" t="s">
        <v>41</v>
      </c>
      <c r="C9" s="39">
        <v>2</v>
      </c>
      <c r="D9" s="39">
        <v>1</v>
      </c>
      <c r="E9" s="39">
        <v>3</v>
      </c>
      <c r="F9" s="39">
        <v>4</v>
      </c>
      <c r="G9" s="39">
        <v>0</v>
      </c>
      <c r="H9" s="39">
        <v>2</v>
      </c>
      <c r="I9" s="39">
        <v>0</v>
      </c>
      <c r="J9" s="39">
        <v>2</v>
      </c>
      <c r="K9" s="35" t="s">
        <v>97</v>
      </c>
    </row>
    <row r="10" spans="2:11" x14ac:dyDescent="0.25">
      <c r="B10" s="41" t="s">
        <v>101</v>
      </c>
      <c r="C10" s="39">
        <f>COUNTIF(C3:C9,"&lt;&gt;0")</f>
        <v>4</v>
      </c>
      <c r="D10" s="39">
        <f t="shared" ref="D10:J10" si="0">COUNTIF(D3:D9,"&lt;&gt;0")</f>
        <v>4</v>
      </c>
      <c r="E10" s="39">
        <f t="shared" si="0"/>
        <v>5</v>
      </c>
      <c r="F10" s="39">
        <f t="shared" si="0"/>
        <v>5</v>
      </c>
      <c r="G10" s="39">
        <f t="shared" si="0"/>
        <v>1</v>
      </c>
      <c r="H10" s="39">
        <f t="shared" si="0"/>
        <v>6</v>
      </c>
      <c r="I10" s="39">
        <f t="shared" si="0"/>
        <v>2</v>
      </c>
      <c r="J10" s="39">
        <f t="shared" si="0"/>
        <v>4</v>
      </c>
      <c r="K10" s="35"/>
    </row>
    <row r="11" spans="2:11" x14ac:dyDescent="0.25">
      <c r="B11" s="41" t="s">
        <v>100</v>
      </c>
      <c r="C11" s="39">
        <f>B2/C10</f>
        <v>1.75</v>
      </c>
      <c r="D11" s="39">
        <f>B2/D10</f>
        <v>1.75</v>
      </c>
      <c r="E11" s="39">
        <f>B2/E10</f>
        <v>1.4</v>
      </c>
      <c r="F11" s="39">
        <f>B2/F10</f>
        <v>1.4</v>
      </c>
      <c r="G11" s="39">
        <f>B2/G10</f>
        <v>7</v>
      </c>
      <c r="H11" s="39">
        <f>B2/H10</f>
        <v>1.1666666666666667</v>
      </c>
      <c r="I11" s="39">
        <f>B2/I10</f>
        <v>3.5</v>
      </c>
      <c r="J11" s="39">
        <f>B2/J10</f>
        <v>1.75</v>
      </c>
      <c r="K11" s="35"/>
    </row>
    <row r="12" spans="2:11" x14ac:dyDescent="0.25">
      <c r="B12" s="41" t="s">
        <v>98</v>
      </c>
      <c r="C12" s="39">
        <v>3</v>
      </c>
      <c r="D12" s="39">
        <v>1</v>
      </c>
      <c r="E12" s="39">
        <v>0</v>
      </c>
      <c r="F12" s="39">
        <v>4</v>
      </c>
      <c r="G12" s="39">
        <v>1</v>
      </c>
      <c r="H12" s="39">
        <v>0</v>
      </c>
      <c r="I12" s="39">
        <v>2</v>
      </c>
      <c r="J12" s="39">
        <v>1</v>
      </c>
      <c r="K12" s="35"/>
    </row>
    <row r="13" spans="2:11" x14ac:dyDescent="0.25">
      <c r="B13" s="41" t="s">
        <v>99</v>
      </c>
      <c r="C13" s="39">
        <v>0</v>
      </c>
      <c r="D13" s="39">
        <v>0</v>
      </c>
      <c r="E13" s="39">
        <v>3</v>
      </c>
      <c r="F13" s="39">
        <v>0</v>
      </c>
      <c r="G13" s="39">
        <v>1</v>
      </c>
      <c r="H13" s="39">
        <v>5</v>
      </c>
      <c r="I13" s="39">
        <v>0</v>
      </c>
      <c r="J13" s="39">
        <v>1</v>
      </c>
      <c r="K13" s="35"/>
    </row>
    <row r="14" spans="2:11" x14ac:dyDescent="0.25">
      <c r="B14" s="41" t="s">
        <v>106</v>
      </c>
      <c r="C14" s="39">
        <f>C3+C4+C7</f>
        <v>2</v>
      </c>
      <c r="D14" s="39">
        <f t="shared" ref="D14:J14" si="1">D3+D4+D7</f>
        <v>2</v>
      </c>
      <c r="E14" s="39">
        <f t="shared" si="1"/>
        <v>10</v>
      </c>
      <c r="F14" s="39">
        <f t="shared" si="1"/>
        <v>3</v>
      </c>
      <c r="G14" s="39">
        <f t="shared" si="1"/>
        <v>2</v>
      </c>
      <c r="H14" s="39">
        <f t="shared" si="1"/>
        <v>8</v>
      </c>
      <c r="I14" s="39">
        <f t="shared" si="1"/>
        <v>0</v>
      </c>
      <c r="J14" s="39">
        <f t="shared" si="1"/>
        <v>2</v>
      </c>
    </row>
    <row r="15" spans="2:11" x14ac:dyDescent="0.25">
      <c r="B15" s="41" t="s">
        <v>107</v>
      </c>
      <c r="C15" s="39">
        <f>C5+C6+C8+C9</f>
        <v>7</v>
      </c>
      <c r="D15" s="39">
        <f t="shared" ref="D15:J15" si="2">D5+D6+D8+D9</f>
        <v>3</v>
      </c>
      <c r="E15" s="39">
        <f t="shared" si="2"/>
        <v>4</v>
      </c>
      <c r="F15" s="39">
        <f t="shared" si="2"/>
        <v>11</v>
      </c>
      <c r="G15" s="39">
        <f t="shared" si="2"/>
        <v>0</v>
      </c>
      <c r="H15" s="39">
        <f t="shared" si="2"/>
        <v>4</v>
      </c>
      <c r="I15" s="39">
        <f t="shared" si="2"/>
        <v>2</v>
      </c>
      <c r="J15" s="39">
        <f t="shared" si="2"/>
        <v>6</v>
      </c>
    </row>
    <row r="17" spans="2:21" x14ac:dyDescent="0.25">
      <c r="B17" s="42" t="s">
        <v>102</v>
      </c>
      <c r="L17" t="s">
        <v>98</v>
      </c>
      <c r="P17" t="s">
        <v>99</v>
      </c>
    </row>
    <row r="18" spans="2:21" x14ac:dyDescent="0.25">
      <c r="B18" s="41">
        <f>COUNTIF(B19:B25,"&lt;&gt;0")</f>
        <v>7</v>
      </c>
      <c r="C18" s="41" t="s">
        <v>21</v>
      </c>
      <c r="D18" s="41" t="s">
        <v>22</v>
      </c>
      <c r="E18" s="41" t="s">
        <v>89</v>
      </c>
      <c r="F18" s="41" t="s">
        <v>90</v>
      </c>
      <c r="G18" s="41" t="s">
        <v>91</v>
      </c>
      <c r="H18" s="41" t="s">
        <v>92</v>
      </c>
      <c r="I18" s="41" t="s">
        <v>93</v>
      </c>
      <c r="J18" s="41" t="s">
        <v>94</v>
      </c>
      <c r="K18" s="41" t="s">
        <v>103</v>
      </c>
      <c r="L18" s="41" t="s">
        <v>104</v>
      </c>
      <c r="M18" s="44" t="s">
        <v>105</v>
      </c>
      <c r="O18" s="41" t="s">
        <v>103</v>
      </c>
      <c r="P18" s="41" t="s">
        <v>104</v>
      </c>
      <c r="Q18" s="44" t="s">
        <v>105</v>
      </c>
      <c r="S18" s="35"/>
      <c r="T18" s="44" t="s">
        <v>98</v>
      </c>
      <c r="U18" s="43" t="s">
        <v>99</v>
      </c>
    </row>
    <row r="19" spans="2:21" x14ac:dyDescent="0.25">
      <c r="B19" s="41" t="s">
        <v>35</v>
      </c>
      <c r="C19" s="39">
        <f>C3*C11</f>
        <v>3.5</v>
      </c>
      <c r="D19" s="39">
        <f>D3*D11</f>
        <v>0</v>
      </c>
      <c r="E19" s="39">
        <f t="shared" ref="E19:J19" si="3">E3*E11</f>
        <v>5.6</v>
      </c>
      <c r="F19" s="39">
        <f t="shared" si="3"/>
        <v>4.1999999999999993</v>
      </c>
      <c r="G19" s="39">
        <f t="shared" si="3"/>
        <v>0</v>
      </c>
      <c r="H19" s="39">
        <f t="shared" si="3"/>
        <v>1.1666666666666667</v>
      </c>
      <c r="I19" s="39">
        <f t="shared" si="3"/>
        <v>0</v>
      </c>
      <c r="J19" s="39">
        <f t="shared" si="3"/>
        <v>3.5</v>
      </c>
      <c r="K19" s="35">
        <f>C19*C26+D19*D26+E19*E26+F19*F26+G19*G26+H19*H26+I19*I26+J19*J26</f>
        <v>48.019999999999996</v>
      </c>
      <c r="L19" s="35">
        <f>POWER(C19,2) + POWER(D19,2) + POWER(E19,2) + POWER(F19,2) + POWER(G19,2) + POWER(H19,2) + POWER(I19,2) + POWER(J19,2)</f>
        <v>74.861111111111114</v>
      </c>
      <c r="M19" s="35">
        <f>K19/(SQRT(L19)*SQRT(L26))</f>
        <v>0.43464726306442192</v>
      </c>
      <c r="O19" s="35">
        <f>C19*C27+D19*D27+E19*E27+F19*F27+G19*G27+H19*H27+I19*I27+J19*J27</f>
        <v>36.450555555555553</v>
      </c>
      <c r="P19" s="35">
        <f>L19</f>
        <v>74.861111111111114</v>
      </c>
      <c r="Q19" s="35">
        <f>O19/(SQRT(P19)*SQRT(P27))</f>
        <v>0.41364068352955469</v>
      </c>
      <c r="S19" s="41" t="s">
        <v>36</v>
      </c>
      <c r="T19" s="36">
        <v>0.51382868178735386</v>
      </c>
      <c r="U19" s="36">
        <v>0.87813690984841186</v>
      </c>
    </row>
    <row r="20" spans="2:21" x14ac:dyDescent="0.25">
      <c r="B20" s="41" t="s">
        <v>36</v>
      </c>
      <c r="C20" s="39">
        <f>C4*C11</f>
        <v>0</v>
      </c>
      <c r="D20" s="39">
        <f t="shared" ref="D20:J20" si="4">D4*D11</f>
        <v>3.5</v>
      </c>
      <c r="E20" s="39">
        <f t="shared" si="4"/>
        <v>5.6</v>
      </c>
      <c r="F20" s="39">
        <f t="shared" si="4"/>
        <v>0</v>
      </c>
      <c r="G20" s="39">
        <f t="shared" si="4"/>
        <v>14</v>
      </c>
      <c r="H20" s="39">
        <f t="shared" si="4"/>
        <v>3.5</v>
      </c>
      <c r="I20" s="39">
        <f t="shared" si="4"/>
        <v>0</v>
      </c>
      <c r="J20" s="39">
        <f t="shared" si="4"/>
        <v>0</v>
      </c>
      <c r="K20" s="35">
        <f>C20*C26+D20*D26+E20*E26+F20*F26+G20*G26+H20*H26+I20*I26+J20*J26</f>
        <v>104.125</v>
      </c>
      <c r="L20" s="35">
        <f>POWER(C20,2) + POWER(D20,2) + POWER(E20,2) + POWER(F20,2) + POWER(G20,2) + POWER(H20,2) + POWER(I20,2) + POWER(J20,2)</f>
        <v>251.86</v>
      </c>
      <c r="M20" s="35">
        <f>K20/(SQRT(L20)*SQRT(L26))</f>
        <v>0.51382868178735386</v>
      </c>
      <c r="O20" s="35">
        <f>C20*C27+D20*D27+E20*E27+F20*F27+G20*G27+H20*H27+I20*I27+J20*J27</f>
        <v>141.93666666666667</v>
      </c>
      <c r="P20" s="35">
        <f>L20</f>
        <v>251.86</v>
      </c>
      <c r="Q20" s="35">
        <f>O20/(SQRT(P20)*SQRT(P27))</f>
        <v>0.87813690984841186</v>
      </c>
      <c r="S20" s="41" t="s">
        <v>39</v>
      </c>
      <c r="T20" s="36">
        <v>0</v>
      </c>
      <c r="U20" s="36">
        <v>0.7032950930421874</v>
      </c>
    </row>
    <row r="21" spans="2:21" x14ac:dyDescent="0.25">
      <c r="B21" s="41" t="s">
        <v>37</v>
      </c>
      <c r="C21" s="39">
        <f>C5*C11</f>
        <v>7</v>
      </c>
      <c r="D21" s="39">
        <f t="shared" ref="D21:J21" si="5">D5*D11</f>
        <v>0</v>
      </c>
      <c r="E21" s="39">
        <f t="shared" si="5"/>
        <v>1.4</v>
      </c>
      <c r="F21" s="39">
        <f t="shared" si="5"/>
        <v>4.1999999999999993</v>
      </c>
      <c r="G21" s="39">
        <f t="shared" si="5"/>
        <v>0</v>
      </c>
      <c r="H21" s="39">
        <f t="shared" si="5"/>
        <v>1.1666666666666667</v>
      </c>
      <c r="I21" s="39">
        <f t="shared" si="5"/>
        <v>0</v>
      </c>
      <c r="J21" s="39">
        <f t="shared" si="5"/>
        <v>1.75</v>
      </c>
      <c r="K21" s="35">
        <f>C21*C26+D21*D26+E21*E26+F21*F26+G21*G26+H21*H26+I21*I26+J21*J26</f>
        <v>63.332499999999996</v>
      </c>
      <c r="L21" s="35">
        <f t="shared" ref="L21:L24" si="6">POWER(C21,2) + POWER(D21,2) + POWER(E21,2) + POWER(F21,2) + POWER(G21,2) + POWER(H21,2) + POWER(I21,2) + POWER(J21,2)</f>
        <v>73.023611111111109</v>
      </c>
      <c r="M21" s="35">
        <f>K21/(SQRT(L21)*SQRT(L26))</f>
        <v>0.58041403680634163</v>
      </c>
      <c r="O21" s="35">
        <f>C21*C27+D21*D27+E21*E27+F21*F27+G21*G27+H21*H27+I21*I27+J21*J27</f>
        <v>15.748055555555556</v>
      </c>
      <c r="P21" s="35">
        <f t="shared" ref="P21:P26" si="7">L21</f>
        <v>73.023611111111109</v>
      </c>
      <c r="Q21" s="35">
        <f>O21/(SQRT(P21)*SQRT(P27))</f>
        <v>0.18094330349023297</v>
      </c>
      <c r="S21" s="41" t="s">
        <v>35</v>
      </c>
      <c r="T21" s="36">
        <v>0.43464726306442192</v>
      </c>
      <c r="U21" s="36">
        <v>0.41364068352955469</v>
      </c>
    </row>
    <row r="22" spans="2:21" x14ac:dyDescent="0.25">
      <c r="B22" s="41" t="s">
        <v>38</v>
      </c>
      <c r="C22" s="39">
        <f>C6*C11</f>
        <v>0</v>
      </c>
      <c r="D22" s="39">
        <f t="shared" ref="D22:J22" si="8">D6*D11</f>
        <v>1.75</v>
      </c>
      <c r="E22" s="39">
        <f t="shared" si="8"/>
        <v>0</v>
      </c>
      <c r="F22" s="39">
        <f t="shared" si="8"/>
        <v>2.8</v>
      </c>
      <c r="G22" s="39">
        <f t="shared" si="8"/>
        <v>0</v>
      </c>
      <c r="H22" s="39">
        <f t="shared" si="8"/>
        <v>0</v>
      </c>
      <c r="I22" s="39">
        <f t="shared" si="8"/>
        <v>3.5</v>
      </c>
      <c r="J22" s="39">
        <f t="shared" si="8"/>
        <v>0</v>
      </c>
      <c r="K22" s="35">
        <f>C22*C26+D22*D26+E22*E26+F22*F26+G22*G26+H22*H26+I22*I26+J22*J26</f>
        <v>43.2425</v>
      </c>
      <c r="L22" s="35">
        <f t="shared" si="6"/>
        <v>23.1525</v>
      </c>
      <c r="M22" s="35">
        <f>K22/(SQRT(L22)*SQRT(L26))</f>
        <v>0.70380893430544988</v>
      </c>
      <c r="O22" s="35">
        <f>C22*C27+D22*D27+E22*E27+F22*F27+G22*G27+H22*H27+I22*I27+J22*J27</f>
        <v>0</v>
      </c>
      <c r="P22" s="35">
        <f t="shared" si="7"/>
        <v>23.1525</v>
      </c>
      <c r="Q22" s="35">
        <f>O22/(SQRT(P22)*SQRT(P27))</f>
        <v>0</v>
      </c>
      <c r="S22" s="41" t="s">
        <v>41</v>
      </c>
      <c r="T22" s="36">
        <v>0.50956404650205989</v>
      </c>
      <c r="U22" s="36">
        <v>0.40524347094088792</v>
      </c>
    </row>
    <row r="23" spans="2:21" x14ac:dyDescent="0.25">
      <c r="B23" s="41" t="s">
        <v>39</v>
      </c>
      <c r="C23" s="39">
        <f>C7*C11</f>
        <v>0</v>
      </c>
      <c r="D23" s="39">
        <f t="shared" ref="D23:J23" si="9">D7*D11</f>
        <v>0</v>
      </c>
      <c r="E23" s="39">
        <f t="shared" si="9"/>
        <v>2.8</v>
      </c>
      <c r="F23" s="39">
        <f t="shared" si="9"/>
        <v>0</v>
      </c>
      <c r="G23" s="39">
        <f t="shared" si="9"/>
        <v>0</v>
      </c>
      <c r="H23" s="39">
        <f t="shared" si="9"/>
        <v>4.666666666666667</v>
      </c>
      <c r="I23" s="39">
        <f t="shared" si="9"/>
        <v>0</v>
      </c>
      <c r="J23" s="39">
        <f t="shared" si="9"/>
        <v>0</v>
      </c>
      <c r="K23" s="35">
        <f>C23*C26+D23*D26+E23*E26+F23*F26+G23*G26+H23*H26+I23*I26+J23*J26</f>
        <v>0</v>
      </c>
      <c r="L23" s="35">
        <f t="shared" si="6"/>
        <v>29.617777777777782</v>
      </c>
      <c r="M23" s="35">
        <f>K23/(SQRT(L23)*SQRT(L26))</f>
        <v>0</v>
      </c>
      <c r="O23" s="35">
        <f>C23*C27+D23*D27+E23*E27+F23*F27+G23*G27+H23*H27+I23*I27+J23*J27</f>
        <v>38.982222222222219</v>
      </c>
      <c r="P23" s="35">
        <f t="shared" si="7"/>
        <v>29.617777777777782</v>
      </c>
      <c r="Q23" s="35">
        <f>O23/(SQRT(P23)*SQRT(P27))</f>
        <v>0.7032950930421874</v>
      </c>
      <c r="S23" s="41" t="s">
        <v>40</v>
      </c>
      <c r="T23" s="36">
        <v>0.6498589289506197</v>
      </c>
      <c r="U23" s="36">
        <v>0.21147097332930864</v>
      </c>
    </row>
    <row r="24" spans="2:21" x14ac:dyDescent="0.25">
      <c r="B24" s="41" t="s">
        <v>40</v>
      </c>
      <c r="C24" s="39">
        <f>C8*C11</f>
        <v>1.75</v>
      </c>
      <c r="D24" s="39">
        <f t="shared" ref="D24:J24" si="10">D8*D11</f>
        <v>1.75</v>
      </c>
      <c r="E24" s="39">
        <f t="shared" si="10"/>
        <v>0</v>
      </c>
      <c r="F24" s="39">
        <f t="shared" si="10"/>
        <v>2.8</v>
      </c>
      <c r="G24" s="39">
        <f t="shared" si="10"/>
        <v>0</v>
      </c>
      <c r="H24" s="39">
        <f t="shared" si="10"/>
        <v>1.1666666666666667</v>
      </c>
      <c r="I24" s="39">
        <f t="shared" si="10"/>
        <v>3.5</v>
      </c>
      <c r="J24" s="39">
        <f t="shared" si="10"/>
        <v>5.25</v>
      </c>
      <c r="K24" s="35">
        <f>C24*C26+D24*D26+E24*E26+F24*F26+G24*G26+H24*H26+I24*I26+J24*J26</f>
        <v>61.6175</v>
      </c>
      <c r="L24" s="35">
        <f t="shared" si="6"/>
        <v>55.138611111111111</v>
      </c>
      <c r="M24" s="35">
        <f>K24/(SQRT(L24)*SQRT(L26))</f>
        <v>0.6498589289506197</v>
      </c>
      <c r="O24" s="35">
        <f>C24*C27+D24*D27+E24*E27+F24*F27+G24*G27+H24*H27+I24*I27+J24*J27</f>
        <v>15.993055555555557</v>
      </c>
      <c r="P24" s="35">
        <f t="shared" si="7"/>
        <v>55.138611111111111</v>
      </c>
      <c r="Q24" s="35">
        <f>O24/(SQRT(P24)*SQRT(P27))</f>
        <v>0.21147097332930864</v>
      </c>
      <c r="S24" s="41" t="s">
        <v>37</v>
      </c>
      <c r="T24" s="36">
        <v>0.58041403680634163</v>
      </c>
      <c r="U24" s="36">
        <v>0.18094330349023297</v>
      </c>
    </row>
    <row r="25" spans="2:21" x14ac:dyDescent="0.25">
      <c r="B25" s="41" t="s">
        <v>41</v>
      </c>
      <c r="C25" s="39">
        <f>C9*C11</f>
        <v>3.5</v>
      </c>
      <c r="D25" s="39">
        <f t="shared" ref="D25:J25" si="11">D9*D11</f>
        <v>1.75</v>
      </c>
      <c r="E25" s="39">
        <f t="shared" si="11"/>
        <v>4.1999999999999993</v>
      </c>
      <c r="F25" s="39">
        <f t="shared" si="11"/>
        <v>5.6</v>
      </c>
      <c r="G25" s="39">
        <f t="shared" si="11"/>
        <v>0</v>
      </c>
      <c r="H25" s="39">
        <f t="shared" si="11"/>
        <v>2.3333333333333335</v>
      </c>
      <c r="I25" s="39">
        <f t="shared" si="11"/>
        <v>0</v>
      </c>
      <c r="J25" s="39">
        <f t="shared" si="11"/>
        <v>3.5</v>
      </c>
      <c r="K25" s="35">
        <f>C25*C26+D25*D26+E25*E26+F25*F26+G25*G26+H25*H26+I25*I26+J25*J26</f>
        <v>58.922499999999999</v>
      </c>
      <c r="L25" s="35">
        <f>POWER(C25,2) + POWER(D25,2) + POWER(E25,2) + POWER(F25,2) + POWER(G25,2) + POWER(H25,2) + POWER(I25,2) + POWER(J25,2)</f>
        <v>82.006944444444429</v>
      </c>
      <c r="M25" s="35">
        <f>K25/(SQRT(L25)*SQRT(L26))</f>
        <v>0.50956404650205989</v>
      </c>
      <c r="O25" s="35">
        <f>C25*C27+D25*D27+E25*E27+F25*F27+G25*G27+H25*H27+I25*I27+J25*J27</f>
        <v>37.376111111111108</v>
      </c>
      <c r="P25" s="35">
        <f t="shared" si="7"/>
        <v>82.006944444444429</v>
      </c>
      <c r="Q25" s="35">
        <f>O25/(SQRT(P25)*SQRT(P27))</f>
        <v>0.40524347094088792</v>
      </c>
      <c r="S25" s="41" t="s">
        <v>38</v>
      </c>
      <c r="T25" s="36">
        <v>0.70380893430544988</v>
      </c>
      <c r="U25" s="36">
        <v>0</v>
      </c>
    </row>
    <row r="26" spans="2:21" x14ac:dyDescent="0.25">
      <c r="B26" s="41" t="s">
        <v>98</v>
      </c>
      <c r="C26" s="39">
        <f>C12*C11</f>
        <v>5.25</v>
      </c>
      <c r="D26" s="39">
        <f t="shared" ref="D26:I26" si="12">D12*D11</f>
        <v>1.75</v>
      </c>
      <c r="E26" s="39">
        <f t="shared" si="12"/>
        <v>0</v>
      </c>
      <c r="F26" s="39">
        <f t="shared" si="12"/>
        <v>5.6</v>
      </c>
      <c r="G26" s="39">
        <f t="shared" si="12"/>
        <v>7</v>
      </c>
      <c r="H26" s="39">
        <f t="shared" si="12"/>
        <v>0</v>
      </c>
      <c r="I26" s="39">
        <f t="shared" si="12"/>
        <v>7</v>
      </c>
      <c r="J26" s="39">
        <f>J12*J11</f>
        <v>1.75</v>
      </c>
      <c r="K26" s="21"/>
      <c r="L26" s="35">
        <f>POWER(C26,2) + POWER(D26,2) + POWER(E26,2) + POWER(F26,2) + POWER(G26,2) + POWER(H26,2) + POWER(I26,2) + POWER(J26,2)</f>
        <v>163.04750000000001</v>
      </c>
      <c r="P26" s="35">
        <f t="shared" si="7"/>
        <v>163.04750000000001</v>
      </c>
    </row>
    <row r="27" spans="2:21" x14ac:dyDescent="0.25">
      <c r="B27" s="41" t="s">
        <v>99</v>
      </c>
      <c r="C27" s="39">
        <f>C13*C11</f>
        <v>0</v>
      </c>
      <c r="D27" s="39">
        <f t="shared" ref="D27:J27" si="13">D13*D11</f>
        <v>0</v>
      </c>
      <c r="E27" s="39">
        <f t="shared" si="13"/>
        <v>4.1999999999999993</v>
      </c>
      <c r="F27" s="39">
        <f t="shared" si="13"/>
        <v>0</v>
      </c>
      <c r="G27" s="39">
        <f t="shared" si="13"/>
        <v>7</v>
      </c>
      <c r="H27" s="39">
        <f t="shared" si="13"/>
        <v>5.8333333333333339</v>
      </c>
      <c r="I27" s="39">
        <f t="shared" si="13"/>
        <v>0</v>
      </c>
      <c r="J27" s="39">
        <f t="shared" si="13"/>
        <v>1.75</v>
      </c>
      <c r="K27" s="21"/>
      <c r="L27" s="35">
        <f>POWER(C27,2) + POWER(D27,2) + POWER(E27,2) + POWER(F27,2) + POWER(G27,2) + POWER(H27,2) + POWER(I27,2) + POWER(J27,2)</f>
        <v>103.73027777777777</v>
      </c>
      <c r="P27" s="35">
        <f>L27</f>
        <v>103.73027777777777</v>
      </c>
    </row>
    <row r="29" spans="2:21" x14ac:dyDescent="0.25">
      <c r="L29" t="s">
        <v>96</v>
      </c>
      <c r="P29" t="s">
        <v>97</v>
      </c>
    </row>
    <row r="30" spans="2:21" x14ac:dyDescent="0.25">
      <c r="C30" s="41" t="s">
        <v>21</v>
      </c>
      <c r="D30" s="41" t="s">
        <v>22</v>
      </c>
      <c r="E30" s="41" t="s">
        <v>89</v>
      </c>
      <c r="F30" s="41" t="s">
        <v>90</v>
      </c>
      <c r="G30" s="41" t="s">
        <v>91</v>
      </c>
      <c r="H30" s="41" t="s">
        <v>92</v>
      </c>
      <c r="I30" s="41" t="s">
        <v>93</v>
      </c>
      <c r="J30" s="41" t="s">
        <v>94</v>
      </c>
      <c r="K30" s="41" t="s">
        <v>103</v>
      </c>
      <c r="L30" s="41" t="s">
        <v>104</v>
      </c>
      <c r="M30" s="44" t="s">
        <v>105</v>
      </c>
      <c r="O30" s="41" t="s">
        <v>103</v>
      </c>
      <c r="P30" s="41" t="s">
        <v>104</v>
      </c>
      <c r="Q30" s="44" t="s">
        <v>105</v>
      </c>
      <c r="S30" s="45"/>
      <c r="T30" s="46" t="s">
        <v>96</v>
      </c>
      <c r="U30" s="47" t="s">
        <v>97</v>
      </c>
    </row>
    <row r="31" spans="2:21" x14ac:dyDescent="0.25">
      <c r="B31" s="41" t="s">
        <v>98</v>
      </c>
      <c r="C31" s="39">
        <v>5.25</v>
      </c>
      <c r="D31" s="39">
        <v>1.75</v>
      </c>
      <c r="E31" s="39">
        <v>0</v>
      </c>
      <c r="F31" s="39">
        <v>5.6</v>
      </c>
      <c r="G31" s="39">
        <v>7</v>
      </c>
      <c r="H31" s="39">
        <v>0</v>
      </c>
      <c r="I31" s="39">
        <v>7</v>
      </c>
      <c r="J31" s="39">
        <v>1.75</v>
      </c>
      <c r="K31" s="35">
        <f>C31*C33+D31*D33+E31*E33+F31*F33+G31*G33+H31*H33+I31*I33+J31*J33</f>
        <v>48.3</v>
      </c>
      <c r="L31" s="35">
        <f>POWER(C31,2) + POWER(D31,2) + POWER(E31,2) + POWER(F31,2) + POWER(G31,2) + POWER(H31,2) + POWER(I31,2) + POWER(J31,2)</f>
        <v>163.04750000000001</v>
      </c>
      <c r="M31" s="35">
        <f>K31/(SQRT(L31)*SQRT(L33))</f>
        <v>0.2751434360740852</v>
      </c>
      <c r="O31" s="35">
        <f>C31*C34+D31*D34+E31*E34+F31*F34+G31*G34+H31*H34+I31*I34+J31*J34</f>
        <v>128.1</v>
      </c>
      <c r="P31" s="35">
        <v>163.04750000000001</v>
      </c>
      <c r="Q31" s="35">
        <f>O31/(SQRT(P31)*SQRT(P33))</f>
        <v>0.72972824350083465</v>
      </c>
      <c r="S31" s="41" t="s">
        <v>98</v>
      </c>
      <c r="T31" s="35">
        <v>0.2751434360740852</v>
      </c>
      <c r="U31" s="35">
        <v>0.72972824350083465</v>
      </c>
    </row>
    <row r="32" spans="2:21" x14ac:dyDescent="0.25">
      <c r="B32" s="41" t="s">
        <v>99</v>
      </c>
      <c r="C32" s="39">
        <v>0</v>
      </c>
      <c r="D32" s="39">
        <v>0</v>
      </c>
      <c r="E32" s="39">
        <v>4.1999999999999993</v>
      </c>
      <c r="F32" s="39">
        <v>0</v>
      </c>
      <c r="G32" s="39">
        <v>7</v>
      </c>
      <c r="H32" s="39">
        <v>5.8333333333333339</v>
      </c>
      <c r="I32" s="39">
        <v>0</v>
      </c>
      <c r="J32" s="39">
        <v>1.75</v>
      </c>
      <c r="K32" s="35">
        <f>C32*C33+D32*D33+E32*E33+F32*F33+G32*G33+H32*H33+I32*I33+J32*J33</f>
        <v>106.16666666666666</v>
      </c>
      <c r="L32" s="35">
        <f>POWER(C32,2) + POWER(D32,2) + POWER(E32,2) + POWER(F32,2) + POWER(G32,2) + POWER(H32,2) + POWER(I32,2) + POWER(J32,2)</f>
        <v>103.73027777777777</v>
      </c>
      <c r="M32" s="35">
        <f>K32/(SQRT(L32)*SQRT(L34))</f>
        <v>0.65795857412993142</v>
      </c>
      <c r="O32" s="35">
        <f>C32*C34+D32*D34+E32*E34+F32*F34+G32*G34+H32*H34+I32*I34+J32*J34</f>
        <v>50.633333333333333</v>
      </c>
      <c r="P32" s="35">
        <v>103.73027777777777</v>
      </c>
      <c r="Q32" s="35">
        <f>O32/(SQRT(P32)*SQRT(P34))</f>
        <v>0.31379562766196734</v>
      </c>
      <c r="S32" s="41" t="s">
        <v>99</v>
      </c>
      <c r="T32" s="35">
        <v>0.65795857412993142</v>
      </c>
      <c r="U32" s="35">
        <v>0.31379562766196734</v>
      </c>
    </row>
    <row r="33" spans="2:16" x14ac:dyDescent="0.25">
      <c r="B33" s="41" t="s">
        <v>106</v>
      </c>
      <c r="C33" s="39">
        <v>2</v>
      </c>
      <c r="D33" s="39">
        <v>2</v>
      </c>
      <c r="E33" s="39">
        <v>10</v>
      </c>
      <c r="F33" s="39">
        <v>3</v>
      </c>
      <c r="G33" s="39">
        <v>2</v>
      </c>
      <c r="H33" s="39">
        <v>8</v>
      </c>
      <c r="I33" s="39">
        <v>0</v>
      </c>
      <c r="J33" s="39">
        <v>2</v>
      </c>
      <c r="L33" s="35">
        <f>POWER(C33,2) + POWER(D33,2) + POWER(E33,2) + POWER(F33,2) + POWER(G33,2) + POWER(H33,2) + POWER(I33,2) + POWER(J33,2)</f>
        <v>189</v>
      </c>
      <c r="P33" s="35">
        <v>189</v>
      </c>
    </row>
    <row r="34" spans="2:16" x14ac:dyDescent="0.25">
      <c r="B34" s="41" t="s">
        <v>107</v>
      </c>
      <c r="C34" s="39">
        <v>7</v>
      </c>
      <c r="D34" s="39">
        <v>3</v>
      </c>
      <c r="E34" s="39">
        <v>4</v>
      </c>
      <c r="F34" s="39">
        <v>11</v>
      </c>
      <c r="G34" s="39">
        <v>0</v>
      </c>
      <c r="H34" s="39">
        <v>4</v>
      </c>
      <c r="I34" s="39">
        <v>2</v>
      </c>
      <c r="J34" s="39">
        <v>6</v>
      </c>
      <c r="L34" s="35">
        <f>POWER(C34,2) + POWER(D34,2) + POWER(E34,2) + POWER(F34,2) + POWER(G34,2) + POWER(H34,2) + POWER(I34,2) + POWER(J34,2)</f>
        <v>251</v>
      </c>
      <c r="P34" s="35">
        <v>251</v>
      </c>
    </row>
  </sheetData>
  <sortState ref="S17:U23">
    <sortCondition descending="1" ref="U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11"/>
  <sheetViews>
    <sheetView workbookViewId="0">
      <selection activeCell="E10" sqref="E10:M11"/>
    </sheetView>
  </sheetViews>
  <sheetFormatPr defaultRowHeight="15" x14ac:dyDescent="0.25"/>
  <sheetData>
    <row r="3" spans="5:13" x14ac:dyDescent="0.25">
      <c r="E3" s="35" t="s">
        <v>48</v>
      </c>
      <c r="F3" s="36">
        <v>2</v>
      </c>
      <c r="G3" s="36"/>
      <c r="H3" s="36">
        <v>2.9637584795770553</v>
      </c>
      <c r="I3" s="36">
        <v>1.4731289918685224</v>
      </c>
      <c r="J3" s="36">
        <v>1</v>
      </c>
      <c r="K3" s="36">
        <v>2</v>
      </c>
      <c r="L3" s="36"/>
      <c r="M3" s="36">
        <v>5</v>
      </c>
    </row>
    <row r="4" spans="5:13" x14ac:dyDescent="0.25">
      <c r="E4" s="35" t="s">
        <v>47</v>
      </c>
      <c r="F4" s="36"/>
      <c r="G4" s="36">
        <v>4.5096189432334199</v>
      </c>
      <c r="H4" s="36">
        <v>2</v>
      </c>
      <c r="I4" s="36">
        <v>3.5141622964513646</v>
      </c>
      <c r="J4" s="36">
        <v>3</v>
      </c>
      <c r="K4" s="36"/>
      <c r="L4" s="36">
        <v>1</v>
      </c>
      <c r="M4" s="36"/>
    </row>
    <row r="6" spans="5:13" x14ac:dyDescent="0.25">
      <c r="E6" s="35" t="s">
        <v>48</v>
      </c>
      <c r="F6" s="15">
        <v>4</v>
      </c>
      <c r="G6" s="15"/>
      <c r="H6" s="15">
        <v>5</v>
      </c>
      <c r="I6" s="15">
        <v>3</v>
      </c>
      <c r="J6" s="15">
        <v>2</v>
      </c>
      <c r="K6" s="15">
        <v>3</v>
      </c>
      <c r="L6" s="15"/>
      <c r="M6" s="15">
        <v>4</v>
      </c>
    </row>
    <row r="7" spans="5:13" x14ac:dyDescent="0.25">
      <c r="E7" s="35" t="s">
        <v>47</v>
      </c>
      <c r="F7" s="15"/>
      <c r="G7" s="15">
        <v>5</v>
      </c>
      <c r="H7" s="15">
        <v>2</v>
      </c>
      <c r="I7" s="15">
        <v>5</v>
      </c>
      <c r="J7" s="15">
        <v>4</v>
      </c>
      <c r="K7" s="15"/>
      <c r="L7" s="15">
        <v>2</v>
      </c>
      <c r="M7" s="15"/>
    </row>
    <row r="10" spans="5:13" x14ac:dyDescent="0.25">
      <c r="E10" s="35"/>
      <c r="F10" s="35" t="s">
        <v>80</v>
      </c>
      <c r="G10" s="35" t="s">
        <v>81</v>
      </c>
      <c r="H10" s="35" t="s">
        <v>82</v>
      </c>
      <c r="I10" s="35" t="s">
        <v>83</v>
      </c>
      <c r="J10" s="35" t="s">
        <v>84</v>
      </c>
      <c r="K10" s="35" t="s">
        <v>85</v>
      </c>
      <c r="L10" s="35" t="s">
        <v>86</v>
      </c>
      <c r="M10" s="35" t="s">
        <v>87</v>
      </c>
    </row>
    <row r="11" spans="5:13" x14ac:dyDescent="0.25">
      <c r="E11" s="35" t="s">
        <v>88</v>
      </c>
      <c r="F11" s="36">
        <v>2.75</v>
      </c>
      <c r="G11" s="36">
        <v>3.6666666666666665</v>
      </c>
      <c r="H11" s="36">
        <v>2.3333333333333335</v>
      </c>
      <c r="I11" s="36">
        <v>2.5</v>
      </c>
      <c r="J11" s="36">
        <v>3</v>
      </c>
      <c r="K11" s="36">
        <v>2.5454545454545454</v>
      </c>
      <c r="L11" s="36">
        <v>2.4166666666666665</v>
      </c>
      <c r="M11" s="36">
        <v>3.5625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Similarities</vt:lpstr>
      <vt:lpstr>Rocchio</vt:lpstr>
      <vt:lpstr>Recommendation</vt:lpstr>
      <vt:lpstr>Categorization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2016-02-25T14:58:12Z</dcterms:modified>
</cp:coreProperties>
</file>