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2A5306A2-8207-47CE-8268-6A9FADCFE5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ercial banks credit and d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D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3" i="1"/>
  <c r="C35" i="1"/>
  <c r="B35" i="1"/>
  <c r="C34" i="1"/>
  <c r="B34" i="1"/>
  <c r="C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<sst xmlns="http://schemas.openxmlformats.org/spreadsheetml/2006/main" count="8" uniqueCount="8">
  <si>
    <t>Y-o-Y % change In Deposits</t>
  </si>
  <si>
    <t>Quarter</t>
  </si>
  <si>
    <t>WPI Growth Y-o-Y %</t>
  </si>
  <si>
    <t>Average</t>
  </si>
  <si>
    <t>Y-o-Y  % change in Real Credit</t>
  </si>
  <si>
    <t>Y-o-Y % change in Credit</t>
  </si>
  <si>
    <t>-</t>
  </si>
  <si>
    <t>CPI Growth YoY%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</si>
</sst>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9" fontId="0" fillId="0" borderId="0" xfId="42" applyFont="1"/>
    <xf numFmtId="164" fontId="0" fillId="0" borderId="0" xfId="42" applyNumberFormat="1" applyFont="1"/>
    <xf numFmtId="9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11" workbookViewId="0">
      <selection activeCell="G35" sqref="G35:G36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C1" t="s">
        <v>5</v>
      </c>
      <c r="D1" t="s">
        <v>2</v>
      </c>
      <c r="E1" t="s">
        <v>7</v>
      </c>
      <c r="F1" t="s">
        <v>3</v>
      </c>
      <c r="G1" t="s">
        <v>4</v>
      </c>
    </row>
    <row r="2" spans="1:7" x14ac:dyDescent="0.3">
      <c r="A2" s="1">
        <v>41699</v>
      </c>
      <c r="B2" s="2">
        <f>14.15/(100)</f>
        <v>0.14150000000000001</v>
      </c>
      <c r="C2" s="2">
        <f>13.95/(100)</f>
        <v>0.13949999999999999</v>
      </c>
      <c r="D2" s="4">
        <f>7.66/(100)</f>
        <v>7.6600000000000001E-2</v>
      </c>
      <c r="E2" s="4">
        <v>7.6600000000000001E-2</v>
      </c>
      <c r="F2" s="4">
        <f>AVERAGE(D2,E2)</f>
        <v>7.6600000000000001E-2</v>
      </c>
      <c r="G2" s="4">
        <f>((1+C2)/(1+F2))-1</f>
        <v>5.842467025822029E-2</v>
      </c>
    </row>
    <row r="3" spans="1:7" x14ac:dyDescent="0.3">
      <c r="A3" s="1">
        <v>41791</v>
      </c>
      <c r="B3" s="2">
        <f>11.7/(100)</f>
        <v>0.11699999999999999</v>
      </c>
      <c r="C3" s="2">
        <f>12.77/(100)</f>
        <v>0.12770000000000001</v>
      </c>
      <c r="D3" s="4">
        <f>7.45/(100)</f>
        <v>7.4499999999999997E-2</v>
      </c>
      <c r="E3" s="4">
        <v>7.4499999999999997E-2</v>
      </c>
      <c r="F3" s="4">
        <f t="shared" ref="F3:F36" si="0">AVERAGE(D3,E3)</f>
        <v>7.4499999999999997E-2</v>
      </c>
      <c r="G3" s="4">
        <f t="shared" ref="G3:G36" si="1">((1+C3)/(1+F3))-1</f>
        <v>4.9511400651465642E-2</v>
      </c>
    </row>
    <row r="4" spans="1:7" x14ac:dyDescent="0.3">
      <c r="A4" s="1">
        <v>41883</v>
      </c>
      <c r="B4" s="2">
        <f>12.36/(100)</f>
        <v>0.12359999999999999</v>
      </c>
      <c r="C4" s="2">
        <f>9.64/(100)</f>
        <v>9.64E-2</v>
      </c>
      <c r="D4" s="4">
        <f>6.67/(100)</f>
        <v>6.6699999999999995E-2</v>
      </c>
      <c r="E4" s="4">
        <v>6.6699999999999995E-2</v>
      </c>
      <c r="F4" s="4">
        <f t="shared" si="0"/>
        <v>6.6699999999999995E-2</v>
      </c>
      <c r="G4" s="4">
        <f t="shared" si="1"/>
        <v>2.7842879910002782E-2</v>
      </c>
    </row>
    <row r="5" spans="1:7" x14ac:dyDescent="0.3">
      <c r="A5" s="1">
        <v>41974</v>
      </c>
      <c r="B5" s="2">
        <f>10.82/(100)</f>
        <v>0.1082</v>
      </c>
      <c r="C5" s="2">
        <f>10.05/(100)</f>
        <v>0.10050000000000001</v>
      </c>
      <c r="D5" s="4">
        <f>4.05/(100)</f>
        <v>4.0500000000000001E-2</v>
      </c>
      <c r="E5" s="4">
        <v>4.0500000000000001E-2</v>
      </c>
      <c r="F5" s="4">
        <f t="shared" si="0"/>
        <v>4.0500000000000001E-2</v>
      </c>
      <c r="G5" s="4">
        <f t="shared" si="1"/>
        <v>5.7664584334454538E-2</v>
      </c>
    </row>
    <row r="6" spans="1:7" x14ac:dyDescent="0.3">
      <c r="A6" s="1">
        <v>42064</v>
      </c>
      <c r="B6" s="2">
        <f>10.74/(100)</f>
        <v>0.1074</v>
      </c>
      <c r="C6" s="2">
        <f>9.05/(100)</f>
        <v>9.0500000000000011E-2</v>
      </c>
      <c r="D6" s="4">
        <f>5.27/(100)</f>
        <v>5.2699999999999997E-2</v>
      </c>
      <c r="E6" s="4">
        <v>5.2699999999999997E-2</v>
      </c>
      <c r="F6" s="4">
        <f t="shared" si="0"/>
        <v>5.2699999999999997E-2</v>
      </c>
      <c r="G6" s="4">
        <f t="shared" si="1"/>
        <v>3.5907666001709915E-2</v>
      </c>
    </row>
    <row r="7" spans="1:7" x14ac:dyDescent="0.3">
      <c r="A7" s="1">
        <v>42156</v>
      </c>
      <c r="B7" s="2">
        <f>10.71/(100)</f>
        <v>0.10710000000000001</v>
      </c>
      <c r="C7" s="2">
        <f>8.79/(100)</f>
        <v>8.7899999999999992E-2</v>
      </c>
      <c r="D7" s="4">
        <f>5.09/(100)</f>
        <v>5.0900000000000001E-2</v>
      </c>
      <c r="E7" s="4">
        <v>5.0900000000000001E-2</v>
      </c>
      <c r="F7" s="4">
        <f t="shared" si="0"/>
        <v>5.0900000000000001E-2</v>
      </c>
      <c r="G7" s="4">
        <f t="shared" si="1"/>
        <v>3.5207917023503787E-2</v>
      </c>
    </row>
    <row r="8" spans="1:7" x14ac:dyDescent="0.3">
      <c r="A8" s="1">
        <v>42248</v>
      </c>
      <c r="B8" s="2">
        <f>10.07/(100)</f>
        <v>0.1007</v>
      </c>
      <c r="C8" s="2">
        <f>8.77/(100)</f>
        <v>8.77E-2</v>
      </c>
      <c r="D8" s="4">
        <f>3.95/(100)</f>
        <v>3.95E-2</v>
      </c>
      <c r="E8" s="4">
        <v>3.95E-2</v>
      </c>
      <c r="F8" s="4">
        <f t="shared" si="0"/>
        <v>3.95E-2</v>
      </c>
      <c r="G8" s="4">
        <f t="shared" si="1"/>
        <v>4.636844636844617E-2</v>
      </c>
    </row>
    <row r="9" spans="1:7" x14ac:dyDescent="0.3">
      <c r="A9" s="1">
        <v>42339</v>
      </c>
      <c r="B9" s="2">
        <f>10.25/(100)</f>
        <v>0.10249999999999999</v>
      </c>
      <c r="C9" s="2">
        <f>10.6/(100)</f>
        <v>0.106</v>
      </c>
      <c r="D9" s="4">
        <f>5.34/(100)</f>
        <v>5.3399999999999996E-2</v>
      </c>
      <c r="E9" s="4">
        <v>5.3399999999999996E-2</v>
      </c>
      <c r="F9" s="4">
        <f t="shared" si="0"/>
        <v>5.3399999999999996E-2</v>
      </c>
      <c r="G9" s="4">
        <f t="shared" si="1"/>
        <v>4.9933548509588199E-2</v>
      </c>
    </row>
    <row r="10" spans="1:7" x14ac:dyDescent="0.3">
      <c r="A10" s="1">
        <v>42430</v>
      </c>
      <c r="B10" s="2">
        <f>9.3/(100)</f>
        <v>9.3000000000000013E-2</v>
      </c>
      <c r="C10" s="2">
        <f>10.91/(100)</f>
        <v>0.1091</v>
      </c>
      <c r="D10" s="4">
        <f>5.26/(100)</f>
        <v>5.2600000000000001E-2</v>
      </c>
      <c r="E10" s="4">
        <v>5.2600000000000001E-2</v>
      </c>
      <c r="F10" s="4">
        <f t="shared" si="0"/>
        <v>5.2600000000000001E-2</v>
      </c>
      <c r="G10" s="4">
        <f t="shared" si="1"/>
        <v>5.3676610298308836E-2</v>
      </c>
    </row>
    <row r="11" spans="1:7" x14ac:dyDescent="0.3">
      <c r="A11" s="1">
        <v>42522</v>
      </c>
      <c r="B11" s="2">
        <f>9.12/(100)</f>
        <v>9.1199999999999989E-2</v>
      </c>
      <c r="C11" s="2">
        <f>9.01/(100)</f>
        <v>9.01E-2</v>
      </c>
      <c r="D11" s="4">
        <f>5.67/(100)</f>
        <v>5.67E-2</v>
      </c>
      <c r="E11" s="4">
        <v>5.67E-2</v>
      </c>
      <c r="F11" s="4">
        <f t="shared" si="0"/>
        <v>5.67E-2</v>
      </c>
      <c r="G11" s="4">
        <f t="shared" si="1"/>
        <v>3.1607835714961841E-2</v>
      </c>
    </row>
    <row r="12" spans="1:7" x14ac:dyDescent="0.3">
      <c r="A12" s="1">
        <v>42614</v>
      </c>
      <c r="B12" s="2">
        <f>12.83/(100)</f>
        <v>0.1283</v>
      </c>
      <c r="C12" s="2">
        <f>11.83/(100)</f>
        <v>0.1183</v>
      </c>
      <c r="D12" s="4">
        <f>5.16/(100)</f>
        <v>5.16E-2</v>
      </c>
      <c r="E12" s="4">
        <v>5.16E-2</v>
      </c>
      <c r="F12" s="4">
        <f t="shared" si="0"/>
        <v>5.16E-2</v>
      </c>
      <c r="G12" s="4">
        <f t="shared" si="1"/>
        <v>6.3427158615443124E-2</v>
      </c>
    </row>
    <row r="13" spans="1:7" x14ac:dyDescent="0.3">
      <c r="A13" s="1">
        <v>42705</v>
      </c>
      <c r="B13" s="2">
        <f>15.73/(100)</f>
        <v>0.1573</v>
      </c>
      <c r="C13" s="2">
        <f>6.04/(100)</f>
        <v>6.0400000000000002E-2</v>
      </c>
      <c r="D13" s="4">
        <f>3.75/(100)</f>
        <v>3.7499999999999999E-2</v>
      </c>
      <c r="E13" s="4">
        <v>3.7499999999999999E-2</v>
      </c>
      <c r="F13" s="4">
        <f t="shared" si="0"/>
        <v>3.7499999999999999E-2</v>
      </c>
      <c r="G13" s="4">
        <f t="shared" si="1"/>
        <v>2.2072289156626512E-2</v>
      </c>
    </row>
    <row r="14" spans="1:7" x14ac:dyDescent="0.3">
      <c r="A14" s="1">
        <v>42795</v>
      </c>
      <c r="B14" s="2">
        <f>15.34/(100)</f>
        <v>0.15340000000000001</v>
      </c>
      <c r="C14" s="2">
        <f>8.16/(100)</f>
        <v>8.1600000000000006E-2</v>
      </c>
      <c r="D14" s="4">
        <f>3.57/(100)</f>
        <v>3.5699999999999996E-2</v>
      </c>
      <c r="E14" s="4">
        <v>3.5699999999999996E-2</v>
      </c>
      <c r="F14" s="4">
        <f t="shared" si="0"/>
        <v>3.5699999999999996E-2</v>
      </c>
      <c r="G14" s="4">
        <f t="shared" si="1"/>
        <v>4.4317852660036516E-2</v>
      </c>
    </row>
    <row r="15" spans="1:7" x14ac:dyDescent="0.3">
      <c r="A15" s="1">
        <v>42887</v>
      </c>
      <c r="B15" s="2">
        <f>12.8/(100)</f>
        <v>0.128</v>
      </c>
      <c r="C15" s="2">
        <f>8.19/(100)</f>
        <v>8.1900000000000001E-2</v>
      </c>
      <c r="D15" s="4">
        <f>2.2/(100)</f>
        <v>2.2000000000000002E-2</v>
      </c>
      <c r="E15" s="4">
        <v>2.2000000000000002E-2</v>
      </c>
      <c r="F15" s="4">
        <f t="shared" si="0"/>
        <v>2.2000000000000002E-2</v>
      </c>
      <c r="G15" s="4">
        <f t="shared" si="1"/>
        <v>5.8610567514677081E-2</v>
      </c>
    </row>
    <row r="16" spans="1:7" x14ac:dyDescent="0.3">
      <c r="A16" s="1">
        <v>42979</v>
      </c>
      <c r="B16" s="2">
        <f>8.16/(100)</f>
        <v>8.1600000000000006E-2</v>
      </c>
      <c r="C16" s="2">
        <f>6.52/(100)</f>
        <v>6.5199999999999994E-2</v>
      </c>
      <c r="D16" s="4">
        <f>2.98/(100)</f>
        <v>2.98E-2</v>
      </c>
      <c r="E16" s="4">
        <v>2.98E-2</v>
      </c>
      <c r="F16" s="4">
        <f t="shared" si="0"/>
        <v>2.98E-2</v>
      </c>
      <c r="G16" s="4">
        <f t="shared" si="1"/>
        <v>3.4375606913963797E-2</v>
      </c>
    </row>
    <row r="17" spans="1:7" x14ac:dyDescent="0.3">
      <c r="A17" s="1">
        <v>43070</v>
      </c>
      <c r="B17" s="2">
        <f>3.63/(100)</f>
        <v>3.6299999999999999E-2</v>
      </c>
      <c r="C17" s="2">
        <f>10.38/(100)</f>
        <v>0.1038</v>
      </c>
      <c r="D17" s="4">
        <f>4.55/(100)</f>
        <v>4.5499999999999999E-2</v>
      </c>
      <c r="E17" s="4">
        <v>4.5499999999999999E-2</v>
      </c>
      <c r="F17" s="4">
        <f t="shared" si="0"/>
        <v>4.5499999999999999E-2</v>
      </c>
      <c r="G17" s="4">
        <f t="shared" si="1"/>
        <v>5.5762792922046778E-2</v>
      </c>
    </row>
    <row r="18" spans="1:7" x14ac:dyDescent="0.3">
      <c r="A18" s="1">
        <v>43160</v>
      </c>
      <c r="B18" s="2">
        <f>6.21/(100)</f>
        <v>6.2100000000000002E-2</v>
      </c>
      <c r="C18" s="2">
        <f>10/(100)</f>
        <v>0.1</v>
      </c>
      <c r="D18" s="4">
        <f>4.59/(100)</f>
        <v>4.5899999999999996E-2</v>
      </c>
      <c r="E18" s="4">
        <v>4.5899999999999996E-2</v>
      </c>
      <c r="F18" s="4">
        <f t="shared" si="0"/>
        <v>4.5899999999999996E-2</v>
      </c>
      <c r="G18" s="4">
        <f t="shared" si="1"/>
        <v>5.1725786404053897E-2</v>
      </c>
    </row>
    <row r="19" spans="1:7" x14ac:dyDescent="0.3">
      <c r="A19" s="1">
        <v>43252</v>
      </c>
      <c r="B19" s="2">
        <f>6.81/(100)</f>
        <v>6.8099999999999994E-2</v>
      </c>
      <c r="C19" s="2">
        <f>10.91/(100)</f>
        <v>0.1091</v>
      </c>
      <c r="D19" s="4">
        <f>4.79/(100)</f>
        <v>4.7899999999999998E-2</v>
      </c>
      <c r="E19" s="4">
        <v>4.7899999999999998E-2</v>
      </c>
      <c r="F19" s="4">
        <f t="shared" si="0"/>
        <v>4.7899999999999998E-2</v>
      </c>
      <c r="G19" s="4">
        <f t="shared" si="1"/>
        <v>5.8402519324362911E-2</v>
      </c>
    </row>
    <row r="20" spans="1:7" x14ac:dyDescent="0.3">
      <c r="A20" s="1">
        <v>43344</v>
      </c>
      <c r="B20" s="2">
        <f>8.08/(100)</f>
        <v>8.0799999999999997E-2</v>
      </c>
      <c r="C20" s="2">
        <f>12.5/(100)</f>
        <v>0.125</v>
      </c>
      <c r="D20" s="4">
        <f>3.85/(100)</f>
        <v>3.85E-2</v>
      </c>
      <c r="E20" s="4">
        <v>3.85E-2</v>
      </c>
      <c r="F20" s="4">
        <f t="shared" si="0"/>
        <v>3.85E-2</v>
      </c>
      <c r="G20" s="4">
        <f t="shared" si="1"/>
        <v>8.3293211362542197E-2</v>
      </c>
    </row>
    <row r="21" spans="1:7" x14ac:dyDescent="0.3">
      <c r="A21" s="1">
        <v>43435</v>
      </c>
      <c r="B21" s="2">
        <f>8.88/(100)</f>
        <v>8.8800000000000004E-2</v>
      </c>
      <c r="C21" s="2">
        <f>13.94/(100)</f>
        <v>0.1394</v>
      </c>
      <c r="D21" s="4">
        <f>2.6/(100)</f>
        <v>2.6000000000000002E-2</v>
      </c>
      <c r="E21" s="4">
        <v>2.6000000000000002E-2</v>
      </c>
      <c r="F21" s="4">
        <f t="shared" si="0"/>
        <v>2.6000000000000002E-2</v>
      </c>
      <c r="G21" s="4">
        <f t="shared" si="1"/>
        <v>0.11052631578947358</v>
      </c>
    </row>
    <row r="22" spans="1:7" x14ac:dyDescent="0.3">
      <c r="A22" s="1">
        <v>43525</v>
      </c>
      <c r="B22" s="2">
        <f>10.04/(100)</f>
        <v>0.10039999999999999</v>
      </c>
      <c r="C22" s="2">
        <f>13.29/(100)</f>
        <v>0.13289999999999999</v>
      </c>
      <c r="D22" s="4">
        <f>2.46/(100)</f>
        <v>2.46E-2</v>
      </c>
      <c r="E22" s="4">
        <v>2.46E-2</v>
      </c>
      <c r="F22" s="4">
        <f t="shared" si="0"/>
        <v>2.46E-2</v>
      </c>
      <c r="G22" s="4">
        <f t="shared" si="1"/>
        <v>0.10569978528206136</v>
      </c>
    </row>
    <row r="23" spans="1:7" x14ac:dyDescent="0.3">
      <c r="A23" s="1">
        <v>43617</v>
      </c>
      <c r="B23" s="2">
        <f>10.38/(100)</f>
        <v>0.1038</v>
      </c>
      <c r="C23" s="2">
        <f>11.85/(100)</f>
        <v>0.11849999999999999</v>
      </c>
      <c r="D23" s="4">
        <f>3.07/(100)</f>
        <v>3.0699999999999998E-2</v>
      </c>
      <c r="E23" s="4">
        <v>3.0699999999999998E-2</v>
      </c>
      <c r="F23" s="4">
        <f t="shared" si="0"/>
        <v>3.0699999999999998E-2</v>
      </c>
      <c r="G23" s="4">
        <f t="shared" si="1"/>
        <v>8.5184825846512213E-2</v>
      </c>
    </row>
    <row r="24" spans="1:7" x14ac:dyDescent="0.3">
      <c r="A24" s="1">
        <v>43709</v>
      </c>
      <c r="B24" s="2">
        <f>9.38/(100)</f>
        <v>9.3800000000000008E-2</v>
      </c>
      <c r="C24" s="2">
        <f>8.76/(100)</f>
        <v>8.7599999999999997E-2</v>
      </c>
      <c r="D24" s="4">
        <f>3.47/(100)</f>
        <v>3.4700000000000002E-2</v>
      </c>
      <c r="E24" s="4">
        <v>3.4700000000000002E-2</v>
      </c>
      <c r="F24" s="4">
        <f t="shared" si="0"/>
        <v>3.4700000000000002E-2</v>
      </c>
      <c r="G24" s="4">
        <f t="shared" si="1"/>
        <v>5.1125930221320059E-2</v>
      </c>
    </row>
    <row r="25" spans="1:7" x14ac:dyDescent="0.3">
      <c r="A25" s="1">
        <v>43800</v>
      </c>
      <c r="B25" s="2">
        <f>9.65/(100)</f>
        <v>9.6500000000000002E-2</v>
      </c>
      <c r="C25" s="2">
        <f>6.95/(100)</f>
        <v>6.9500000000000006E-2</v>
      </c>
      <c r="D25" s="4">
        <f>5.83/(100)</f>
        <v>5.8299999999999998E-2</v>
      </c>
      <c r="E25" s="4">
        <v>5.8299999999999998E-2</v>
      </c>
      <c r="F25" s="4">
        <f t="shared" si="0"/>
        <v>5.8299999999999998E-2</v>
      </c>
      <c r="G25" s="4">
        <f t="shared" si="1"/>
        <v>1.0583010488519395E-2</v>
      </c>
    </row>
    <row r="26" spans="1:7" x14ac:dyDescent="0.3">
      <c r="A26" s="1">
        <v>43891</v>
      </c>
      <c r="B26" s="2">
        <f>7.9/(100)</f>
        <v>7.9000000000000001E-2</v>
      </c>
      <c r="C26" s="2">
        <f>6.13/(100)</f>
        <v>6.13E-2</v>
      </c>
      <c r="D26" s="4">
        <f>6.67/(100)</f>
        <v>6.6699999999999995E-2</v>
      </c>
      <c r="E26" s="4">
        <v>6.6699999999999995E-2</v>
      </c>
      <c r="F26" s="4">
        <f t="shared" si="0"/>
        <v>6.6699999999999995E-2</v>
      </c>
      <c r="G26" s="4">
        <f t="shared" si="1"/>
        <v>-5.0623418018187483E-3</v>
      </c>
    </row>
    <row r="27" spans="1:7" x14ac:dyDescent="0.3">
      <c r="A27" s="1">
        <v>43983</v>
      </c>
      <c r="B27" s="2">
        <f>9.64/(100)</f>
        <v>9.64E-2</v>
      </c>
      <c r="C27" s="2">
        <f>5.56/(100)</f>
        <v>5.5599999999999997E-2</v>
      </c>
      <c r="D27" s="4">
        <f>6.57/(100)</f>
        <v>6.5700000000000008E-2</v>
      </c>
      <c r="E27" s="4">
        <v>6.5700000000000008E-2</v>
      </c>
      <c r="F27" s="4">
        <f t="shared" si="0"/>
        <v>6.5700000000000008E-2</v>
      </c>
      <c r="G27" s="4">
        <f t="shared" si="1"/>
        <v>-9.4773388383222468E-3</v>
      </c>
    </row>
    <row r="28" spans="1:7" x14ac:dyDescent="0.3">
      <c r="A28" s="1">
        <v>44075</v>
      </c>
      <c r="B28" s="2">
        <f>10.51/(100)</f>
        <v>0.1051</v>
      </c>
      <c r="C28" s="2">
        <f>5.15/(100)</f>
        <v>5.1500000000000004E-2</v>
      </c>
      <c r="D28" s="4">
        <f>6.9/(100)</f>
        <v>6.9000000000000006E-2</v>
      </c>
      <c r="E28" s="4">
        <v>6.9000000000000006E-2</v>
      </c>
      <c r="F28" s="4">
        <f t="shared" si="0"/>
        <v>6.9000000000000006E-2</v>
      </c>
      <c r="G28" s="4">
        <f t="shared" si="1"/>
        <v>-1.637043966323648E-2</v>
      </c>
    </row>
    <row r="29" spans="1:7" x14ac:dyDescent="0.3">
      <c r="A29" s="1">
        <v>44166</v>
      </c>
      <c r="B29" s="2">
        <f>10.8/(100)</f>
        <v>0.10800000000000001</v>
      </c>
      <c r="C29" s="2">
        <f>6.22/(100)</f>
        <v>6.2199999999999998E-2</v>
      </c>
      <c r="D29" s="4">
        <f>6.36/(100)</f>
        <v>6.3600000000000004E-2</v>
      </c>
      <c r="E29" s="4">
        <v>6.3600000000000004E-2</v>
      </c>
      <c r="F29" s="4">
        <f t="shared" si="0"/>
        <v>6.3600000000000004E-2</v>
      </c>
      <c r="G29" s="4">
        <f t="shared" si="1"/>
        <v>-1.3162843174125971E-3</v>
      </c>
    </row>
    <row r="30" spans="1:7" x14ac:dyDescent="0.3">
      <c r="A30" s="1">
        <v>44256</v>
      </c>
      <c r="B30" s="2">
        <f>11.4/(100)</f>
        <v>0.114</v>
      </c>
      <c r="C30" s="2">
        <f>5.58/(100)</f>
        <v>5.5800000000000002E-2</v>
      </c>
      <c r="D30" s="4">
        <f>4.87/(100)</f>
        <v>4.87E-2</v>
      </c>
      <c r="E30" s="4">
        <v>4.87E-2</v>
      </c>
      <c r="F30" s="4">
        <f t="shared" si="0"/>
        <v>4.87E-2</v>
      </c>
      <c r="G30" s="4">
        <f t="shared" si="1"/>
        <v>6.7702870220274214E-3</v>
      </c>
    </row>
    <row r="31" spans="1:7" x14ac:dyDescent="0.3">
      <c r="A31" s="1">
        <v>44348</v>
      </c>
      <c r="B31" s="2">
        <f>9.75/(100)</f>
        <v>9.7500000000000003E-2</v>
      </c>
      <c r="C31" s="2">
        <f>6.05/(100)</f>
        <v>6.0499999999999998E-2</v>
      </c>
      <c r="D31" s="4">
        <f>5.59/(100)</f>
        <v>5.5899999999999998E-2</v>
      </c>
      <c r="E31" s="4">
        <v>5.5899999999999998E-2</v>
      </c>
      <c r="F31" s="4">
        <f t="shared" si="0"/>
        <v>5.5899999999999998E-2</v>
      </c>
      <c r="G31" s="4">
        <f t="shared" si="1"/>
        <v>4.3564731508665133E-3</v>
      </c>
    </row>
    <row r="32" spans="1:7" x14ac:dyDescent="0.3">
      <c r="A32" s="1">
        <v>44440</v>
      </c>
      <c r="B32" s="2">
        <f>9.37/(100)</f>
        <v>9.3699999999999992E-2</v>
      </c>
      <c r="C32" s="2">
        <f>6.67/(100)</f>
        <v>6.6699999999999995E-2</v>
      </c>
      <c r="D32" s="4">
        <f>5.08/(100)</f>
        <v>5.0799999999999998E-2</v>
      </c>
      <c r="E32" s="4">
        <v>5.0799999999999998E-2</v>
      </c>
      <c r="F32" s="4">
        <f t="shared" si="0"/>
        <v>5.0799999999999998E-2</v>
      </c>
      <c r="G32" s="4">
        <f t="shared" si="1"/>
        <v>1.5131328511610143E-2</v>
      </c>
    </row>
    <row r="33" spans="1:7" x14ac:dyDescent="0.3">
      <c r="A33" s="1">
        <v>44531</v>
      </c>
      <c r="B33" s="3">
        <f>12.1/(100)</f>
        <v>0.121</v>
      </c>
      <c r="C33" s="3">
        <f>9.39/(100)</f>
        <v>9.3900000000000011E-2</v>
      </c>
      <c r="D33" s="4">
        <f>5.01/(100)</f>
        <v>5.0099999999999999E-2</v>
      </c>
      <c r="E33" s="4">
        <v>5.0099999999999999E-2</v>
      </c>
      <c r="F33" s="4">
        <f t="shared" si="0"/>
        <v>5.0099999999999999E-2</v>
      </c>
      <c r="G33" s="4">
        <f t="shared" si="1"/>
        <v>4.1710313303495061E-2</v>
      </c>
    </row>
    <row r="34" spans="1:7" x14ac:dyDescent="0.3">
      <c r="A34" s="1">
        <v>44621</v>
      </c>
      <c r="B34" s="3">
        <f>8.94/(100)</f>
        <v>8.9399999999999993E-2</v>
      </c>
      <c r="C34" s="3">
        <f>8.6/(100)</f>
        <v>8.5999999999999993E-2</v>
      </c>
      <c r="D34" s="4">
        <f>6.34/(100)</f>
        <v>6.3399999999999998E-2</v>
      </c>
      <c r="E34" s="4">
        <v>6.3399999999999998E-2</v>
      </c>
      <c r="F34" s="4">
        <f t="shared" si="0"/>
        <v>6.3399999999999998E-2</v>
      </c>
      <c r="G34" s="4">
        <f t="shared" si="1"/>
        <v>2.1252586044762323E-2</v>
      </c>
    </row>
    <row r="35" spans="1:7" x14ac:dyDescent="0.3">
      <c r="A35" s="1">
        <v>44713</v>
      </c>
      <c r="B35" s="3">
        <f>8.64/(100)</f>
        <v>8.6400000000000005E-2</v>
      </c>
      <c r="C35" s="3">
        <f>12.25/(100)</f>
        <v>0.1225</v>
      </c>
      <c r="D35" s="4">
        <f>7.28/(100)</f>
        <v>7.2800000000000004E-2</v>
      </c>
      <c r="E35" s="4">
        <v>7.2800000000000004E-2</v>
      </c>
      <c r="F35" s="4">
        <f t="shared" si="0"/>
        <v>7.2800000000000004E-2</v>
      </c>
      <c r="G35" s="4">
        <f t="shared" si="1"/>
        <v>4.6327367636092465E-2</v>
      </c>
    </row>
    <row r="36" spans="1:7" x14ac:dyDescent="0.3">
      <c r="A36" s="1">
        <v>44785</v>
      </c>
      <c r="B36" t="s">
        <v>6</v>
      </c>
      <c r="C36" s="5">
        <v>0.1532</v>
      </c>
      <c r="D36" s="4">
        <f>7.28/(100)</f>
        <v>7.2800000000000004E-2</v>
      </c>
      <c r="E36" s="4">
        <v>7.2800000000000004E-2</v>
      </c>
      <c r="F36" s="4">
        <f t="shared" si="0"/>
        <v>7.2800000000000004E-2</v>
      </c>
      <c r="G36" s="4">
        <f t="shared" si="1"/>
        <v>7.4944071588366912E-2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Commercial banks credit and 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Advait Lath</cp:lastModifiedBy>
  <dcterms:created xsi:type="dcterms:W3CDTF">2022-08-28T08:27:50Z</dcterms:created>
  <dcterms:modified xsi:type="dcterms:W3CDTF">2022-08-28T15:41:01Z</dcterms:modified>
</cp:coreProperties>
</file>