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1323EB3F-BDBC-4727-BA40-43AEAB3F4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<sst xmlns="http://schemas.openxmlformats.org/spreadsheetml/2006/main" count="63" uniqueCount="63">
  <si>
    <t>31-Oct-2017</t>
  </si>
  <si>
    <t>30-Nov-2017</t>
  </si>
  <si>
    <t>31-Dec-2017</t>
  </si>
  <si>
    <t>31-Jan-2018</t>
  </si>
  <si>
    <t>28-Feb-2018</t>
  </si>
  <si>
    <t>31-Mar-2018</t>
  </si>
  <si>
    <t>30-Apr-2018</t>
  </si>
  <si>
    <t>31-May-2018</t>
  </si>
  <si>
    <t>30-Jun-2018</t>
  </si>
  <si>
    <t>31-Jul-2018</t>
  </si>
  <si>
    <t>31-Aug-2018</t>
  </si>
  <si>
    <t>30-Sep-2018</t>
  </si>
  <si>
    <t>31-Oct-2018</t>
  </si>
  <si>
    <t>30-Nov-2018</t>
  </si>
  <si>
    <t>31-Dec-2018</t>
  </si>
  <si>
    <t>31-Jan-2019</t>
  </si>
  <si>
    <t>28-Feb-2019</t>
  </si>
  <si>
    <t>31-Mar-2019</t>
  </si>
  <si>
    <t>30-Apr-2019</t>
  </si>
  <si>
    <t>31-May-2019</t>
  </si>
  <si>
    <t>30-Jun-2019</t>
  </si>
  <si>
    <t>31-Jul-2019</t>
  </si>
  <si>
    <t>31-Aug-2019</t>
  </si>
  <si>
    <t>30-Sep-2019</t>
  </si>
  <si>
    <t>31-Oct-2019</t>
  </si>
  <si>
    <t>30-Nov-2019</t>
  </si>
  <si>
    <t>31-Dec-2019</t>
  </si>
  <si>
    <t>31-Jan-2020</t>
  </si>
  <si>
    <t>29-Feb-2020</t>
  </si>
  <si>
    <t>31-Mar-2020</t>
  </si>
  <si>
    <t>30-Apr-2020</t>
  </si>
  <si>
    <t>31-May-2020</t>
  </si>
  <si>
    <t>30-Jun-2020</t>
  </si>
  <si>
    <t>31-Jul-2020</t>
  </si>
  <si>
    <t>31-Aug-2020</t>
  </si>
  <si>
    <t>30-Sep-2020</t>
  </si>
  <si>
    <t>31-Oct-2020</t>
  </si>
  <si>
    <t>30-Nov-2020</t>
  </si>
  <si>
    <t>31-Dec-2020</t>
  </si>
  <si>
    <t>31-Jan-2021</t>
  </si>
  <si>
    <t>28-Feb-2021</t>
  </si>
  <si>
    <t>31-Mar-2021</t>
  </si>
  <si>
    <t>30-Apr-2021</t>
  </si>
  <si>
    <t>31-May-2021</t>
  </si>
  <si>
    <t>30-Jun-2021</t>
  </si>
  <si>
    <t>31-Jul-2021</t>
  </si>
  <si>
    <t>31-Aug-2021</t>
  </si>
  <si>
    <t>30-Sep-2021</t>
  </si>
  <si>
    <t>31-Oct-2021</t>
  </si>
  <si>
    <t>30-Nov-2021</t>
  </si>
  <si>
    <t>31-Dec-2021</t>
  </si>
  <si>
    <t>31-Jan-2022</t>
  </si>
  <si>
    <t>28-Feb-2022</t>
  </si>
  <si>
    <t>31-Mar-2022</t>
  </si>
  <si>
    <t>30-Apr-2022</t>
  </si>
  <si>
    <t>31-May-2022</t>
  </si>
  <si>
    <t>30-Jun-2022</t>
  </si>
  <si>
    <t>31-Jul-2022</t>
  </si>
  <si>
    <t>31-Aug-2022</t>
  </si>
  <si>
    <t>30-Sep-2022</t>
  </si>
  <si>
    <t>Date</t>
  </si>
  <si>
    <t>Indian Exports Y-o-Y % change</t>
  </si>
  <si>
    <t>Indian Imports Y-o-Y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</si>
</sst>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G10" sqref="G10"/>
    </sheetView>
  </sheetViews>
  <sheetFormatPr defaultRowHeight="14.4" x14ac:dyDescent="0.3"/>
  <cols>
    <col min="2" max="2" width="44.5546875" bestFit="1" customWidth="1"/>
    <col min="3" max="3" width="44.6640625" bestFit="1" customWidth="1"/>
  </cols>
  <sheetData>
    <row r="1" spans="1:3" x14ac:dyDescent="0.3">
      <c r="A1" t="s">
        <v>60</v>
      </c>
      <c r="B1" t="s">
        <v>61</v>
      </c>
      <c r="C1" t="s">
        <v>62</v>
      </c>
    </row>
    <row r="2" spans="1:3" x14ac:dyDescent="0.3">
      <c r="A2" t="s">
        <v>0</v>
      </c>
      <c r="B2">
        <f>-2.01/(100)</f>
        <v>-2.0099999999999996E-2</v>
      </c>
      <c r="C2">
        <f>8.72/(100)</f>
        <v>8.72E-2</v>
      </c>
    </row>
    <row r="3" spans="1:3" x14ac:dyDescent="0.3">
      <c r="A3" t="s">
        <v>1</v>
      </c>
      <c r="B3">
        <f>31.04/(100)</f>
        <v>0.31040000000000001</v>
      </c>
      <c r="C3">
        <f>23.71/(100)</f>
        <v>0.23710000000000001</v>
      </c>
    </row>
    <row r="4" spans="1:3" x14ac:dyDescent="0.3">
      <c r="A4" t="s">
        <v>2</v>
      </c>
      <c r="B4">
        <f>15.7/(100)</f>
        <v>0.157</v>
      </c>
      <c r="C4">
        <f>21.47/(100)</f>
        <v>0.2147</v>
      </c>
    </row>
    <row r="5" spans="1:3" x14ac:dyDescent="0.3">
      <c r="A5" t="s">
        <v>3</v>
      </c>
      <c r="B5">
        <f>13.65/(100)</f>
        <v>0.13650000000000001</v>
      </c>
      <c r="C5">
        <f>27.34/(100)</f>
        <v>0.27339999999999998</v>
      </c>
    </row>
    <row r="6" spans="1:3" x14ac:dyDescent="0.3">
      <c r="A6" t="s">
        <v>4</v>
      </c>
      <c r="B6">
        <f>5.3/(100)</f>
        <v>5.2999999999999999E-2</v>
      </c>
      <c r="C6">
        <f>11.95/(100)</f>
        <v>0.1195</v>
      </c>
    </row>
    <row r="7" spans="1:3" x14ac:dyDescent="0.3">
      <c r="A7" t="s">
        <v>5</v>
      </c>
      <c r="B7">
        <f>0.12/(100)</f>
        <v>1.1999999999999999E-3</v>
      </c>
      <c r="C7">
        <f>7.27/(100)</f>
        <v>7.2700000000000001E-2</v>
      </c>
    </row>
    <row r="8" spans="1:3" x14ac:dyDescent="0.3">
      <c r="A8" t="s">
        <v>6</v>
      </c>
      <c r="B8">
        <f>5.57/(100)</f>
        <v>5.57E-2</v>
      </c>
      <c r="C8">
        <f>2.91/(100)</f>
        <v>2.9100000000000001E-2</v>
      </c>
    </row>
    <row r="9" spans="1:3" x14ac:dyDescent="0.3">
      <c r="A9" t="s">
        <v>7</v>
      </c>
      <c r="B9">
        <f>20.86/(100)</f>
        <v>0.20860000000000001</v>
      </c>
      <c r="C9">
        <f>14.72/(100)</f>
        <v>0.1472</v>
      </c>
    </row>
    <row r="10" spans="1:3" x14ac:dyDescent="0.3">
      <c r="A10" t="s">
        <v>8</v>
      </c>
      <c r="B10">
        <f>18.01/(100)</f>
        <v>0.18010000000000001</v>
      </c>
      <c r="C10">
        <f>20.92/(100)</f>
        <v>0.20920000000000002</v>
      </c>
    </row>
    <row r="11" spans="1:3" x14ac:dyDescent="0.3">
      <c r="A11" t="s">
        <v>9</v>
      </c>
      <c r="B11">
        <f>15.54/(100)</f>
        <v>0.15539999999999998</v>
      </c>
      <c r="C11">
        <f>29.75/(100)</f>
        <v>0.29749999999999999</v>
      </c>
    </row>
    <row r="12" spans="1:3" x14ac:dyDescent="0.3">
      <c r="A12" t="s">
        <v>10</v>
      </c>
      <c r="B12">
        <f>19.06/(100)</f>
        <v>0.19059999999999999</v>
      </c>
      <c r="C12">
        <f>26.78/(100)</f>
        <v>0.26780000000000004</v>
      </c>
    </row>
    <row r="13" spans="1:3" x14ac:dyDescent="0.3">
      <c r="A13" t="s">
        <v>11</v>
      </c>
      <c r="B13">
        <f>-2.46/(100)</f>
        <v>-2.46E-2</v>
      </c>
      <c r="C13">
        <f>12.79/(100)</f>
        <v>0.12789999999999999</v>
      </c>
    </row>
    <row r="14" spans="1:3" x14ac:dyDescent="0.3">
      <c r="A14" t="s">
        <v>12</v>
      </c>
      <c r="B14">
        <f>16.54/(100)</f>
        <v>0.16539999999999999</v>
      </c>
      <c r="C14">
        <f>19.14/(100)</f>
        <v>0.19140000000000001</v>
      </c>
    </row>
    <row r="15" spans="1:3" x14ac:dyDescent="0.3">
      <c r="A15" t="s">
        <v>13</v>
      </c>
      <c r="B15">
        <f>-0.84/(100)</f>
        <v>-8.3999999999999995E-3</v>
      </c>
      <c r="C15">
        <f>5.47/(100)</f>
        <v>5.4699999999999999E-2</v>
      </c>
    </row>
    <row r="16" spans="1:3" x14ac:dyDescent="0.3">
      <c r="A16" t="s">
        <v>14</v>
      </c>
      <c r="B16">
        <f>0.09/(100)</f>
        <v>8.9999999999999998E-4</v>
      </c>
      <c r="C16">
        <f>0.76/(100)</f>
        <v>7.6E-3</v>
      </c>
    </row>
    <row r="17" spans="1:3" x14ac:dyDescent="0.3">
      <c r="A17" t="s">
        <v>15</v>
      </c>
      <c r="B17">
        <f>3.94/(100)</f>
        <v>3.9399999999999998E-2</v>
      </c>
      <c r="C17">
        <f>0.91/(100)</f>
        <v>9.1000000000000004E-3</v>
      </c>
    </row>
    <row r="18" spans="1:3" x14ac:dyDescent="0.3">
      <c r="A18" t="s">
        <v>16</v>
      </c>
      <c r="B18">
        <f>3.2/(100)</f>
        <v>3.2000000000000001E-2</v>
      </c>
      <c r="C18">
        <f>-4.56/(100)</f>
        <v>-4.5599999999999995E-2</v>
      </c>
    </row>
    <row r="19" spans="1:3" x14ac:dyDescent="0.3">
      <c r="A19" t="s">
        <v>17</v>
      </c>
      <c r="B19">
        <f>11.6/(100)</f>
        <v>0.11599999999999999</v>
      </c>
      <c r="C19">
        <f>2.09/(100)</f>
        <v>2.0899999999999998E-2</v>
      </c>
    </row>
    <row r="20" spans="1:3" x14ac:dyDescent="0.3">
      <c r="A20" t="s">
        <v>18</v>
      </c>
      <c r="B20">
        <f>0.34/(100)</f>
        <v>3.4000000000000002E-3</v>
      </c>
      <c r="C20">
        <f>6.06/(100)</f>
        <v>6.0599999999999994E-2</v>
      </c>
    </row>
    <row r="21" spans="1:3" x14ac:dyDescent="0.3">
      <c r="A21" t="s">
        <v>19</v>
      </c>
      <c r="B21">
        <f>3.12/(100)</f>
        <v>3.1200000000000002E-2</v>
      </c>
      <c r="C21">
        <f>6.3/(100)</f>
        <v>6.3E-2</v>
      </c>
    </row>
    <row r="22" spans="1:3" x14ac:dyDescent="0.3">
      <c r="A22" t="s">
        <v>20</v>
      </c>
      <c r="B22">
        <f>-7.85/(100)</f>
        <v>-7.85E-2</v>
      </c>
      <c r="C22">
        <f>-8.43/(100)</f>
        <v>-8.43E-2</v>
      </c>
    </row>
    <row r="23" spans="1:3" x14ac:dyDescent="0.3">
      <c r="A23" t="s">
        <v>21</v>
      </c>
      <c r="B23">
        <f>1.85/(100)</f>
        <v>1.8500000000000003E-2</v>
      </c>
      <c r="C23">
        <f>-8.92/(100)</f>
        <v>-8.9200000000000002E-2</v>
      </c>
    </row>
    <row r="24" spans="1:3" x14ac:dyDescent="0.3">
      <c r="A24" t="s">
        <v>22</v>
      </c>
      <c r="B24">
        <f>-6.53/(100)</f>
        <v>-6.5299999999999997E-2</v>
      </c>
      <c r="C24">
        <f>-12.86/(100)</f>
        <v>-0.12859999999999999</v>
      </c>
    </row>
    <row r="25" spans="1:3" x14ac:dyDescent="0.3">
      <c r="A25" t="s">
        <v>23</v>
      </c>
      <c r="B25">
        <f>-6.6/(100)</f>
        <v>-6.6000000000000003E-2</v>
      </c>
      <c r="C25">
        <f>-11.96/(100)</f>
        <v>-0.11960000000000001</v>
      </c>
    </row>
    <row r="26" spans="1:3" x14ac:dyDescent="0.3">
      <c r="A26" t="s">
        <v>24</v>
      </c>
      <c r="B26">
        <f>-1.66/(100)</f>
        <v>-1.66E-2</v>
      </c>
      <c r="C26">
        <f>-14.98/(100)</f>
        <v>-0.14980000000000002</v>
      </c>
    </row>
    <row r="27" spans="1:3" x14ac:dyDescent="0.3">
      <c r="A27" t="s">
        <v>25</v>
      </c>
      <c r="B27">
        <f>-1.15/(100)</f>
        <v>-1.15E-2</v>
      </c>
      <c r="C27">
        <f>-11.76/(100)</f>
        <v>-0.1176</v>
      </c>
    </row>
    <row r="28" spans="1:3" x14ac:dyDescent="0.3">
      <c r="A28" t="s">
        <v>26</v>
      </c>
      <c r="B28">
        <f>-2.69/(100)</f>
        <v>-2.69E-2</v>
      </c>
      <c r="C28">
        <f>-6.51/(100)</f>
        <v>-6.5099999999999991E-2</v>
      </c>
    </row>
    <row r="29" spans="1:3" x14ac:dyDescent="0.3">
      <c r="A29" t="s">
        <v>27</v>
      </c>
      <c r="B29">
        <f>-2.1/(100)</f>
        <v>-2.1000000000000001E-2</v>
      </c>
      <c r="C29">
        <f>-0.74/(100)</f>
        <v>-7.4000000000000003E-3</v>
      </c>
    </row>
    <row r="30" spans="1:3" x14ac:dyDescent="0.3">
      <c r="A30" t="s">
        <v>28</v>
      </c>
      <c r="B30">
        <f>3.26/(100)</f>
        <v>3.2599999999999997E-2</v>
      </c>
      <c r="C30">
        <f>3.59/(100)</f>
        <v>3.5900000000000001E-2</v>
      </c>
    </row>
    <row r="31" spans="1:3" x14ac:dyDescent="0.3">
      <c r="A31" t="s">
        <v>29</v>
      </c>
      <c r="B31">
        <f>-34.31/(100)</f>
        <v>-0.34310000000000002</v>
      </c>
      <c r="C31">
        <f>-28.01/(100)</f>
        <v>-0.28010000000000002</v>
      </c>
    </row>
    <row r="32" spans="1:3" x14ac:dyDescent="0.3">
      <c r="A32" t="s">
        <v>30</v>
      </c>
      <c r="B32">
        <f>-60.93/(100)</f>
        <v>-0.60929999999999995</v>
      </c>
      <c r="C32">
        <f>-59.69/(100)</f>
        <v>-0.59689999999999999</v>
      </c>
    </row>
    <row r="33" spans="1:3" x14ac:dyDescent="0.3">
      <c r="A33" t="s">
        <v>31</v>
      </c>
      <c r="B33">
        <f>-35.52/(100)</f>
        <v>-0.35520000000000002</v>
      </c>
      <c r="C33">
        <f>-51.03/(100)</f>
        <v>-0.51029999999999998</v>
      </c>
    </row>
    <row r="34" spans="1:3" x14ac:dyDescent="0.3">
      <c r="A34" t="s">
        <v>32</v>
      </c>
      <c r="B34">
        <f>-11.97/(100)</f>
        <v>-0.1197</v>
      </c>
      <c r="C34">
        <f>-48.03/(100)</f>
        <v>-0.4803</v>
      </c>
    </row>
    <row r="35" spans="1:3" x14ac:dyDescent="0.3">
      <c r="A35" t="s">
        <v>33</v>
      </c>
      <c r="B35">
        <f>-9.34/(100)</f>
        <v>-9.3399999999999997E-2</v>
      </c>
      <c r="C35">
        <f>-27.98/(100)</f>
        <v>-0.27979999999999999</v>
      </c>
    </row>
    <row r="36" spans="1:3" x14ac:dyDescent="0.3">
      <c r="A36" t="s">
        <v>34</v>
      </c>
      <c r="B36">
        <f>-12.16/(100)</f>
        <v>-0.1216</v>
      </c>
      <c r="C36">
        <f>-22.12/(100)</f>
        <v>-0.22120000000000001</v>
      </c>
    </row>
    <row r="37" spans="1:3" x14ac:dyDescent="0.3">
      <c r="A37" t="s">
        <v>35</v>
      </c>
      <c r="B37">
        <f>5.89/(100)</f>
        <v>5.8899999999999994E-2</v>
      </c>
      <c r="C37">
        <f>-19.04/(100)</f>
        <v>-0.19039999999999999</v>
      </c>
    </row>
    <row r="38" spans="1:3" x14ac:dyDescent="0.3">
      <c r="A38" t="s">
        <v>36</v>
      </c>
      <c r="B38">
        <f>-5.01/(100)</f>
        <v>-5.0099999999999999E-2</v>
      </c>
      <c r="C38">
        <f>-10.3/(100)</f>
        <v>-0.10300000000000001</v>
      </c>
    </row>
    <row r="39" spans="1:3" x14ac:dyDescent="0.3">
      <c r="A39" t="s">
        <v>37</v>
      </c>
      <c r="B39">
        <f>-8.35/(100)</f>
        <v>-8.3499999999999991E-2</v>
      </c>
      <c r="C39">
        <f>-12.23/(100)</f>
        <v>-0.12230000000000001</v>
      </c>
    </row>
    <row r="40" spans="1:3" x14ac:dyDescent="0.3">
      <c r="A40" t="s">
        <v>38</v>
      </c>
      <c r="B40">
        <f>0.4/(100)</f>
        <v>4.0000000000000001E-3</v>
      </c>
      <c r="C40">
        <f>8.44/(100)</f>
        <v>8.4399999999999989E-2</v>
      </c>
    </row>
    <row r="41" spans="1:3" x14ac:dyDescent="0.3">
      <c r="A41" t="s">
        <v>39</v>
      </c>
      <c r="B41">
        <f>6.51/(100)</f>
        <v>6.5099999999999991E-2</v>
      </c>
      <c r="C41">
        <f>2.13/(100)</f>
        <v>2.1299999999999999E-2</v>
      </c>
    </row>
    <row r="42" spans="1:3" x14ac:dyDescent="0.3">
      <c r="A42" t="s">
        <v>40</v>
      </c>
      <c r="B42">
        <f>-0.4/(100)</f>
        <v>-4.0000000000000001E-3</v>
      </c>
      <c r="C42">
        <f>7.5/(100)</f>
        <v>7.4999999999999997E-2</v>
      </c>
    </row>
    <row r="43" spans="1:3" x14ac:dyDescent="0.3">
      <c r="A43" t="s">
        <v>41</v>
      </c>
      <c r="B43">
        <f>64.06/(100)</f>
        <v>0.64060000000000006</v>
      </c>
      <c r="C43">
        <f>55.38/(100)</f>
        <v>0.55380000000000007</v>
      </c>
    </row>
    <row r="44" spans="1:3" x14ac:dyDescent="0.3">
      <c r="A44" t="s">
        <v>42</v>
      </c>
      <c r="B44">
        <f>202.26/(100)</f>
        <v>2.0225999999999997</v>
      </c>
      <c r="C44">
        <f>169.48/(100)</f>
        <v>1.6947999999999999</v>
      </c>
    </row>
    <row r="45" spans="1:3" x14ac:dyDescent="0.3">
      <c r="A45" t="s">
        <v>43</v>
      </c>
      <c r="B45">
        <f>67.81/(100)</f>
        <v>0.67810000000000004</v>
      </c>
      <c r="C45">
        <f>69.85/(100)</f>
        <v>0.6984999999999999</v>
      </c>
    </row>
    <row r="46" spans="1:3" x14ac:dyDescent="0.3">
      <c r="A46" t="s">
        <v>44</v>
      </c>
      <c r="B46">
        <f>47.48/(100)</f>
        <v>0.47479999999999994</v>
      </c>
      <c r="C46">
        <f>97.43/(100)</f>
        <v>0.97430000000000005</v>
      </c>
    </row>
    <row r="47" spans="1:3" x14ac:dyDescent="0.3">
      <c r="A47" t="s">
        <v>45</v>
      </c>
      <c r="B47">
        <f>49.31/(100)</f>
        <v>0.49310000000000004</v>
      </c>
      <c r="C47">
        <f>58.48/(100)</f>
        <v>0.58479999999999999</v>
      </c>
    </row>
    <row r="48" spans="1:3" x14ac:dyDescent="0.3">
      <c r="A48" t="s">
        <v>46</v>
      </c>
      <c r="B48">
        <f>46.22/(100)</f>
        <v>0.4622</v>
      </c>
      <c r="C48">
        <f>45.31/(100)</f>
        <v>0.4531</v>
      </c>
    </row>
    <row r="49" spans="1:3" x14ac:dyDescent="0.3">
      <c r="A49" t="s">
        <v>47</v>
      </c>
      <c r="B49">
        <f>22.7/(100)</f>
        <v>0.22699999999999998</v>
      </c>
      <c r="C49">
        <f>84.44/(100)</f>
        <v>0.84439999999999993</v>
      </c>
    </row>
    <row r="50" spans="1:3" x14ac:dyDescent="0.3">
      <c r="A50" t="s">
        <v>48</v>
      </c>
      <c r="B50">
        <f>43.32/(100)</f>
        <v>0.43320000000000003</v>
      </c>
      <c r="C50">
        <f>57.29/(100)</f>
        <v>0.57289999999999996</v>
      </c>
    </row>
    <row r="51" spans="1:3" x14ac:dyDescent="0.3">
      <c r="A51" t="s">
        <v>49</v>
      </c>
      <c r="B51">
        <f>34.58/(100)</f>
        <v>0.3458</v>
      </c>
      <c r="C51">
        <f>56.66/(100)</f>
        <v>0.56659999999999999</v>
      </c>
    </row>
    <row r="52" spans="1:3" x14ac:dyDescent="0.3">
      <c r="A52" t="s">
        <v>50</v>
      </c>
      <c r="B52">
        <f>44.29/(100)</f>
        <v>0.44290000000000002</v>
      </c>
      <c r="C52">
        <f>40.43/(100)</f>
        <v>0.40429999999999999</v>
      </c>
    </row>
    <row r="53" spans="1:3" x14ac:dyDescent="0.3">
      <c r="A53" t="s">
        <v>51</v>
      </c>
      <c r="B53">
        <f>27.9/(100)</f>
        <v>0.27899999999999997</v>
      </c>
      <c r="C53">
        <f>24.88/(100)</f>
        <v>0.24879999999999999</v>
      </c>
    </row>
    <row r="54" spans="1:3" x14ac:dyDescent="0.3">
      <c r="A54" t="s">
        <v>52</v>
      </c>
      <c r="B54">
        <f>34.44/(100)</f>
        <v>0.34439999999999998</v>
      </c>
      <c r="C54">
        <f>37.04/(100)</f>
        <v>0.37040000000000001</v>
      </c>
    </row>
    <row r="55" spans="1:3" x14ac:dyDescent="0.3">
      <c r="A55" t="s">
        <v>53</v>
      </c>
      <c r="B55">
        <f>26.19/(100)</f>
        <v>0.26190000000000002</v>
      </c>
      <c r="C55">
        <f>28.79/(100)</f>
        <v>0.28789999999999999</v>
      </c>
    </row>
    <row r="56" spans="1:3" x14ac:dyDescent="0.3">
      <c r="A56" t="s">
        <v>54</v>
      </c>
      <c r="B56">
        <f>29.17/(100)</f>
        <v>0.29170000000000001</v>
      </c>
      <c r="C56">
        <f>27.92/(100)</f>
        <v>0.2792</v>
      </c>
    </row>
    <row r="57" spans="1:3" x14ac:dyDescent="0.3">
      <c r="A57" t="s">
        <v>55</v>
      </c>
      <c r="B57">
        <f>20.85/(100)</f>
        <v>0.20850000000000002</v>
      </c>
      <c r="C57">
        <f>64.11/(100)</f>
        <v>0.6411</v>
      </c>
    </row>
    <row r="58" spans="1:3" x14ac:dyDescent="0.3">
      <c r="A58" t="s">
        <v>56</v>
      </c>
      <c r="B58">
        <f>30.37/(100)</f>
        <v>0.30370000000000003</v>
      </c>
      <c r="C58">
        <f>58.55/(100)</f>
        <v>0.58550000000000002</v>
      </c>
    </row>
    <row r="59" spans="1:3" x14ac:dyDescent="0.3">
      <c r="A59" t="s">
        <v>57</v>
      </c>
      <c r="B59">
        <f>8.36/(100)</f>
        <v>8.3599999999999994E-2</v>
      </c>
      <c r="C59">
        <f>43.59/(100)</f>
        <v>0.43590000000000001</v>
      </c>
    </row>
    <row r="60" spans="1:3" x14ac:dyDescent="0.3">
      <c r="A60" t="s">
        <v>58</v>
      </c>
      <c r="B60">
        <f>10.41/(100)</f>
        <v>0.1041</v>
      </c>
      <c r="C60">
        <f>41/(100)</f>
        <v>0.41</v>
      </c>
    </row>
    <row r="61" spans="1:3" x14ac:dyDescent="0.3">
      <c r="A61" t="s">
        <v>59</v>
      </c>
      <c r="B61">
        <f>-3.52/(100)</f>
        <v>-3.5200000000000002E-2</v>
      </c>
      <c r="C61">
        <f>5.44/(100)</f>
        <v>5.4400000000000004E-2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Advait Lath</cp:lastModifiedBy>
  <dcterms:created xsi:type="dcterms:W3CDTF">2022-10-09T15:40:28Z</dcterms:created>
  <dcterms:modified xsi:type="dcterms:W3CDTF">2022-10-09T16:04:23Z</dcterms:modified>
</cp:coreProperties>
</file>