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vait Lath\Documents\nimf-tracker-main\Manual\COW\secondary-axis\"/>
    </mc:Choice>
  </mc:AlternateContent>
  <xr:revisionPtr revIDLastSave="0" documentId="13_ncr:1_{3EF6AAC9-BFEC-485A-97EA-B4883399D9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ross Savings" sheetId="2" r:id="rId1"/>
    <sheet name="GCF" sheetId="5" r:id="rId2"/>
    <sheet name="Savings Inv &amp;CAD" sheetId="8" r:id="rId3"/>
    <sheet name="Sheet1" sheetId="9" r:id="rId4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9" l="1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F61" i="8"/>
  <c r="D61" i="8"/>
  <c r="I60" i="8"/>
  <c r="H60" i="8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N3" i="2"/>
  <c r="M3" i="2"/>
  <c r="L3" i="2"/>
  <c r="K3" i="2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2" i="8"/>
  <c r="I44" i="8"/>
  <c r="H44" i="8"/>
  <c r="G44" i="8"/>
  <c r="F44" i="8"/>
  <c r="F3" i="8" l="1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G2" i="8"/>
  <c r="H2" i="8"/>
  <c r="F2" i="8"/>
  <c r="H3" i="5"/>
  <c r="I3" i="5"/>
  <c r="J3" i="5"/>
  <c r="G4" i="5"/>
  <c r="H4" i="5"/>
  <c r="I4" i="5"/>
  <c r="J4" i="5"/>
  <c r="H5" i="5"/>
  <c r="I5" i="5"/>
  <c r="J5" i="5"/>
  <c r="G6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G12" i="5"/>
  <c r="H12" i="5"/>
  <c r="I12" i="5"/>
  <c r="J12" i="5"/>
  <c r="H13" i="5"/>
  <c r="I13" i="5"/>
  <c r="J13" i="5"/>
  <c r="G14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G20" i="5"/>
  <c r="H20" i="5"/>
  <c r="I20" i="5"/>
  <c r="J20" i="5"/>
  <c r="H21" i="5"/>
  <c r="I21" i="5"/>
  <c r="J21" i="5"/>
  <c r="G22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G28" i="5"/>
  <c r="H28" i="5"/>
  <c r="I28" i="5"/>
  <c r="J28" i="5"/>
  <c r="H29" i="5"/>
  <c r="I29" i="5"/>
  <c r="J29" i="5"/>
  <c r="G30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G36" i="5"/>
  <c r="H36" i="5"/>
  <c r="I36" i="5"/>
  <c r="J36" i="5"/>
  <c r="H37" i="5"/>
  <c r="I37" i="5"/>
  <c r="J37" i="5"/>
  <c r="G38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G44" i="5"/>
  <c r="H44" i="5"/>
  <c r="I44" i="5"/>
  <c r="J44" i="5"/>
  <c r="H45" i="5"/>
  <c r="I45" i="5"/>
  <c r="J45" i="5"/>
  <c r="G46" i="5"/>
  <c r="H46" i="5"/>
  <c r="I46" i="5"/>
  <c r="J46" i="5"/>
  <c r="H47" i="5"/>
  <c r="I47" i="5"/>
  <c r="J47" i="5"/>
  <c r="G48" i="5"/>
  <c r="H48" i="5"/>
  <c r="I48" i="5"/>
  <c r="J48" i="5"/>
  <c r="H49" i="5"/>
  <c r="I49" i="5"/>
  <c r="J49" i="5"/>
  <c r="H50" i="5"/>
  <c r="I50" i="5"/>
  <c r="J50" i="5"/>
  <c r="H51" i="5"/>
  <c r="I51" i="5"/>
  <c r="J51" i="5"/>
  <c r="G52" i="5"/>
  <c r="H52" i="5"/>
  <c r="I52" i="5"/>
  <c r="J52" i="5"/>
  <c r="H53" i="5"/>
  <c r="I53" i="5"/>
  <c r="J53" i="5"/>
  <c r="G54" i="5"/>
  <c r="H54" i="5"/>
  <c r="I54" i="5"/>
  <c r="J54" i="5"/>
  <c r="H55" i="5"/>
  <c r="I55" i="5"/>
  <c r="J55" i="5"/>
  <c r="G56" i="5"/>
  <c r="H56" i="5"/>
  <c r="I56" i="5"/>
  <c r="J56" i="5"/>
  <c r="H57" i="5"/>
  <c r="I57" i="5"/>
  <c r="J57" i="5"/>
  <c r="H58" i="5"/>
  <c r="I58" i="5"/>
  <c r="J58" i="5"/>
  <c r="H59" i="5"/>
  <c r="I59" i="5"/>
  <c r="J59" i="5"/>
  <c r="G60" i="5"/>
  <c r="H60" i="5"/>
  <c r="I60" i="5"/>
  <c r="J60" i="5"/>
  <c r="H2" i="5"/>
  <c r="I2" i="5"/>
  <c r="J2" i="5"/>
  <c r="B2" i="5"/>
  <c r="G2" i="5" s="1"/>
  <c r="B3" i="5"/>
  <c r="G3" i="5" s="1"/>
  <c r="B4" i="5"/>
  <c r="B5" i="5"/>
  <c r="G5" i="5" s="1"/>
  <c r="B6" i="5"/>
  <c r="B7" i="5"/>
  <c r="G7" i="5" s="1"/>
  <c r="B8" i="5"/>
  <c r="G8" i="5" s="1"/>
  <c r="B9" i="5"/>
  <c r="G9" i="5" s="1"/>
  <c r="B10" i="5"/>
  <c r="G10" i="5" s="1"/>
  <c r="B11" i="5"/>
  <c r="G11" i="5" s="1"/>
  <c r="B12" i="5"/>
  <c r="B13" i="5"/>
  <c r="G13" i="5" s="1"/>
  <c r="B14" i="5"/>
  <c r="B15" i="5"/>
  <c r="G15" i="5" s="1"/>
  <c r="B16" i="5"/>
  <c r="G16" i="5" s="1"/>
  <c r="B17" i="5"/>
  <c r="G17" i="5" s="1"/>
  <c r="B18" i="5"/>
  <c r="G18" i="5" s="1"/>
  <c r="B19" i="5"/>
  <c r="G19" i="5" s="1"/>
  <c r="B20" i="5"/>
  <c r="B21" i="5"/>
  <c r="G21" i="5" s="1"/>
  <c r="B22" i="5"/>
  <c r="B23" i="5"/>
  <c r="G23" i="5" s="1"/>
  <c r="B24" i="5"/>
  <c r="G24" i="5" s="1"/>
  <c r="B25" i="5"/>
  <c r="G25" i="5" s="1"/>
  <c r="B26" i="5"/>
  <c r="G26" i="5" s="1"/>
  <c r="B27" i="5"/>
  <c r="G27" i="5" s="1"/>
  <c r="B28" i="5"/>
  <c r="B29" i="5"/>
  <c r="G29" i="5" s="1"/>
  <c r="B30" i="5"/>
  <c r="B31" i="5"/>
  <c r="G31" i="5" s="1"/>
  <c r="B32" i="5"/>
  <c r="G32" i="5" s="1"/>
  <c r="B33" i="5"/>
  <c r="G33" i="5" s="1"/>
  <c r="B34" i="5"/>
  <c r="G34" i="5" s="1"/>
  <c r="B35" i="5"/>
  <c r="G35" i="5" s="1"/>
  <c r="B36" i="5"/>
  <c r="B37" i="5"/>
  <c r="G37" i="5" s="1"/>
  <c r="B38" i="5"/>
  <c r="B39" i="5"/>
  <c r="G39" i="5" s="1"/>
  <c r="B40" i="5"/>
  <c r="G40" i="5" s="1"/>
  <c r="B41" i="5"/>
  <c r="G41" i="5" s="1"/>
  <c r="B42" i="5"/>
  <c r="G42" i="5" s="1"/>
  <c r="B43" i="5"/>
  <c r="G43" i="5" s="1"/>
  <c r="B44" i="5"/>
  <c r="B45" i="5"/>
  <c r="G45" i="5" s="1"/>
  <c r="B46" i="5"/>
  <c r="B47" i="5"/>
  <c r="G47" i="5" s="1"/>
  <c r="B48" i="5"/>
  <c r="B49" i="5"/>
  <c r="G49" i="5" s="1"/>
  <c r="B50" i="5"/>
  <c r="G50" i="5" s="1"/>
  <c r="B51" i="5"/>
  <c r="G51" i="5" s="1"/>
  <c r="B52" i="5"/>
  <c r="B53" i="5"/>
  <c r="G53" i="5" s="1"/>
  <c r="B54" i="5"/>
  <c r="B55" i="5"/>
  <c r="G55" i="5" s="1"/>
  <c r="B56" i="5"/>
  <c r="B57" i="5"/>
  <c r="G57" i="5" s="1"/>
  <c r="B58" i="5"/>
  <c r="G58" i="5" s="1"/>
  <c r="B59" i="5"/>
  <c r="G59" i="5" s="1"/>
  <c r="B60" i="5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H3" i="2"/>
  <c r="I3" i="2"/>
  <c r="G3" i="2"/>
  <c r="E4" i="2"/>
  <c r="J4" i="2" s="1"/>
  <c r="E5" i="2"/>
  <c r="J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3" i="2"/>
  <c r="J3" i="2" s="1"/>
</calcChain>
</file>

<file path=xl/sharedStrings.xml><?xml version="1.0" encoding="utf-8"?>
<sst xmlns="http://schemas.openxmlformats.org/spreadsheetml/2006/main" count="198" uniqueCount="92">
  <si>
    <t xml:space="preserve">    Gross saving</t>
  </si>
  <si>
    <t>Corporates</t>
  </si>
  <si>
    <t>Households</t>
  </si>
  <si>
    <t>Public Sector</t>
  </si>
  <si>
    <t>GDP (Nominal)</t>
  </si>
  <si>
    <t xml:space="preserve">FY98 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</si>
  <si>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</si>
  <si>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</si>
  <si>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</si>
  <si>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</si>
  <si>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</si>
  <si>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</si>
  <si>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</si>
  <si>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</si>
  <si>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</si>
  <si>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</si>
  <si>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</si>
  <si>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</si>
  <si>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</si>
  <si>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</si>
  <si>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</si>
  <si>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</si>
  <si>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</si>
  <si>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</si>
  <si>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</si>
  <si>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</si>
  <si>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</si>
  <si>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</si>
  <si>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</si>
  <si>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GFCF</t>
  </si>
  <si>
    <t>FY63</t>
  </si>
  <si>
    <t>FY64</t>
  </si>
  <si>
    <t>FY65</t>
  </si>
  <si>
    <t>FY66</t>
  </si>
  <si>
    <t>FY67</t>
  </si>
  <si>
    <t>FY68</t>
  </si>
  <si>
    <t>FY69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</si>
  <si>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</si>
  <si>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</si>
  <si>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</si>
  <si>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</si>
  <si>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</si>
  <si>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</si>
  <si>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</si>
  <si>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</si>
  <si>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</si>
  <si>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</si>
  <si>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</si>
  <si>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</si>
  <si>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</si>
  <si>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</si>
  <si>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</si>
  <si>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</si>
  <si>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</si>
  <si>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</si>
  <si>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</si>
  <si>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</si>
  <si>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</si>
  <si>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</si>
  <si>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</si>
  <si>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</si>
  <si>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</si>
  <si>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</si>
  <si>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</si>
  <si>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</si>
  <si>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</si>
  <si>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Gross Savings</t>
  </si>
  <si>
    <t>Gross Capital Formation</t>
  </si>
  <si>
    <t>Current Account Balance</t>
  </si>
  <si>
    <t>Adjusted Gross Capital Formation</t>
  </si>
  <si>
    <t>Year/(Rs mn)</t>
  </si>
  <si>
    <t>7.9 8.1 12.0</t>
  </si>
  <si>
    <t>FY22</t>
  </si>
  <si>
    <t>Date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</si>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</sst>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 * #,##0.0_ ;_ * \-#,##0.0_ ;_ * &quot;-&quot;??_ ;_ @_ "/>
    <numFmt numFmtId="166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E74C3C"/>
      <name val="Roboto"/>
    </font>
    <font>
      <sz val="7"/>
      <color rgb="FFD5BFD7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A694B3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2" fillId="2" borderId="0" xfId="1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64" fontId="0" fillId="0" borderId="0" xfId="0" applyNumberFormat="1" applyFill="1"/>
    <xf numFmtId="165" fontId="0" fillId="0" borderId="0" xfId="0" applyNumberFormat="1" applyFill="1"/>
    <xf numFmtId="4" fontId="0" fillId="0" borderId="0" xfId="0" applyNumberFormat="1"/>
    <xf numFmtId="4" fontId="4" fillId="0" borderId="1" xfId="0" applyNumberFormat="1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9"/>
  <sheetViews>
    <sheetView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9.21875" defaultRowHeight="14.4" x14ac:dyDescent="0.3"/>
  <cols>
    <col min="1" max="1" width="9.44140625" customWidth="1"/>
    <col min="2" max="4" width="13.77734375" bestFit="1" customWidth="1"/>
    <col min="5" max="5" width="14.5546875" bestFit="1" customWidth="1"/>
    <col min="6" max="6" width="12.21875" bestFit="1" customWidth="1"/>
    <col min="7" max="7" width="12.77734375" customWidth="1"/>
    <col min="8" max="8" width="10.77734375" customWidth="1"/>
    <col min="9" max="9" width="11.5546875" customWidth="1"/>
    <col min="10" max="10" width="11.77734375" customWidth="1"/>
    <col min="11" max="11" width="9.21875" style="4"/>
    <col min="12" max="12" width="8.33203125" style="4" bestFit="1" customWidth="1"/>
    <col min="13" max="16384" width="9.21875" style="4"/>
  </cols>
  <sheetData>
    <row r="2" spans="1:14" s="8" customFormat="1" ht="28.8" x14ac:dyDescent="0.3">
      <c r="A2" s="6" t="s">
        <v>70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L2" s="6" t="s">
        <v>1</v>
      </c>
      <c r="M2" s="6" t="s">
        <v>2</v>
      </c>
      <c r="N2" s="6" t="s">
        <v>3</v>
      </c>
    </row>
    <row r="3" spans="1:14" x14ac:dyDescent="0.3">
      <c r="A3" t="s">
        <v>5</v>
      </c>
      <c r="B3" s="2">
        <v>3790620</v>
      </c>
      <c r="C3" s="2">
        <v>609460</v>
      </c>
      <c r="D3" s="2">
        <v>2841670</v>
      </c>
      <c r="E3" s="2">
        <f>B3-SUM(C3:D3)</f>
        <v>339490</v>
      </c>
      <c r="F3" s="2">
        <v>15452940</v>
      </c>
      <c r="G3" s="1">
        <f>((B3/$F3)*100)</f>
        <v>24.530089419877381</v>
      </c>
      <c r="H3" s="1">
        <f t="shared" ref="H3:I3" si="0">((C3/$F3)*100)</f>
        <v>3.9439744152245466</v>
      </c>
      <c r="I3" s="1">
        <f t="shared" si="0"/>
        <v>18.389186782579884</v>
      </c>
      <c r="J3" s="1">
        <f>((E3/$F3)*100)</f>
        <v>2.1969282220729518</v>
      </c>
      <c r="K3" s="12">
        <f>G3-GCF!G37</f>
        <v>-0.41306055676136921</v>
      </c>
      <c r="L3" s="12">
        <f>H3-GCF!H37</f>
        <v>-4.5804875965350274</v>
      </c>
      <c r="M3" s="12">
        <f>I3-GCF!I37</f>
        <v>9.5009105063502464</v>
      </c>
      <c r="N3" s="12">
        <f>J3-GCF!J37</f>
        <v>-5.3334834665765865</v>
      </c>
    </row>
    <row r="4" spans="1:14" x14ac:dyDescent="0.3">
      <c r="A4" t="s">
        <v>6</v>
      </c>
      <c r="B4" s="2">
        <v>4206220</v>
      </c>
      <c r="C4" s="2">
        <v>621720</v>
      </c>
      <c r="D4" s="2">
        <v>3521650</v>
      </c>
      <c r="E4" s="2">
        <f t="shared" ref="E4:E16" si="1">B4-SUM(C4:D4)</f>
        <v>62850</v>
      </c>
      <c r="F4" s="2">
        <v>17722970</v>
      </c>
      <c r="G4" s="1">
        <f t="shared" ref="G4:G26" si="2">((B4/$F4)*100)</f>
        <v>23.733155334574285</v>
      </c>
      <c r="H4" s="1">
        <f t="shared" ref="H4:H26" si="3">((C4/$F4)*100)</f>
        <v>3.5079899136544266</v>
      </c>
      <c r="I4" s="1">
        <f t="shared" ref="I4:I26" si="4">((D4/$F4)*100)</f>
        <v>19.870540885641628</v>
      </c>
      <c r="J4" s="1">
        <f t="shared" ref="J4:J26" si="5">((E4/$F4)*100)</f>
        <v>0.35462453527822935</v>
      </c>
      <c r="K4" s="12">
        <f>G4-GCF!G38</f>
        <v>-0.19313918603936031</v>
      </c>
      <c r="L4" s="12">
        <f>H4-GCF!H38</f>
        <v>-3.3406928974094083</v>
      </c>
      <c r="M4" s="12">
        <f>I4-GCF!I38</f>
        <v>10.178711581636712</v>
      </c>
      <c r="N4" s="12">
        <f>J4-GCF!J38</f>
        <v>-7.0311578702666653</v>
      </c>
    </row>
    <row r="5" spans="1:14" x14ac:dyDescent="0.3">
      <c r="A5" t="s">
        <v>7</v>
      </c>
      <c r="B5" s="2">
        <v>5232560</v>
      </c>
      <c r="C5" s="2">
        <v>812720</v>
      </c>
      <c r="D5" s="2">
        <v>4389190</v>
      </c>
      <c r="E5" s="2">
        <f t="shared" si="1"/>
        <v>30650</v>
      </c>
      <c r="F5" s="2">
        <v>19882620</v>
      </c>
      <c r="G5" s="1">
        <f t="shared" si="2"/>
        <v>26.317255975319149</v>
      </c>
      <c r="H5" s="1">
        <f t="shared" si="3"/>
        <v>4.0875900660979285</v>
      </c>
      <c r="I5" s="1">
        <f t="shared" si="4"/>
        <v>22.075511175086582</v>
      </c>
      <c r="J5" s="1">
        <f t="shared" si="5"/>
        <v>0.15415473413463618</v>
      </c>
      <c r="K5" s="12">
        <f>G5-GCF!G39</f>
        <v>-0.97698391861837308</v>
      </c>
      <c r="L5" s="12">
        <f>H5-GCF!H39</f>
        <v>-3.7719877963769362</v>
      </c>
      <c r="M5" s="12">
        <f>I5-GCF!I39</f>
        <v>10.394555647092787</v>
      </c>
      <c r="N5" s="12">
        <f>J5-GCF!J39</f>
        <v>-7.5995517693342229</v>
      </c>
    </row>
    <row r="6" spans="1:14" x14ac:dyDescent="0.3">
      <c r="A6" t="s">
        <v>8</v>
      </c>
      <c r="B6" s="2">
        <v>5315230</v>
      </c>
      <c r="C6" s="2">
        <v>828200</v>
      </c>
      <c r="D6" s="2">
        <v>4638220</v>
      </c>
      <c r="E6" s="2">
        <f t="shared" si="1"/>
        <v>-151190</v>
      </c>
      <c r="F6" s="2">
        <v>21398860</v>
      </c>
      <c r="G6" s="1">
        <f t="shared" si="2"/>
        <v>24.838846555377252</v>
      </c>
      <c r="H6" s="1">
        <f t="shared" si="3"/>
        <v>3.8702996327841763</v>
      </c>
      <c r="I6" s="1">
        <f t="shared" si="4"/>
        <v>21.675079887433256</v>
      </c>
      <c r="J6" s="1">
        <f t="shared" si="5"/>
        <v>-0.70653296484018313</v>
      </c>
      <c r="K6" s="12">
        <f>G6-GCF!G40</f>
        <v>0.30123100015608628</v>
      </c>
      <c r="L6" s="12">
        <f>H6-GCF!H40</f>
        <v>-1.7957965985103881</v>
      </c>
      <c r="M6" s="12">
        <f>I6-GCF!I40</f>
        <v>10.060909786783034</v>
      </c>
      <c r="N6" s="12">
        <f>J6-GCF!J40</f>
        <v>-7.9638821881165631</v>
      </c>
    </row>
    <row r="7" spans="1:14" x14ac:dyDescent="0.3">
      <c r="A7" t="s">
        <v>9</v>
      </c>
      <c r="B7" s="2">
        <v>6031100</v>
      </c>
      <c r="C7" s="2">
        <v>777930</v>
      </c>
      <c r="D7" s="2">
        <v>5453750</v>
      </c>
      <c r="E7" s="2">
        <f t="shared" si="1"/>
        <v>-200580</v>
      </c>
      <c r="F7" s="2">
        <v>23152430</v>
      </c>
      <c r="G7" s="1">
        <f t="shared" si="2"/>
        <v>26.049533461498424</v>
      </c>
      <c r="H7" s="1">
        <f t="shared" si="3"/>
        <v>3.3600360739671817</v>
      </c>
      <c r="I7" s="1">
        <f t="shared" si="4"/>
        <v>23.555842734434354</v>
      </c>
      <c r="J7" s="1">
        <f t="shared" si="5"/>
        <v>-0.86634534690311127</v>
      </c>
      <c r="K7" s="12">
        <f>G7-GCF!G41</f>
        <v>2.8247574876587578E-2</v>
      </c>
      <c r="L7" s="12">
        <f>H7-GCF!H41</f>
        <v>-2.487039157444813</v>
      </c>
      <c r="M7" s="12">
        <f>I7-GCF!I41</f>
        <v>10.692700507031011</v>
      </c>
      <c r="N7" s="12">
        <f>J7-GCF!J41</f>
        <v>-8.1774137747096098</v>
      </c>
    </row>
    <row r="8" spans="1:14" x14ac:dyDescent="0.3">
      <c r="A8" t="s">
        <v>10</v>
      </c>
      <c r="B8" s="2">
        <v>6683280</v>
      </c>
      <c r="C8" s="2">
        <v>957110</v>
      </c>
      <c r="D8" s="2">
        <v>5642520</v>
      </c>
      <c r="E8" s="2">
        <f t="shared" si="1"/>
        <v>83650</v>
      </c>
      <c r="F8" s="2">
        <v>24926140</v>
      </c>
      <c r="G8" s="1">
        <f t="shared" si="2"/>
        <v>26.812334360635059</v>
      </c>
      <c r="H8" s="1">
        <f t="shared" si="3"/>
        <v>3.8397842586136481</v>
      </c>
      <c r="I8" s="1">
        <f t="shared" si="4"/>
        <v>22.636958630578182</v>
      </c>
      <c r="J8" s="1">
        <f t="shared" si="5"/>
        <v>0.33559147144323187</v>
      </c>
      <c r="K8" s="12">
        <f>G8-GCF!G42</f>
        <v>1.4061944609153265</v>
      </c>
      <c r="L8" s="12">
        <f>H8-GCF!H42</f>
        <v>-2.5377776101714908</v>
      </c>
      <c r="M8" s="12">
        <f>I8-GCF!I42</f>
        <v>10.16386813200921</v>
      </c>
      <c r="N8" s="12">
        <f>J8-GCF!J42</f>
        <v>-6.2198960609223892</v>
      </c>
    </row>
    <row r="9" spans="1:14" x14ac:dyDescent="0.3">
      <c r="A9" t="s">
        <v>11</v>
      </c>
      <c r="B9" s="2">
        <v>8260560</v>
      </c>
      <c r="C9" s="2">
        <v>1200780</v>
      </c>
      <c r="D9" s="2">
        <v>6576880</v>
      </c>
      <c r="E9" s="2">
        <f t="shared" si="1"/>
        <v>482900</v>
      </c>
      <c r="F9" s="2">
        <v>27925300</v>
      </c>
      <c r="G9" s="1">
        <f t="shared" si="2"/>
        <v>29.580917662478111</v>
      </c>
      <c r="H9" s="1">
        <f t="shared" si="3"/>
        <v>4.2999717102412509</v>
      </c>
      <c r="I9" s="1">
        <f t="shared" si="4"/>
        <v>23.551689686413397</v>
      </c>
      <c r="J9" s="1">
        <f t="shared" si="5"/>
        <v>1.7292562658234649</v>
      </c>
      <c r="K9" s="12">
        <f>G9-GCF!G43</f>
        <v>2.9843546891170334</v>
      </c>
      <c r="L9" s="12">
        <f>H9-GCF!H43</f>
        <v>-3.243725224079955</v>
      </c>
      <c r="M9" s="12">
        <f>I9-GCF!I43</f>
        <v>11.221401381542904</v>
      </c>
      <c r="N9" s="12">
        <f>J9-GCF!J43</f>
        <v>-4.9933214683459077</v>
      </c>
    </row>
    <row r="10" spans="1:14" x14ac:dyDescent="0.3">
      <c r="A10" t="s">
        <v>12</v>
      </c>
      <c r="B10" s="2">
        <v>11081670</v>
      </c>
      <c r="C10" s="2">
        <v>2763660</v>
      </c>
      <c r="D10" s="2">
        <v>7478210</v>
      </c>
      <c r="E10" s="2">
        <f t="shared" si="1"/>
        <v>839800</v>
      </c>
      <c r="F10" s="2">
        <v>31863320</v>
      </c>
      <c r="G10" s="1">
        <f t="shared" si="2"/>
        <v>34.778767560944686</v>
      </c>
      <c r="H10" s="1">
        <f t="shared" si="3"/>
        <v>8.6734841190434651</v>
      </c>
      <c r="I10" s="1">
        <f t="shared" si="4"/>
        <v>23.469650996820167</v>
      </c>
      <c r="J10" s="1">
        <f t="shared" si="5"/>
        <v>2.6356324450810527</v>
      </c>
      <c r="K10" s="12">
        <f>G10-GCF!G44</f>
        <v>1.755560939663539</v>
      </c>
      <c r="L10" s="12">
        <f>H10-GCF!H44</f>
        <v>-3.1244390101219839</v>
      </c>
      <c r="M10" s="12">
        <f>I10-GCF!I44</f>
        <v>9.7947420419466624</v>
      </c>
      <c r="N10" s="12">
        <f>J10-GCF!J44</f>
        <v>-4.9147420921611431</v>
      </c>
    </row>
    <row r="11" spans="1:14" x14ac:dyDescent="0.3">
      <c r="A11" t="s">
        <v>13</v>
      </c>
      <c r="B11" s="2">
        <v>12783870</v>
      </c>
      <c r="C11" s="2">
        <v>3713940</v>
      </c>
      <c r="D11" s="2">
        <v>8083730</v>
      </c>
      <c r="E11" s="2">
        <f t="shared" si="1"/>
        <v>986200</v>
      </c>
      <c r="F11" s="2">
        <v>36321250</v>
      </c>
      <c r="G11" s="1">
        <f t="shared" si="2"/>
        <v>35.196668616856527</v>
      </c>
      <c r="H11" s="1">
        <f t="shared" si="3"/>
        <v>10.225253811473999</v>
      </c>
      <c r="I11" s="1">
        <f t="shared" si="4"/>
        <v>22.256199882988607</v>
      </c>
      <c r="J11" s="1">
        <f t="shared" si="5"/>
        <v>2.715214922393915</v>
      </c>
      <c r="K11" s="12">
        <f>G11-GCF!G45</f>
        <v>0.33905771414805486</v>
      </c>
      <c r="L11" s="12">
        <f>H11-GCF!H45</f>
        <v>-4.6989572220119076</v>
      </c>
      <c r="M11" s="12">
        <f>I11-GCF!I45</f>
        <v>10.399339229789723</v>
      </c>
      <c r="N11" s="12">
        <f>J11-GCF!J45</f>
        <v>-5.361324293629762</v>
      </c>
    </row>
    <row r="12" spans="1:14" x14ac:dyDescent="0.3">
      <c r="A12" t="s">
        <v>14</v>
      </c>
      <c r="B12" s="2">
        <v>14859910</v>
      </c>
      <c r="C12" s="2">
        <v>4271280</v>
      </c>
      <c r="D12" s="2">
        <v>9006120</v>
      </c>
      <c r="E12" s="2">
        <f t="shared" si="1"/>
        <v>1582510</v>
      </c>
      <c r="F12" s="2">
        <v>42546290</v>
      </c>
      <c r="G12" s="1">
        <f t="shared" si="2"/>
        <v>34.926453046787394</v>
      </c>
      <c r="H12" s="1">
        <f t="shared" si="3"/>
        <v>10.03913619730416</v>
      </c>
      <c r="I12" s="1">
        <f t="shared" si="4"/>
        <v>21.167815102092334</v>
      </c>
      <c r="J12" s="1">
        <f t="shared" si="5"/>
        <v>3.7195017473909004</v>
      </c>
      <c r="K12" s="12">
        <f>G12-GCF!G46</f>
        <v>-1.283096599021917</v>
      </c>
      <c r="L12" s="12">
        <f>H12-GCF!H46</f>
        <v>-5.7997536330429753</v>
      </c>
      <c r="M12" s="12">
        <f>I12-GCF!I46</f>
        <v>9.1775804658878606</v>
      </c>
      <c r="N12" s="12">
        <f>J12-GCF!J46</f>
        <v>-4.6609234318667969</v>
      </c>
    </row>
    <row r="13" spans="1:14" x14ac:dyDescent="0.3">
      <c r="A13" t="s">
        <v>15</v>
      </c>
      <c r="B13" s="2">
        <v>18526430</v>
      </c>
      <c r="C13" s="2">
        <v>5978870</v>
      </c>
      <c r="D13" s="2">
        <v>10098230</v>
      </c>
      <c r="E13" s="2">
        <f t="shared" si="1"/>
        <v>2449330</v>
      </c>
      <c r="F13" s="2">
        <v>48986620</v>
      </c>
      <c r="G13" s="1">
        <f t="shared" si="2"/>
        <v>37.819367819212673</v>
      </c>
      <c r="H13" s="1">
        <f t="shared" si="3"/>
        <v>12.205108252008404</v>
      </c>
      <c r="I13" s="1">
        <f t="shared" si="4"/>
        <v>20.614261608578015</v>
      </c>
      <c r="J13" s="1">
        <f t="shared" si="5"/>
        <v>4.9999979586262535</v>
      </c>
      <c r="K13" s="12">
        <f>G13-GCF!G47</f>
        <v>-0.90136857778716006</v>
      </c>
      <c r="L13" s="12">
        <f>H13-GCF!H47</f>
        <v>-6.5089406045977469</v>
      </c>
      <c r="M13" s="12">
        <f>I13-GCF!I47</f>
        <v>9.6288741701305387</v>
      </c>
      <c r="N13" s="12">
        <f>J13-GCF!J47</f>
        <v>-4.021302143319951</v>
      </c>
    </row>
    <row r="14" spans="1:14" x14ac:dyDescent="0.3">
      <c r="A14" t="s">
        <v>16</v>
      </c>
      <c r="B14" s="2">
        <v>19862680</v>
      </c>
      <c r="C14" s="2">
        <v>5248810</v>
      </c>
      <c r="D14" s="2">
        <v>13870530</v>
      </c>
      <c r="E14" s="2">
        <f t="shared" si="1"/>
        <v>743340</v>
      </c>
      <c r="F14" s="2">
        <v>55141520</v>
      </c>
      <c r="G14" s="1">
        <f t="shared" si="2"/>
        <v>36.021277614400184</v>
      </c>
      <c r="H14" s="1">
        <f t="shared" si="3"/>
        <v>9.5187981760386737</v>
      </c>
      <c r="I14" s="1">
        <f t="shared" si="4"/>
        <v>25.154420842951009</v>
      </c>
      <c r="J14" s="1">
        <f t="shared" si="5"/>
        <v>1.3480585954105002</v>
      </c>
      <c r="K14" s="12">
        <f>G14-GCF!G48</f>
        <v>-0.25086359607062292</v>
      </c>
      <c r="L14" s="12">
        <f>H14-GCF!H48</f>
        <v>-3.3304123644034469</v>
      </c>
      <c r="M14" s="12">
        <f>I14-GCF!I48</f>
        <v>11.374496024048664</v>
      </c>
      <c r="N14" s="12">
        <f>J14-GCF!J48</f>
        <v>-8.2949472557158384</v>
      </c>
    </row>
    <row r="15" spans="1:14" x14ac:dyDescent="0.3">
      <c r="A15" t="s">
        <v>17</v>
      </c>
      <c r="B15" s="2">
        <v>22926860</v>
      </c>
      <c r="C15" s="2">
        <v>6748270</v>
      </c>
      <c r="D15" s="2">
        <v>15814880</v>
      </c>
      <c r="E15" s="2">
        <f t="shared" si="1"/>
        <v>363710</v>
      </c>
      <c r="F15" s="2">
        <v>63664070</v>
      </c>
      <c r="G15" s="1">
        <f t="shared" si="2"/>
        <v>36.012243640722311</v>
      </c>
      <c r="H15" s="1">
        <f t="shared" si="3"/>
        <v>10.599809280179542</v>
      </c>
      <c r="I15" s="1">
        <f t="shared" si="4"/>
        <v>24.841138808750369</v>
      </c>
      <c r="J15" s="1">
        <f t="shared" si="5"/>
        <v>0.57129555179240032</v>
      </c>
      <c r="K15" s="12">
        <f>G15-GCF!G49</f>
        <v>-0.91992233609946794</v>
      </c>
      <c r="L15" s="12">
        <f>H15-GCF!H49</f>
        <v>-3.5748892585723784</v>
      </c>
      <c r="M15" s="12">
        <f>I15-GCF!I49</f>
        <v>11.394857413294503</v>
      </c>
      <c r="N15" s="12">
        <f>J15-GCF!J49</f>
        <v>-8.7398904908215904</v>
      </c>
    </row>
    <row r="16" spans="1:14" x14ac:dyDescent="0.3">
      <c r="A16" t="s">
        <v>18</v>
      </c>
      <c r="B16" s="2">
        <v>28178070</v>
      </c>
      <c r="C16" s="2">
        <v>7790750</v>
      </c>
      <c r="D16" s="2">
        <v>18327730</v>
      </c>
      <c r="E16" s="2">
        <f t="shared" si="1"/>
        <v>2059590</v>
      </c>
      <c r="F16" s="2">
        <v>76344720</v>
      </c>
      <c r="G16" s="1">
        <f t="shared" si="2"/>
        <v>36.908996457122377</v>
      </c>
      <c r="H16" s="1">
        <f t="shared" si="3"/>
        <v>10.204700469135259</v>
      </c>
      <c r="I16" s="1">
        <f t="shared" si="4"/>
        <v>24.006545573813092</v>
      </c>
      <c r="J16" s="1">
        <f t="shared" si="5"/>
        <v>2.6977504141740254</v>
      </c>
      <c r="K16" s="12">
        <f>G16-GCF!G50</f>
        <v>-0.33539974997616184</v>
      </c>
      <c r="L16" s="12">
        <f>H16-GCF!H50</f>
        <v>-4.9980797624249576</v>
      </c>
      <c r="M16" s="12">
        <f>I16-GCF!I50</f>
        <v>10.563389321488112</v>
      </c>
      <c r="N16" s="12">
        <f>J16-GCF!J50</f>
        <v>-5.9007093090393141</v>
      </c>
    </row>
    <row r="17" spans="1:14" x14ac:dyDescent="0.3">
      <c r="A17" t="s">
        <v>19</v>
      </c>
      <c r="B17" s="2">
        <v>30268370</v>
      </c>
      <c r="C17" s="2">
        <v>8268050</v>
      </c>
      <c r="D17" s="2">
        <v>20655660</v>
      </c>
      <c r="E17" s="2">
        <v>1344660</v>
      </c>
      <c r="F17" s="2">
        <v>87363287.099999994</v>
      </c>
      <c r="G17" s="1">
        <f t="shared" si="2"/>
        <v>34.646555784185921</v>
      </c>
      <c r="H17" s="1">
        <f t="shared" si="3"/>
        <v>9.4639868467128689</v>
      </c>
      <c r="I17" s="1">
        <f t="shared" si="4"/>
        <v>23.643409818539212</v>
      </c>
      <c r="J17" s="1">
        <f t="shared" si="5"/>
        <v>1.5391591189338389</v>
      </c>
      <c r="K17" s="12">
        <f>G17-GCF!G51</f>
        <v>-2.0475305581765397</v>
      </c>
      <c r="L17" s="12">
        <f>H17-GCF!H51</f>
        <v>-3.7914209846621016</v>
      </c>
      <c r="M17" s="12">
        <f>I17-GCF!I51</f>
        <v>7.7405970224762743</v>
      </c>
      <c r="N17" s="12">
        <f>J17-GCF!J51</f>
        <v>-5.9967065959907089</v>
      </c>
    </row>
    <row r="18" spans="1:14" x14ac:dyDescent="0.3">
      <c r="A18" t="s">
        <v>20</v>
      </c>
      <c r="B18" s="2">
        <v>33692020</v>
      </c>
      <c r="C18" s="2">
        <v>9940050</v>
      </c>
      <c r="D18" s="2">
        <v>22352800</v>
      </c>
      <c r="E18" s="2">
        <v>1399170</v>
      </c>
      <c r="F18" s="2">
        <v>99440131</v>
      </c>
      <c r="G18" s="1">
        <f t="shared" si="2"/>
        <v>33.881713208925682</v>
      </c>
      <c r="H18" s="1">
        <f t="shared" si="3"/>
        <v>9.9960145869075738</v>
      </c>
      <c r="I18" s="1">
        <f t="shared" si="4"/>
        <v>22.478650998559125</v>
      </c>
      <c r="J18" s="1">
        <f t="shared" si="5"/>
        <v>1.4070476234589835</v>
      </c>
      <c r="K18" s="12">
        <f>G18-GCF!G52</f>
        <v>-1.7125279129006756</v>
      </c>
      <c r="L18" s="12">
        <f>H18-GCF!H52</f>
        <v>-3.6386717953941545</v>
      </c>
      <c r="M18" s="12">
        <f>I18-GCF!I52</f>
        <v>7.7460376636068613</v>
      </c>
      <c r="N18" s="12">
        <f>J18-GCF!J52</f>
        <v>-5.8198937811133815</v>
      </c>
    </row>
    <row r="19" spans="1:14" x14ac:dyDescent="0.3">
      <c r="A19" t="s">
        <v>21</v>
      </c>
      <c r="B19" s="2">
        <v>36081930</v>
      </c>
      <c r="C19" s="2">
        <v>12071870</v>
      </c>
      <c r="D19" s="2">
        <v>22853010</v>
      </c>
      <c r="E19" s="2">
        <v>1157050</v>
      </c>
      <c r="F19" s="2">
        <v>112335216.09999999</v>
      </c>
      <c r="G19" s="1">
        <f t="shared" si="2"/>
        <v>32.119874116661798</v>
      </c>
      <c r="H19" s="1">
        <f t="shared" si="3"/>
        <v>10.746291696500329</v>
      </c>
      <c r="I19" s="1">
        <f t="shared" si="4"/>
        <v>20.3435848466757</v>
      </c>
      <c r="J19" s="1">
        <f t="shared" si="5"/>
        <v>1.0299975734857736</v>
      </c>
      <c r="K19" s="12">
        <f>G19-GCF!G53</f>
        <v>-0.4633275459555577</v>
      </c>
      <c r="L19" s="12">
        <f>H19-GCF!H53</f>
        <v>-2.151560377868007</v>
      </c>
      <c r="M19" s="12">
        <f>I19-GCF!I53</f>
        <v>7.7346448439333173</v>
      </c>
      <c r="N19" s="12">
        <f>J19-GCF!J53</f>
        <v>-6.0464120120208689</v>
      </c>
    </row>
    <row r="20" spans="1:14" x14ac:dyDescent="0.3">
      <c r="A20" t="s">
        <v>22</v>
      </c>
      <c r="B20" s="2">
        <v>40199570</v>
      </c>
      <c r="C20" s="2">
        <v>14570640</v>
      </c>
      <c r="D20" s="2">
        <v>24391040</v>
      </c>
      <c r="E20" s="2">
        <v>1237890</v>
      </c>
      <c r="F20" s="2">
        <v>124679592.90000001</v>
      </c>
      <c r="G20" s="1">
        <f t="shared" si="2"/>
        <v>32.242301298049874</v>
      </c>
      <c r="H20" s="1">
        <f t="shared" si="3"/>
        <v>11.686467417074795</v>
      </c>
      <c r="I20" s="1">
        <f t="shared" si="4"/>
        <v>19.562976933653427</v>
      </c>
      <c r="J20" s="1">
        <f t="shared" si="5"/>
        <v>0.99285694732164942</v>
      </c>
      <c r="K20" s="12">
        <f>G20-GCF!G54</f>
        <v>-0.34595878119842638</v>
      </c>
      <c r="L20" s="12">
        <f>H20-GCF!H54</f>
        <v>-1.6717250606293899</v>
      </c>
      <c r="M20" s="12">
        <f>I20-GCF!I54</f>
        <v>7.4268529312786988</v>
      </c>
      <c r="N20" s="12">
        <f>J20-GCF!J54</f>
        <v>-6.101086651847738</v>
      </c>
    </row>
    <row r="21" spans="1:14" x14ac:dyDescent="0.3">
      <c r="A21" t="s">
        <v>23</v>
      </c>
      <c r="B21" s="2">
        <v>42822590</v>
      </c>
      <c r="C21" s="2">
        <v>16382960</v>
      </c>
      <c r="D21" s="2">
        <v>24749130</v>
      </c>
      <c r="E21" s="2">
        <v>1690500</v>
      </c>
      <c r="F21" s="2">
        <v>137718738.80000001</v>
      </c>
      <c r="G21" s="1">
        <f t="shared" si="2"/>
        <v>31.094236247827151</v>
      </c>
      <c r="H21" s="1">
        <f t="shared" si="3"/>
        <v>11.895955585094278</v>
      </c>
      <c r="I21" s="1">
        <f t="shared" si="4"/>
        <v>17.970778861068105</v>
      </c>
      <c r="J21" s="1">
        <f t="shared" si="5"/>
        <v>1.2275018016647707</v>
      </c>
      <c r="K21" s="12">
        <f>G21-GCF!G55</f>
        <v>0.45521038419500925</v>
      </c>
      <c r="L21" s="12">
        <f>H21-GCF!H55</f>
        <v>-1.597291711474778</v>
      </c>
      <c r="M21" s="12">
        <f>I21-GCF!I55</f>
        <v>8.4034606334922373</v>
      </c>
      <c r="N21" s="12">
        <f>J21-GCF!J55</f>
        <v>-6.35095853782245</v>
      </c>
    </row>
    <row r="22" spans="1:14" x14ac:dyDescent="0.3">
      <c r="A22" t="s">
        <v>24</v>
      </c>
      <c r="B22" s="2">
        <v>48251130</v>
      </c>
      <c r="C22" s="2">
        <v>17719840</v>
      </c>
      <c r="D22" s="2">
        <v>27871340</v>
      </c>
      <c r="E22" s="2">
        <v>2659950</v>
      </c>
      <c r="F22" s="2">
        <v>153916690.09999999</v>
      </c>
      <c r="G22" s="1">
        <f t="shared" si="2"/>
        <v>31.348861496859854</v>
      </c>
      <c r="H22" s="1">
        <f t="shared" si="3"/>
        <v>11.512617630022698</v>
      </c>
      <c r="I22" s="1">
        <f t="shared" si="4"/>
        <v>18.108068710347091</v>
      </c>
      <c r="J22" s="1">
        <f t="shared" si="5"/>
        <v>1.7281751564900627</v>
      </c>
      <c r="K22" s="12">
        <f>G22-GCF!G56</f>
        <v>2.263289314327583</v>
      </c>
      <c r="L22" s="12">
        <f>H22-GCF!H56</f>
        <v>-5.590686750351459E-2</v>
      </c>
      <c r="M22" s="12">
        <f>I22-GCF!I56</f>
        <v>7.7480941100356979</v>
      </c>
      <c r="N22" s="12">
        <f>J22-GCF!J56</f>
        <v>-5.4288979282046039</v>
      </c>
    </row>
    <row r="23" spans="1:14" x14ac:dyDescent="0.3">
      <c r="A23" t="s">
        <v>25</v>
      </c>
      <c r="B23" s="2">
        <v>54807410</v>
      </c>
      <c r="C23" s="2">
        <v>19177920</v>
      </c>
      <c r="D23" s="2">
        <v>32965960</v>
      </c>
      <c r="E23" s="2">
        <v>2663530</v>
      </c>
      <c r="F23" s="2">
        <v>170900423.59999999</v>
      </c>
      <c r="G23" s="1">
        <f t="shared" si="2"/>
        <v>32.069791780200127</v>
      </c>
      <c r="H23" s="1">
        <f t="shared" si="3"/>
        <v>11.221692489707792</v>
      </c>
      <c r="I23" s="1">
        <f t="shared" si="4"/>
        <v>19.289571848668022</v>
      </c>
      <c r="J23" s="1">
        <f t="shared" si="5"/>
        <v>1.5585274418243162</v>
      </c>
      <c r="K23" s="12">
        <f>G23-GCF!G57</f>
        <v>2.5018077251857633</v>
      </c>
      <c r="L23" s="12">
        <f>H23-GCF!H57</f>
        <v>-0.12540635973005188</v>
      </c>
      <c r="M23" s="12">
        <f>I23-GCF!I57</f>
        <v>7.9132044936604817</v>
      </c>
      <c r="N23" s="12">
        <f>J23-GCF!J57</f>
        <v>-5.285990408744663</v>
      </c>
    </row>
    <row r="24" spans="1:14" x14ac:dyDescent="0.3">
      <c r="A24" t="s">
        <v>26</v>
      </c>
      <c r="B24" s="2">
        <v>60003900</v>
      </c>
      <c r="C24" s="2">
        <v>19861760</v>
      </c>
      <c r="D24" s="2">
        <v>38445820</v>
      </c>
      <c r="E24" s="2">
        <v>1696340</v>
      </c>
      <c r="F24" s="2">
        <v>188996684.40000001</v>
      </c>
      <c r="G24" s="1">
        <f t="shared" si="2"/>
        <v>31.74865220016526</v>
      </c>
      <c r="H24" s="1">
        <f t="shared" si="3"/>
        <v>10.509052083667134</v>
      </c>
      <c r="I24" s="1">
        <f t="shared" si="4"/>
        <v>20.342060561566125</v>
      </c>
      <c r="J24" s="1">
        <f t="shared" si="5"/>
        <v>0.89755013712822573</v>
      </c>
      <c r="K24" s="12">
        <f>G24-GCF!G58</f>
        <v>0.60178304376644931</v>
      </c>
      <c r="L24" s="12">
        <f>H24-GCF!H58</f>
        <v>-1.1240091363211242</v>
      </c>
      <c r="M24" s="12">
        <f>I24-GCF!I58</f>
        <v>8.1224652425701489</v>
      </c>
      <c r="N24" s="12">
        <f>J24-GCF!J58</f>
        <v>-6.3966624802863459</v>
      </c>
    </row>
    <row r="25" spans="1:14" x14ac:dyDescent="0.3">
      <c r="A25" t="s">
        <v>27</v>
      </c>
      <c r="B25" s="2">
        <v>59959420</v>
      </c>
      <c r="C25" s="2">
        <v>21042030</v>
      </c>
      <c r="D25" s="2">
        <v>39291480</v>
      </c>
      <c r="E25" s="2">
        <v>-374080</v>
      </c>
      <c r="F25" s="2">
        <v>200748557.90000001</v>
      </c>
      <c r="G25" s="1">
        <f t="shared" si="2"/>
        <v>29.867920660166298</v>
      </c>
      <c r="H25" s="1">
        <f t="shared" si="3"/>
        <v>10.481783889317791</v>
      </c>
      <c r="I25" s="1">
        <f t="shared" si="4"/>
        <v>19.572484311231008</v>
      </c>
      <c r="J25" s="1">
        <f t="shared" si="5"/>
        <v>-0.18634255902667185</v>
      </c>
      <c r="K25" s="12">
        <f>G25-GCF!G59</f>
        <v>0.61681638610665601</v>
      </c>
      <c r="L25" s="12">
        <f>H25-GCF!H59</f>
        <v>-0.54460167058565112</v>
      </c>
      <c r="M25" s="12">
        <f>I25-GCF!I59</f>
        <v>8.2471526436803337</v>
      </c>
      <c r="N25" s="12">
        <f>J25-GCF!J59</f>
        <v>-7.085729605632201</v>
      </c>
    </row>
    <row r="26" spans="1:14" x14ac:dyDescent="0.3">
      <c r="A26" t="s">
        <v>28</v>
      </c>
      <c r="B26" s="2">
        <v>55924460</v>
      </c>
      <c r="C26" s="2">
        <v>19862470</v>
      </c>
      <c r="D26" s="2">
        <v>43905840</v>
      </c>
      <c r="E26" s="2">
        <v>-7843840</v>
      </c>
      <c r="F26" s="2">
        <v>198009138.19999999</v>
      </c>
      <c r="G26" s="1">
        <f t="shared" si="2"/>
        <v>28.243373264678954</v>
      </c>
      <c r="H26" s="1">
        <f t="shared" si="3"/>
        <v>10.031087545029273</v>
      </c>
      <c r="I26" s="1">
        <f t="shared" si="4"/>
        <v>22.173643297034463</v>
      </c>
      <c r="J26" s="1">
        <f t="shared" si="5"/>
        <v>-3.9613525271128123</v>
      </c>
      <c r="K26" s="12">
        <f>G26-GCF!G60</f>
        <v>1.7177843562777575</v>
      </c>
      <c r="L26" s="12">
        <f>H26-GCF!H60</f>
        <v>1.0489212866035285</v>
      </c>
      <c r="M26" s="12">
        <f>I26-GCF!I60</f>
        <v>11.828504589693731</v>
      </c>
      <c r="N26" s="12">
        <f>J26-GCF!J60</f>
        <v>-11.159636469747536</v>
      </c>
    </row>
    <row r="28" spans="1:14" x14ac:dyDescent="0.3">
      <c r="B28" s="3"/>
    </row>
    <row r="29" spans="1:14" x14ac:dyDescent="0.3">
      <c r="G29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workbookViewId="0">
      <pane xSplit="1" ySplit="1" topLeftCell="B51" activePane="bottomRight" state="frozen"/>
      <selection pane="topRight" activeCell="B1" sqref="B1"/>
      <selection pane="bottomLeft" activeCell="A5" sqref="A5"/>
      <selection pane="bottomRight" activeCell="K58" sqref="K58"/>
    </sheetView>
  </sheetViews>
  <sheetFormatPr defaultRowHeight="14.4" x14ac:dyDescent="0.3"/>
  <cols>
    <col min="2" max="2" width="13.77734375" style="2" bestFit="1" customWidth="1"/>
    <col min="3" max="5" width="13.77734375" bestFit="1" customWidth="1"/>
    <col min="6" max="6" width="14.77734375" bestFit="1" customWidth="1"/>
    <col min="7" max="7" width="10.21875" customWidth="1"/>
    <col min="8" max="8" width="11.5546875" customWidth="1"/>
    <col min="9" max="9" width="12.77734375" customWidth="1"/>
    <col min="10" max="10" width="10.21875" customWidth="1"/>
  </cols>
  <sheetData>
    <row r="1" spans="1:10" s="9" customFormat="1" ht="28.8" x14ac:dyDescent="0.3">
      <c r="A1" s="6" t="s">
        <v>70</v>
      </c>
      <c r="B1" s="7" t="s">
        <v>29</v>
      </c>
      <c r="C1" s="7" t="s">
        <v>1</v>
      </c>
      <c r="D1" s="7" t="s">
        <v>2</v>
      </c>
      <c r="E1" s="7" t="s">
        <v>3</v>
      </c>
      <c r="F1" s="7" t="s">
        <v>4</v>
      </c>
      <c r="G1" s="6" t="s">
        <v>29</v>
      </c>
      <c r="H1" s="6" t="s">
        <v>1</v>
      </c>
      <c r="I1" s="6" t="s">
        <v>2</v>
      </c>
      <c r="J1" s="6" t="s">
        <v>3</v>
      </c>
    </row>
    <row r="2" spans="1:10" x14ac:dyDescent="0.3">
      <c r="A2" t="s">
        <v>30</v>
      </c>
      <c r="B2" s="2">
        <f t="shared" ref="B2:B6" si="0">SUM(C2:E2)</f>
        <v>32000</v>
      </c>
      <c r="C2" s="2">
        <v>5730</v>
      </c>
      <c r="D2" s="2">
        <v>10200</v>
      </c>
      <c r="E2" s="2">
        <v>16070</v>
      </c>
      <c r="F2" s="2">
        <v>200770</v>
      </c>
      <c r="G2" s="1">
        <f>((B2/$F2)*100)</f>
        <v>15.938636250435822</v>
      </c>
      <c r="H2" s="1">
        <f t="shared" ref="H2:J2" si="1">((C2/$F2)*100)</f>
        <v>2.8540120535936646</v>
      </c>
      <c r="I2" s="1">
        <f t="shared" si="1"/>
        <v>5.0804403048264186</v>
      </c>
      <c r="J2" s="1">
        <f t="shared" si="1"/>
        <v>8.0041838920157407</v>
      </c>
    </row>
    <row r="3" spans="1:10" x14ac:dyDescent="0.3">
      <c r="A3" t="s">
        <v>31</v>
      </c>
      <c r="B3" s="2">
        <f t="shared" si="0"/>
        <v>36490</v>
      </c>
      <c r="C3" s="2">
        <v>9220</v>
      </c>
      <c r="D3" s="2">
        <v>8460</v>
      </c>
      <c r="E3" s="2">
        <v>18810</v>
      </c>
      <c r="F3" s="2">
        <v>230580</v>
      </c>
      <c r="G3" s="1">
        <f t="shared" ref="G3:G60" si="2">((B3/$F3)*100)</f>
        <v>15.825310087605168</v>
      </c>
      <c r="H3" s="1">
        <f t="shared" ref="H3:H60" si="3">((C3/$F3)*100)</f>
        <v>3.9986121953335072</v>
      </c>
      <c r="I3" s="1">
        <f t="shared" ref="I3:I60" si="4">((D3/$F3)*100)</f>
        <v>3.669008587041374</v>
      </c>
      <c r="J3" s="1">
        <f t="shared" ref="J3:J60" si="5">((E3/$F3)*100)</f>
        <v>8.1576893052302886</v>
      </c>
    </row>
    <row r="4" spans="1:10" x14ac:dyDescent="0.3">
      <c r="A4" t="s">
        <v>32</v>
      </c>
      <c r="B4" s="2">
        <f t="shared" si="0"/>
        <v>43350</v>
      </c>
      <c r="C4" s="2">
        <v>9560</v>
      </c>
      <c r="D4" s="2">
        <v>11830</v>
      </c>
      <c r="E4" s="2">
        <v>21960</v>
      </c>
      <c r="F4" s="2">
        <v>268950</v>
      </c>
      <c r="G4" s="1">
        <f t="shared" si="2"/>
        <v>16.11823759063023</v>
      </c>
      <c r="H4" s="1">
        <f t="shared" si="3"/>
        <v>3.554564045361591</v>
      </c>
      <c r="I4" s="1">
        <f t="shared" si="4"/>
        <v>4.3985870979736008</v>
      </c>
      <c r="J4" s="1">
        <f t="shared" si="5"/>
        <v>8.1650864472950371</v>
      </c>
    </row>
    <row r="5" spans="1:10" x14ac:dyDescent="0.3">
      <c r="A5" t="s">
        <v>33</v>
      </c>
      <c r="B5" s="2">
        <f t="shared" si="0"/>
        <v>47360</v>
      </c>
      <c r="C5" s="2">
        <v>7400</v>
      </c>
      <c r="D5" s="2">
        <v>15240</v>
      </c>
      <c r="E5" s="2">
        <v>24720</v>
      </c>
      <c r="F5" s="2">
        <v>283600</v>
      </c>
      <c r="G5" s="1">
        <f t="shared" si="2"/>
        <v>16.69957686882934</v>
      </c>
      <c r="H5" s="1">
        <f t="shared" si="3"/>
        <v>2.6093088857545839</v>
      </c>
      <c r="I5" s="1">
        <f t="shared" si="4"/>
        <v>5.3737658674188999</v>
      </c>
      <c r="J5" s="1">
        <f t="shared" si="5"/>
        <v>8.7165021156558531</v>
      </c>
    </row>
    <row r="6" spans="1:10" x14ac:dyDescent="0.3">
      <c r="A6" t="s">
        <v>34</v>
      </c>
      <c r="B6" s="2">
        <f t="shared" si="0"/>
        <v>53800</v>
      </c>
      <c r="C6" s="2">
        <v>6590</v>
      </c>
      <c r="D6" s="2">
        <v>22970</v>
      </c>
      <c r="E6" s="2">
        <v>24240</v>
      </c>
      <c r="F6" s="2">
        <v>321060</v>
      </c>
      <c r="G6" s="1">
        <f t="shared" si="2"/>
        <v>16.756992462468073</v>
      </c>
      <c r="H6" s="1">
        <f t="shared" si="3"/>
        <v>2.0525758425216472</v>
      </c>
      <c r="I6" s="1">
        <f t="shared" si="4"/>
        <v>7.1544259639942691</v>
      </c>
      <c r="J6" s="1">
        <f t="shared" si="5"/>
        <v>7.5499906559521586</v>
      </c>
    </row>
    <row r="7" spans="1:10" x14ac:dyDescent="0.3">
      <c r="A7" t="s">
        <v>35</v>
      </c>
      <c r="B7" s="2">
        <f t="shared" ref="B7:B59" si="6">SUM(C7:E7)</f>
        <v>58270</v>
      </c>
      <c r="C7" s="2">
        <v>8640</v>
      </c>
      <c r="D7" s="2">
        <v>24100</v>
      </c>
      <c r="E7" s="2">
        <v>25530</v>
      </c>
      <c r="F7" s="2">
        <v>376010</v>
      </c>
      <c r="G7" s="1">
        <f t="shared" si="2"/>
        <v>15.496928273184224</v>
      </c>
      <c r="H7" s="1">
        <f t="shared" si="3"/>
        <v>2.2978112284247758</v>
      </c>
      <c r="I7" s="1">
        <f t="shared" si="4"/>
        <v>6.4094040052126271</v>
      </c>
      <c r="J7" s="1">
        <f t="shared" si="5"/>
        <v>6.7897130395468199</v>
      </c>
    </row>
    <row r="8" spans="1:10" x14ac:dyDescent="0.3">
      <c r="A8" t="s">
        <v>36</v>
      </c>
      <c r="B8" s="2">
        <f t="shared" si="6"/>
        <v>57680</v>
      </c>
      <c r="C8" s="2">
        <v>8140</v>
      </c>
      <c r="D8" s="2">
        <v>24820</v>
      </c>
      <c r="E8" s="2">
        <v>24720</v>
      </c>
      <c r="F8" s="2">
        <v>398140</v>
      </c>
      <c r="G8" s="1">
        <f t="shared" si="2"/>
        <v>14.487366253076809</v>
      </c>
      <c r="H8" s="1">
        <f t="shared" si="3"/>
        <v>2.0445069573516852</v>
      </c>
      <c r="I8" s="1">
        <f t="shared" si="4"/>
        <v>6.2339880444064901</v>
      </c>
      <c r="J8" s="1">
        <f t="shared" si="5"/>
        <v>6.2088712513186319</v>
      </c>
    </row>
    <row r="9" spans="1:10" x14ac:dyDescent="0.3">
      <c r="A9" t="s">
        <v>37</v>
      </c>
      <c r="B9" s="2">
        <f t="shared" si="6"/>
        <v>67460</v>
      </c>
      <c r="C9" s="2">
        <v>7150</v>
      </c>
      <c r="D9" s="2">
        <v>34560</v>
      </c>
      <c r="E9" s="2">
        <v>25750</v>
      </c>
      <c r="F9" s="2">
        <v>438360</v>
      </c>
      <c r="G9" s="1">
        <f t="shared" si="2"/>
        <v>15.389177844693858</v>
      </c>
      <c r="H9" s="1">
        <f t="shared" si="3"/>
        <v>1.631079478054567</v>
      </c>
      <c r="I9" s="1">
        <f t="shared" si="4"/>
        <v>7.883931015603614</v>
      </c>
      <c r="J9" s="1">
        <f t="shared" si="5"/>
        <v>5.8741673510356787</v>
      </c>
    </row>
    <row r="10" spans="1:10" x14ac:dyDescent="0.3">
      <c r="A10" t="s">
        <v>38</v>
      </c>
      <c r="B10" s="2">
        <f t="shared" si="6"/>
        <v>72970</v>
      </c>
      <c r="C10" s="2">
        <v>10930</v>
      </c>
      <c r="D10" s="2">
        <v>31600</v>
      </c>
      <c r="E10" s="2">
        <v>30440</v>
      </c>
      <c r="F10" s="2">
        <v>468170</v>
      </c>
      <c r="G10" s="1">
        <f t="shared" si="2"/>
        <v>15.586218681248265</v>
      </c>
      <c r="H10" s="1">
        <f t="shared" si="3"/>
        <v>2.3346220390029262</v>
      </c>
      <c r="I10" s="1">
        <f t="shared" si="4"/>
        <v>6.7496849435034285</v>
      </c>
      <c r="J10" s="1">
        <f t="shared" si="5"/>
        <v>6.5019116987419103</v>
      </c>
    </row>
    <row r="11" spans="1:10" x14ac:dyDescent="0.3">
      <c r="A11" t="s">
        <v>39</v>
      </c>
      <c r="B11" s="2">
        <f t="shared" si="6"/>
        <v>85450</v>
      </c>
      <c r="C11" s="2">
        <v>12700</v>
      </c>
      <c r="D11" s="2">
        <v>36740</v>
      </c>
      <c r="E11" s="2">
        <v>36010</v>
      </c>
      <c r="F11" s="2">
        <v>501200</v>
      </c>
      <c r="G11" s="1">
        <f t="shared" si="2"/>
        <v>17.049082202713485</v>
      </c>
      <c r="H11" s="1">
        <f t="shared" si="3"/>
        <v>2.5339185953711092</v>
      </c>
      <c r="I11" s="1">
        <f t="shared" si="4"/>
        <v>7.3304070231444527</v>
      </c>
      <c r="J11" s="1">
        <f t="shared" si="5"/>
        <v>7.1847565841979248</v>
      </c>
    </row>
    <row r="12" spans="1:10" x14ac:dyDescent="0.3">
      <c r="A12" t="s">
        <v>40</v>
      </c>
      <c r="B12" s="2">
        <f t="shared" si="6"/>
        <v>88900</v>
      </c>
      <c r="C12" s="2">
        <v>14150</v>
      </c>
      <c r="D12" s="2">
        <v>32020</v>
      </c>
      <c r="E12" s="2">
        <v>42730</v>
      </c>
      <c r="F12" s="2">
        <v>552450</v>
      </c>
      <c r="G12" s="1">
        <f t="shared" si="2"/>
        <v>16.091954022988507</v>
      </c>
      <c r="H12" s="1">
        <f t="shared" si="3"/>
        <v>2.5613177663136937</v>
      </c>
      <c r="I12" s="1">
        <f t="shared" si="4"/>
        <v>5.795999637976287</v>
      </c>
      <c r="J12" s="1">
        <f t="shared" si="5"/>
        <v>7.7346366186985245</v>
      </c>
    </row>
    <row r="13" spans="1:10" x14ac:dyDescent="0.3">
      <c r="A13" t="s">
        <v>41</v>
      </c>
      <c r="B13" s="2">
        <f t="shared" si="6"/>
        <v>113130</v>
      </c>
      <c r="C13" s="2">
        <v>17330</v>
      </c>
      <c r="D13" s="2">
        <v>44080</v>
      </c>
      <c r="E13" s="2">
        <v>51720</v>
      </c>
      <c r="F13" s="2">
        <v>672410</v>
      </c>
      <c r="G13" s="1">
        <f t="shared" si="2"/>
        <v>16.824556446215848</v>
      </c>
      <c r="H13" s="1">
        <f t="shared" si="3"/>
        <v>2.5772965898781992</v>
      </c>
      <c r="I13" s="1">
        <f t="shared" si="4"/>
        <v>6.555524159367053</v>
      </c>
      <c r="J13" s="1">
        <f t="shared" si="5"/>
        <v>7.691735696970599</v>
      </c>
    </row>
    <row r="14" spans="1:10" x14ac:dyDescent="0.3">
      <c r="A14" t="s">
        <v>42</v>
      </c>
      <c r="B14" s="2">
        <f t="shared" si="6"/>
        <v>150090</v>
      </c>
      <c r="C14" s="2">
        <v>28200</v>
      </c>
      <c r="D14" s="2">
        <v>63030</v>
      </c>
      <c r="E14" s="2">
        <v>58860</v>
      </c>
      <c r="F14" s="2">
        <v>793780</v>
      </c>
      <c r="G14" s="1">
        <f t="shared" si="2"/>
        <v>18.908261734989544</v>
      </c>
      <c r="H14" s="1">
        <f t="shared" si="3"/>
        <v>3.5526216331981151</v>
      </c>
      <c r="I14" s="1">
        <f t="shared" si="4"/>
        <v>7.9404872886694049</v>
      </c>
      <c r="J14" s="1">
        <f t="shared" si="5"/>
        <v>7.4151528131220239</v>
      </c>
    </row>
    <row r="15" spans="1:10" x14ac:dyDescent="0.3">
      <c r="A15" t="s">
        <v>43</v>
      </c>
      <c r="B15" s="2">
        <f t="shared" si="6"/>
        <v>160180</v>
      </c>
      <c r="C15" s="2">
        <v>22980</v>
      </c>
      <c r="D15" s="2">
        <v>58720</v>
      </c>
      <c r="E15" s="2">
        <v>78480</v>
      </c>
      <c r="F15" s="2">
        <v>852120</v>
      </c>
      <c r="G15" s="1">
        <f t="shared" si="2"/>
        <v>18.797821903018356</v>
      </c>
      <c r="H15" s="1">
        <f t="shared" si="3"/>
        <v>2.6968032671454725</v>
      </c>
      <c r="I15" s="1">
        <f t="shared" si="4"/>
        <v>6.8910482091724168</v>
      </c>
      <c r="J15" s="1">
        <f t="shared" si="5"/>
        <v>9.2099704267004654</v>
      </c>
    </row>
    <row r="16" spans="1:10" x14ac:dyDescent="0.3">
      <c r="A16" t="s">
        <v>44</v>
      </c>
      <c r="B16" s="2">
        <f t="shared" si="6"/>
        <v>169390</v>
      </c>
      <c r="C16" s="2">
        <v>14130</v>
      </c>
      <c r="D16" s="2">
        <v>63540</v>
      </c>
      <c r="E16" s="2">
        <v>91720</v>
      </c>
      <c r="F16" s="2">
        <v>918120</v>
      </c>
      <c r="G16" s="1">
        <f t="shared" si="2"/>
        <v>18.449657996776018</v>
      </c>
      <c r="H16" s="1">
        <f t="shared" si="3"/>
        <v>1.5390145079074631</v>
      </c>
      <c r="I16" s="1">
        <f t="shared" si="4"/>
        <v>6.9206639654947066</v>
      </c>
      <c r="J16" s="1">
        <f t="shared" si="5"/>
        <v>9.9899795233738509</v>
      </c>
    </row>
    <row r="17" spans="1:10" x14ac:dyDescent="0.3">
      <c r="A17" t="s">
        <v>45</v>
      </c>
      <c r="B17" s="2">
        <f t="shared" si="6"/>
        <v>192220</v>
      </c>
      <c r="C17" s="2">
        <v>24950</v>
      </c>
      <c r="D17" s="2">
        <v>78260</v>
      </c>
      <c r="E17" s="2">
        <v>89010</v>
      </c>
      <c r="F17" s="2">
        <v>1040240</v>
      </c>
      <c r="G17" s="1">
        <f t="shared" si="2"/>
        <v>18.478428055064217</v>
      </c>
      <c r="H17" s="1">
        <f t="shared" si="3"/>
        <v>2.3984849650080751</v>
      </c>
      <c r="I17" s="1">
        <f t="shared" si="4"/>
        <v>7.52326386218565</v>
      </c>
      <c r="J17" s="1">
        <f t="shared" si="5"/>
        <v>8.5566792278704913</v>
      </c>
    </row>
    <row r="18" spans="1:10" x14ac:dyDescent="0.3">
      <c r="A18" t="s">
        <v>46</v>
      </c>
      <c r="B18" s="2">
        <f t="shared" si="6"/>
        <v>229370</v>
      </c>
      <c r="C18" s="2">
        <v>23750</v>
      </c>
      <c r="D18" s="2">
        <v>98240</v>
      </c>
      <c r="E18" s="2">
        <v>107380</v>
      </c>
      <c r="F18" s="2">
        <v>1126710</v>
      </c>
      <c r="G18" s="1">
        <f t="shared" si="2"/>
        <v>20.357501042859301</v>
      </c>
      <c r="H18" s="1">
        <f t="shared" si="3"/>
        <v>2.1079070923307683</v>
      </c>
      <c r="I18" s="1">
        <f t="shared" si="4"/>
        <v>8.7191912737084074</v>
      </c>
      <c r="J18" s="1">
        <f t="shared" si="5"/>
        <v>9.5304026768201222</v>
      </c>
    </row>
    <row r="19" spans="1:10" x14ac:dyDescent="0.3">
      <c r="A19" t="s">
        <v>47</v>
      </c>
      <c r="B19" s="2">
        <f t="shared" si="6"/>
        <v>263550</v>
      </c>
      <c r="C19" s="2">
        <v>32200</v>
      </c>
      <c r="D19" s="2">
        <v>102570</v>
      </c>
      <c r="E19" s="2">
        <v>128780</v>
      </c>
      <c r="F19" s="2">
        <v>1235620</v>
      </c>
      <c r="G19" s="1">
        <f t="shared" si="2"/>
        <v>21.32937310823716</v>
      </c>
      <c r="H19" s="1">
        <f t="shared" si="3"/>
        <v>2.6059791845389357</v>
      </c>
      <c r="I19" s="1">
        <f t="shared" si="4"/>
        <v>8.3010958061539952</v>
      </c>
      <c r="J19" s="1">
        <f t="shared" si="5"/>
        <v>10.42229811754423</v>
      </c>
    </row>
    <row r="20" spans="1:10" x14ac:dyDescent="0.3">
      <c r="A20" t="s">
        <v>48</v>
      </c>
      <c r="B20" s="2">
        <f t="shared" si="6"/>
        <v>270020</v>
      </c>
      <c r="C20" s="2">
        <v>37690</v>
      </c>
      <c r="D20" s="2">
        <v>95060</v>
      </c>
      <c r="E20" s="2">
        <v>137270</v>
      </c>
      <c r="F20" s="2">
        <v>1470630</v>
      </c>
      <c r="G20" s="1">
        <f t="shared" si="2"/>
        <v>18.360838552185118</v>
      </c>
      <c r="H20" s="1">
        <f t="shared" si="3"/>
        <v>2.5628472151390898</v>
      </c>
      <c r="I20" s="1">
        <f t="shared" si="4"/>
        <v>6.4638964253415203</v>
      </c>
      <c r="J20" s="1">
        <f t="shared" si="5"/>
        <v>9.3340949117045078</v>
      </c>
    </row>
    <row r="21" spans="1:10" x14ac:dyDescent="0.3">
      <c r="A21" t="s">
        <v>49</v>
      </c>
      <c r="B21" s="2">
        <f t="shared" si="6"/>
        <v>384040</v>
      </c>
      <c r="C21" s="2">
        <v>96230</v>
      </c>
      <c r="D21" s="2">
        <v>93990</v>
      </c>
      <c r="E21" s="2">
        <v>193820</v>
      </c>
      <c r="F21" s="2">
        <v>1727760</v>
      </c>
      <c r="G21" s="1">
        <f t="shared" si="2"/>
        <v>22.227624207065798</v>
      </c>
      <c r="H21" s="1">
        <f t="shared" si="3"/>
        <v>5.569639301754874</v>
      </c>
      <c r="I21" s="1">
        <f t="shared" si="4"/>
        <v>5.4399916655090985</v>
      </c>
      <c r="J21" s="1">
        <f t="shared" si="5"/>
        <v>11.217993239801825</v>
      </c>
    </row>
    <row r="22" spans="1:10" x14ac:dyDescent="0.3">
      <c r="A22" t="s">
        <v>50</v>
      </c>
      <c r="B22" s="2">
        <f t="shared" si="6"/>
        <v>433560</v>
      </c>
      <c r="C22" s="2">
        <v>107110</v>
      </c>
      <c r="D22" s="2">
        <v>92330</v>
      </c>
      <c r="E22" s="2">
        <v>234120</v>
      </c>
      <c r="F22" s="2">
        <v>1932550</v>
      </c>
      <c r="G22" s="1">
        <f t="shared" si="2"/>
        <v>22.434607125300769</v>
      </c>
      <c r="H22" s="1">
        <f t="shared" si="3"/>
        <v>5.5424180486921424</v>
      </c>
      <c r="I22" s="1">
        <f t="shared" si="4"/>
        <v>4.7776254171948978</v>
      </c>
      <c r="J22" s="1">
        <f t="shared" si="5"/>
        <v>12.114563659413728</v>
      </c>
    </row>
    <row r="23" spans="1:10" x14ac:dyDescent="0.3">
      <c r="A23" t="s">
        <v>51</v>
      </c>
      <c r="B23" s="2">
        <f t="shared" si="6"/>
        <v>457920</v>
      </c>
      <c r="C23" s="2">
        <v>75690</v>
      </c>
      <c r="D23" s="2">
        <v>136610</v>
      </c>
      <c r="E23" s="2">
        <v>245620</v>
      </c>
      <c r="F23" s="2">
        <v>2250740</v>
      </c>
      <c r="G23" s="1">
        <f t="shared" si="2"/>
        <v>20.345308654042672</v>
      </c>
      <c r="H23" s="1">
        <f t="shared" si="3"/>
        <v>3.3628939815349619</v>
      </c>
      <c r="I23" s="1">
        <f t="shared" si="4"/>
        <v>6.0695593449265575</v>
      </c>
      <c r="J23" s="1">
        <f t="shared" si="5"/>
        <v>10.912855327581152</v>
      </c>
    </row>
    <row r="24" spans="1:10" x14ac:dyDescent="0.3">
      <c r="A24" t="s">
        <v>52</v>
      </c>
      <c r="B24" s="2">
        <f t="shared" si="6"/>
        <v>552690</v>
      </c>
      <c r="C24" s="2">
        <v>108530</v>
      </c>
      <c r="D24" s="2">
        <v>149170</v>
      </c>
      <c r="E24" s="2">
        <v>294990</v>
      </c>
      <c r="F24" s="2">
        <v>2521880</v>
      </c>
      <c r="G24" s="1">
        <f t="shared" si="2"/>
        <v>21.915792979840436</v>
      </c>
      <c r="H24" s="1">
        <f t="shared" si="3"/>
        <v>4.3035354576744327</v>
      </c>
      <c r="I24" s="1">
        <f t="shared" si="4"/>
        <v>5.9150316430599394</v>
      </c>
      <c r="J24" s="1">
        <f t="shared" si="5"/>
        <v>11.697225879106064</v>
      </c>
    </row>
    <row r="25" spans="1:10" x14ac:dyDescent="0.3">
      <c r="A25" t="s">
        <v>53</v>
      </c>
      <c r="B25" s="2">
        <f t="shared" si="6"/>
        <v>679540</v>
      </c>
      <c r="C25" s="2">
        <v>153040</v>
      </c>
      <c r="D25" s="2">
        <v>181280</v>
      </c>
      <c r="E25" s="2">
        <v>345220</v>
      </c>
      <c r="F25" s="2">
        <v>2845340</v>
      </c>
      <c r="G25" s="1">
        <f t="shared" si="2"/>
        <v>23.882558850611876</v>
      </c>
      <c r="H25" s="1">
        <f t="shared" si="3"/>
        <v>5.3786190754004792</v>
      </c>
      <c r="I25" s="1">
        <f t="shared" si="4"/>
        <v>6.3711190929730721</v>
      </c>
      <c r="J25" s="1">
        <f t="shared" si="5"/>
        <v>12.132820682238327</v>
      </c>
    </row>
    <row r="26" spans="1:10" x14ac:dyDescent="0.3">
      <c r="A26" t="s">
        <v>54</v>
      </c>
      <c r="B26" s="2">
        <f t="shared" si="6"/>
        <v>760080</v>
      </c>
      <c r="C26" s="2">
        <v>166140</v>
      </c>
      <c r="D26" s="2">
        <v>187750</v>
      </c>
      <c r="E26" s="2">
        <v>406190</v>
      </c>
      <c r="F26" s="2">
        <v>3183660</v>
      </c>
      <c r="G26" s="1">
        <f t="shared" si="2"/>
        <v>23.874408699421419</v>
      </c>
      <c r="H26" s="1">
        <f t="shared" si="3"/>
        <v>5.2185220783626391</v>
      </c>
      <c r="I26" s="1">
        <f t="shared" si="4"/>
        <v>5.8973005911435266</v>
      </c>
      <c r="J26" s="1">
        <f t="shared" si="5"/>
        <v>12.758586029915255</v>
      </c>
    </row>
    <row r="27" spans="1:10" x14ac:dyDescent="0.3">
      <c r="A27" t="s">
        <v>55</v>
      </c>
      <c r="B27" s="2">
        <f t="shared" si="6"/>
        <v>832230</v>
      </c>
      <c r="C27" s="2">
        <v>130430</v>
      </c>
      <c r="D27" s="2">
        <v>304840</v>
      </c>
      <c r="E27" s="2">
        <v>396960</v>
      </c>
      <c r="F27" s="2">
        <v>3618650</v>
      </c>
      <c r="G27" s="1">
        <f t="shared" si="2"/>
        <v>22.998355740400424</v>
      </c>
      <c r="H27" s="1">
        <f t="shared" si="3"/>
        <v>3.6043828499578572</v>
      </c>
      <c r="I27" s="1">
        <f t="shared" si="4"/>
        <v>8.4241360728448456</v>
      </c>
      <c r="J27" s="1">
        <f t="shared" si="5"/>
        <v>10.969836817597722</v>
      </c>
    </row>
    <row r="28" spans="1:10" x14ac:dyDescent="0.3">
      <c r="A28" t="s">
        <v>56</v>
      </c>
      <c r="B28" s="2">
        <f t="shared" si="6"/>
        <v>1041600</v>
      </c>
      <c r="C28" s="2">
        <v>172070</v>
      </c>
      <c r="D28" s="2">
        <v>398800</v>
      </c>
      <c r="E28" s="2">
        <v>470730</v>
      </c>
      <c r="F28" s="2">
        <v>4293630</v>
      </c>
      <c r="G28" s="1">
        <f t="shared" si="2"/>
        <v>24.259193270030256</v>
      </c>
      <c r="H28" s="1">
        <f t="shared" si="3"/>
        <v>4.0075646946756009</v>
      </c>
      <c r="I28" s="1">
        <f t="shared" si="4"/>
        <v>9.2881780684409243</v>
      </c>
      <c r="J28" s="1">
        <f t="shared" si="5"/>
        <v>10.96345050691373</v>
      </c>
    </row>
    <row r="29" spans="1:10" x14ac:dyDescent="0.3">
      <c r="A29" t="s">
        <v>57</v>
      </c>
      <c r="B29" s="2">
        <f t="shared" si="6"/>
        <v>1200070</v>
      </c>
      <c r="C29" s="2">
        <v>208130</v>
      </c>
      <c r="D29" s="2">
        <v>449870</v>
      </c>
      <c r="E29" s="2">
        <v>542070</v>
      </c>
      <c r="F29" s="2">
        <v>4932780</v>
      </c>
      <c r="G29" s="1">
        <f t="shared" si="2"/>
        <v>24.328471977262314</v>
      </c>
      <c r="H29" s="1">
        <f t="shared" si="3"/>
        <v>4.2193245999213422</v>
      </c>
      <c r="I29" s="1">
        <f t="shared" si="4"/>
        <v>9.1200094064604542</v>
      </c>
      <c r="J29" s="1">
        <f t="shared" si="5"/>
        <v>10.989137970880519</v>
      </c>
    </row>
    <row r="30" spans="1:10" x14ac:dyDescent="0.3">
      <c r="A30" t="s">
        <v>58</v>
      </c>
      <c r="B30" s="2">
        <f t="shared" si="6"/>
        <v>1460180</v>
      </c>
      <c r="C30" s="2">
        <v>250550</v>
      </c>
      <c r="D30" s="2">
        <v>589630</v>
      </c>
      <c r="E30" s="2">
        <v>620000</v>
      </c>
      <c r="F30" s="2">
        <v>5761090</v>
      </c>
      <c r="G30" s="1">
        <f t="shared" si="2"/>
        <v>25.345550928730496</v>
      </c>
      <c r="H30" s="1">
        <f t="shared" si="3"/>
        <v>4.349003400398189</v>
      </c>
      <c r="I30" s="1">
        <f t="shared" si="4"/>
        <v>10.234695170531966</v>
      </c>
      <c r="J30" s="1">
        <f t="shared" si="5"/>
        <v>10.761852357800347</v>
      </c>
    </row>
    <row r="31" spans="1:10" x14ac:dyDescent="0.3">
      <c r="A31" t="s">
        <v>59</v>
      </c>
      <c r="B31" s="2">
        <f t="shared" si="6"/>
        <v>1515620</v>
      </c>
      <c r="C31" s="2">
        <v>395370</v>
      </c>
      <c r="D31" s="2">
        <v>435310</v>
      </c>
      <c r="E31" s="2">
        <v>684940</v>
      </c>
      <c r="F31" s="2">
        <v>6622600</v>
      </c>
      <c r="G31" s="1">
        <f t="shared" si="2"/>
        <v>22.885573641772115</v>
      </c>
      <c r="H31" s="1">
        <f t="shared" si="3"/>
        <v>5.9700117778515995</v>
      </c>
      <c r="I31" s="1">
        <f t="shared" si="4"/>
        <v>6.5730981789629457</v>
      </c>
      <c r="J31" s="1">
        <f t="shared" si="5"/>
        <v>10.34246368495757</v>
      </c>
    </row>
    <row r="32" spans="1:10" x14ac:dyDescent="0.3">
      <c r="A32" t="s">
        <v>60</v>
      </c>
      <c r="B32" s="2">
        <f t="shared" si="6"/>
        <v>1877680</v>
      </c>
      <c r="C32" s="2">
        <v>513380</v>
      </c>
      <c r="D32" s="2">
        <v>625760</v>
      </c>
      <c r="E32" s="2">
        <v>738540</v>
      </c>
      <c r="F32" s="2">
        <v>7611960</v>
      </c>
      <c r="G32" s="1">
        <f t="shared" si="2"/>
        <v>24.667496939027529</v>
      </c>
      <c r="H32" s="1">
        <f t="shared" si="3"/>
        <v>6.7443864655095398</v>
      </c>
      <c r="I32" s="1">
        <f t="shared" si="4"/>
        <v>8.2207473502225437</v>
      </c>
      <c r="J32" s="1">
        <f t="shared" si="5"/>
        <v>9.7023631232954468</v>
      </c>
    </row>
    <row r="33" spans="1:10" x14ac:dyDescent="0.3">
      <c r="A33" t="s">
        <v>61</v>
      </c>
      <c r="B33" s="2">
        <f t="shared" si="6"/>
        <v>1897360</v>
      </c>
      <c r="C33" s="2">
        <v>517370</v>
      </c>
      <c r="D33" s="2">
        <v>567160</v>
      </c>
      <c r="E33" s="2">
        <v>812830</v>
      </c>
      <c r="F33" s="2">
        <v>8759920</v>
      </c>
      <c r="G33" s="1">
        <f t="shared" si="2"/>
        <v>21.659558534781141</v>
      </c>
      <c r="H33" s="1">
        <f t="shared" si="3"/>
        <v>5.9061041653348436</v>
      </c>
      <c r="I33" s="1">
        <f t="shared" si="4"/>
        <v>6.4744883514917948</v>
      </c>
      <c r="J33" s="1">
        <f t="shared" si="5"/>
        <v>9.2789660179545006</v>
      </c>
    </row>
    <row r="34" spans="1:10" x14ac:dyDescent="0.3">
      <c r="A34" t="s">
        <v>62</v>
      </c>
      <c r="B34" s="2">
        <f t="shared" si="6"/>
        <v>2425130</v>
      </c>
      <c r="C34" s="2">
        <v>745750</v>
      </c>
      <c r="D34" s="2">
        <v>664080</v>
      </c>
      <c r="E34" s="2">
        <v>1015300</v>
      </c>
      <c r="F34" s="2">
        <v>10275700</v>
      </c>
      <c r="G34" s="1">
        <f t="shared" si="2"/>
        <v>23.600630613972768</v>
      </c>
      <c r="H34" s="1">
        <f t="shared" si="3"/>
        <v>7.2574131202740446</v>
      </c>
      <c r="I34" s="1">
        <f t="shared" si="4"/>
        <v>6.462625417246513</v>
      </c>
      <c r="J34" s="1">
        <f t="shared" si="5"/>
        <v>9.8805920764522135</v>
      </c>
    </row>
    <row r="35" spans="1:10" x14ac:dyDescent="0.3">
      <c r="A35" t="s">
        <v>63</v>
      </c>
      <c r="B35" s="2">
        <f t="shared" si="6"/>
        <v>3196030</v>
      </c>
      <c r="C35" s="2">
        <v>1216460</v>
      </c>
      <c r="D35" s="2">
        <v>928660</v>
      </c>
      <c r="E35" s="2">
        <v>1050910</v>
      </c>
      <c r="F35" s="2">
        <v>12055830</v>
      </c>
      <c r="G35" s="1">
        <f t="shared" si="2"/>
        <v>26.510244421163868</v>
      </c>
      <c r="H35" s="1">
        <f t="shared" si="3"/>
        <v>10.090221909233955</v>
      </c>
      <c r="I35" s="1">
        <f t="shared" si="4"/>
        <v>7.7029951484053765</v>
      </c>
      <c r="J35" s="1">
        <f t="shared" si="5"/>
        <v>8.7170273635245348</v>
      </c>
    </row>
    <row r="36" spans="1:10" x14ac:dyDescent="0.3">
      <c r="A36" t="s">
        <v>64</v>
      </c>
      <c r="B36" s="2">
        <f t="shared" si="6"/>
        <v>3130560</v>
      </c>
      <c r="C36" s="2">
        <v>1194300</v>
      </c>
      <c r="D36" s="2">
        <v>829930</v>
      </c>
      <c r="E36" s="2">
        <v>1106330</v>
      </c>
      <c r="F36" s="2">
        <v>13948160</v>
      </c>
      <c r="G36" s="1">
        <f t="shared" si="2"/>
        <v>22.444250711204919</v>
      </c>
      <c r="H36" s="1">
        <f t="shared" si="3"/>
        <v>8.5624197026704589</v>
      </c>
      <c r="I36" s="1">
        <f t="shared" si="4"/>
        <v>5.9501038129760486</v>
      </c>
      <c r="J36" s="1">
        <f t="shared" si="5"/>
        <v>7.9317271955584108</v>
      </c>
    </row>
    <row r="37" spans="1:10" x14ac:dyDescent="0.3">
      <c r="A37" t="s">
        <v>65</v>
      </c>
      <c r="B37" s="2">
        <f t="shared" si="6"/>
        <v>3854450</v>
      </c>
      <c r="C37" s="2">
        <v>1317280</v>
      </c>
      <c r="D37" s="2">
        <v>1373500</v>
      </c>
      <c r="E37" s="2">
        <v>1163670</v>
      </c>
      <c r="F37" s="2">
        <v>15452940</v>
      </c>
      <c r="G37" s="1">
        <f t="shared" si="2"/>
        <v>24.94314997663875</v>
      </c>
      <c r="H37" s="1">
        <f t="shared" si="3"/>
        <v>8.5244620117595744</v>
      </c>
      <c r="I37" s="1">
        <f t="shared" si="4"/>
        <v>8.8882762762296377</v>
      </c>
      <c r="J37" s="1">
        <f t="shared" si="5"/>
        <v>7.5304116886495382</v>
      </c>
    </row>
    <row r="38" spans="1:10" x14ac:dyDescent="0.3">
      <c r="A38" t="s">
        <v>6</v>
      </c>
      <c r="B38" s="2">
        <f t="shared" si="6"/>
        <v>4240450</v>
      </c>
      <c r="C38" s="2">
        <v>1213790</v>
      </c>
      <c r="D38" s="2">
        <v>1717680</v>
      </c>
      <c r="E38" s="2">
        <v>1308980</v>
      </c>
      <c r="F38" s="2">
        <v>17722970</v>
      </c>
      <c r="G38" s="1">
        <f t="shared" si="2"/>
        <v>23.926294520613645</v>
      </c>
      <c r="H38" s="1">
        <f t="shared" si="3"/>
        <v>6.8486828110638349</v>
      </c>
      <c r="I38" s="1">
        <f t="shared" si="4"/>
        <v>9.6918293040049157</v>
      </c>
      <c r="J38" s="1">
        <f t="shared" si="5"/>
        <v>7.3857824055448944</v>
      </c>
    </row>
    <row r="39" spans="1:10" x14ac:dyDescent="0.3">
      <c r="A39" t="s">
        <v>7</v>
      </c>
      <c r="B39" s="2">
        <f t="shared" si="6"/>
        <v>5426810</v>
      </c>
      <c r="C39" s="2">
        <v>1562690</v>
      </c>
      <c r="D39" s="2">
        <v>2322480</v>
      </c>
      <c r="E39" s="2">
        <v>1541640</v>
      </c>
      <c r="F39" s="2">
        <v>19882620</v>
      </c>
      <c r="G39" s="1">
        <f t="shared" si="2"/>
        <v>27.294239893937522</v>
      </c>
      <c r="H39" s="1">
        <f t="shared" si="3"/>
        <v>7.8595778624748647</v>
      </c>
      <c r="I39" s="1">
        <f t="shared" si="4"/>
        <v>11.680955527993795</v>
      </c>
      <c r="J39" s="1">
        <f t="shared" si="5"/>
        <v>7.7537065034688588</v>
      </c>
    </row>
    <row r="40" spans="1:10" x14ac:dyDescent="0.3">
      <c r="A40" t="s">
        <v>8</v>
      </c>
      <c r="B40" s="2">
        <f t="shared" si="6"/>
        <v>5250770</v>
      </c>
      <c r="C40" s="2">
        <v>1212480</v>
      </c>
      <c r="D40" s="2">
        <v>2485300</v>
      </c>
      <c r="E40" s="2">
        <v>1552990</v>
      </c>
      <c r="F40" s="2">
        <v>21398860</v>
      </c>
      <c r="G40" s="1">
        <f t="shared" si="2"/>
        <v>24.537615555221166</v>
      </c>
      <c r="H40" s="1">
        <f t="shared" si="3"/>
        <v>5.6660962312945644</v>
      </c>
      <c r="I40" s="1">
        <f t="shared" si="4"/>
        <v>11.614170100650222</v>
      </c>
      <c r="J40" s="1">
        <f t="shared" si="5"/>
        <v>7.2573492232763801</v>
      </c>
    </row>
    <row r="41" spans="1:10" x14ac:dyDescent="0.3">
      <c r="A41" t="s">
        <v>9</v>
      </c>
      <c r="B41" s="2">
        <f t="shared" si="6"/>
        <v>6024560</v>
      </c>
      <c r="C41" s="2">
        <v>1353740</v>
      </c>
      <c r="D41" s="2">
        <v>2978130</v>
      </c>
      <c r="E41" s="2">
        <v>1692690</v>
      </c>
      <c r="F41" s="2">
        <v>23152430</v>
      </c>
      <c r="G41" s="1">
        <f t="shared" si="2"/>
        <v>26.021285886621836</v>
      </c>
      <c r="H41" s="1">
        <f t="shared" si="3"/>
        <v>5.8470752314119947</v>
      </c>
      <c r="I41" s="1">
        <f t="shared" si="4"/>
        <v>12.863142227403342</v>
      </c>
      <c r="J41" s="1">
        <f t="shared" si="5"/>
        <v>7.3110684278064983</v>
      </c>
    </row>
    <row r="42" spans="1:10" x14ac:dyDescent="0.3">
      <c r="A42" t="s">
        <v>10</v>
      </c>
      <c r="B42" s="2">
        <f t="shared" si="6"/>
        <v>6332770</v>
      </c>
      <c r="C42" s="2">
        <v>1589680</v>
      </c>
      <c r="D42" s="2">
        <v>3109060</v>
      </c>
      <c r="E42" s="2">
        <v>1634030</v>
      </c>
      <c r="F42" s="2">
        <v>24926140</v>
      </c>
      <c r="G42" s="1">
        <f t="shared" si="2"/>
        <v>25.406139899719733</v>
      </c>
      <c r="H42" s="1">
        <f t="shared" si="3"/>
        <v>6.377561868785139</v>
      </c>
      <c r="I42" s="1">
        <f t="shared" si="4"/>
        <v>12.473090498568972</v>
      </c>
      <c r="J42" s="1">
        <f t="shared" si="5"/>
        <v>6.5554875323656212</v>
      </c>
    </row>
    <row r="43" spans="1:10" x14ac:dyDescent="0.3">
      <c r="A43" t="s">
        <v>11</v>
      </c>
      <c r="B43" s="2">
        <f t="shared" si="6"/>
        <v>7427170</v>
      </c>
      <c r="C43" s="2">
        <v>2106600</v>
      </c>
      <c r="D43" s="2">
        <v>3443270</v>
      </c>
      <c r="E43" s="2">
        <v>1877300</v>
      </c>
      <c r="F43" s="2">
        <v>27925300</v>
      </c>
      <c r="G43" s="1">
        <f t="shared" si="2"/>
        <v>26.596562973361078</v>
      </c>
      <c r="H43" s="1">
        <f t="shared" si="3"/>
        <v>7.5436969343212059</v>
      </c>
      <c r="I43" s="1">
        <f t="shared" si="4"/>
        <v>12.330288304870493</v>
      </c>
      <c r="J43" s="1">
        <f t="shared" si="5"/>
        <v>6.7225777341693727</v>
      </c>
    </row>
    <row r="44" spans="1:10" x14ac:dyDescent="0.3">
      <c r="A44" t="s">
        <v>12</v>
      </c>
      <c r="B44" s="2">
        <f t="shared" si="6"/>
        <v>10522290</v>
      </c>
      <c r="C44" s="2">
        <v>3759210</v>
      </c>
      <c r="D44" s="2">
        <v>4357280</v>
      </c>
      <c r="E44" s="2">
        <v>2405800</v>
      </c>
      <c r="F44" s="2">
        <v>31863320</v>
      </c>
      <c r="G44" s="1">
        <f t="shared" si="2"/>
        <v>33.023206621281147</v>
      </c>
      <c r="H44" s="1">
        <f t="shared" si="3"/>
        <v>11.797923129165449</v>
      </c>
      <c r="I44" s="1">
        <f t="shared" si="4"/>
        <v>13.674908954873505</v>
      </c>
      <c r="J44" s="1">
        <f t="shared" si="5"/>
        <v>7.5503745372421953</v>
      </c>
    </row>
    <row r="45" spans="1:10" x14ac:dyDescent="0.3">
      <c r="A45" t="s">
        <v>13</v>
      </c>
      <c r="B45" s="2">
        <f t="shared" si="6"/>
        <v>12660720</v>
      </c>
      <c r="C45" s="2">
        <v>5420660</v>
      </c>
      <c r="D45" s="2">
        <v>4306560</v>
      </c>
      <c r="E45" s="2">
        <v>2933500</v>
      </c>
      <c r="F45" s="2">
        <v>36321250</v>
      </c>
      <c r="G45" s="1">
        <f t="shared" si="2"/>
        <v>34.857610902708473</v>
      </c>
      <c r="H45" s="1">
        <f t="shared" si="3"/>
        <v>14.924211033485907</v>
      </c>
      <c r="I45" s="1">
        <f t="shared" si="4"/>
        <v>11.856860653198884</v>
      </c>
      <c r="J45" s="1">
        <f t="shared" si="5"/>
        <v>8.0765392160236775</v>
      </c>
    </row>
    <row r="46" spans="1:10" x14ac:dyDescent="0.3">
      <c r="A46" t="s">
        <v>14</v>
      </c>
      <c r="B46" s="2">
        <f t="shared" si="6"/>
        <v>15405820</v>
      </c>
      <c r="C46" s="2">
        <v>6738860</v>
      </c>
      <c r="D46" s="2">
        <v>5101400</v>
      </c>
      <c r="E46" s="2">
        <v>3565560</v>
      </c>
      <c r="F46" s="2">
        <v>42546290</v>
      </c>
      <c r="G46" s="1">
        <f t="shared" si="2"/>
        <v>36.209549645809311</v>
      </c>
      <c r="H46" s="1">
        <f t="shared" si="3"/>
        <v>15.838889830347135</v>
      </c>
      <c r="I46" s="1">
        <f t="shared" si="4"/>
        <v>11.990234636204473</v>
      </c>
      <c r="J46" s="1">
        <f t="shared" si="5"/>
        <v>8.3804251792576974</v>
      </c>
    </row>
    <row r="47" spans="1:10" x14ac:dyDescent="0.3">
      <c r="A47" t="s">
        <v>15</v>
      </c>
      <c r="B47" s="2">
        <f t="shared" si="6"/>
        <v>18967980</v>
      </c>
      <c r="C47" s="2">
        <v>9167380</v>
      </c>
      <c r="D47" s="2">
        <v>5381370</v>
      </c>
      <c r="E47" s="2">
        <v>4419230</v>
      </c>
      <c r="F47" s="2">
        <v>48986620</v>
      </c>
      <c r="G47" s="1">
        <f t="shared" si="2"/>
        <v>38.720736396999833</v>
      </c>
      <c r="H47" s="1">
        <f t="shared" si="3"/>
        <v>18.714048856606151</v>
      </c>
      <c r="I47" s="1">
        <f t="shared" si="4"/>
        <v>10.985387438447477</v>
      </c>
      <c r="J47" s="1">
        <f t="shared" si="5"/>
        <v>9.0213001019462045</v>
      </c>
    </row>
    <row r="48" spans="1:10" x14ac:dyDescent="0.3">
      <c r="A48" t="s">
        <v>16</v>
      </c>
      <c r="B48" s="2">
        <f t="shared" si="6"/>
        <v>20001010</v>
      </c>
      <c r="C48" s="2">
        <v>7085250</v>
      </c>
      <c r="D48" s="2">
        <v>7598460</v>
      </c>
      <c r="E48" s="2">
        <v>5317300</v>
      </c>
      <c r="F48" s="2">
        <v>55141520</v>
      </c>
      <c r="G48" s="1">
        <f t="shared" si="2"/>
        <v>36.272141210470807</v>
      </c>
      <c r="H48" s="1">
        <f t="shared" si="3"/>
        <v>12.849210540442121</v>
      </c>
      <c r="I48" s="1">
        <f t="shared" si="4"/>
        <v>13.779924818902344</v>
      </c>
      <c r="J48" s="1">
        <f t="shared" si="5"/>
        <v>9.6430058511263379</v>
      </c>
    </row>
    <row r="49" spans="1:10" x14ac:dyDescent="0.3">
      <c r="A49" t="s">
        <v>17</v>
      </c>
      <c r="B49" s="2">
        <f t="shared" si="6"/>
        <v>23512520</v>
      </c>
      <c r="C49" s="2">
        <v>9024190</v>
      </c>
      <c r="D49" s="2">
        <v>8560450</v>
      </c>
      <c r="E49" s="2">
        <v>5927880</v>
      </c>
      <c r="F49" s="2">
        <v>63664070</v>
      </c>
      <c r="G49" s="1">
        <f t="shared" si="2"/>
        <v>36.932165976821778</v>
      </c>
      <c r="H49" s="1">
        <f t="shared" si="3"/>
        <v>14.174698538751921</v>
      </c>
      <c r="I49" s="1">
        <f t="shared" si="4"/>
        <v>13.446281395455866</v>
      </c>
      <c r="J49" s="1">
        <f t="shared" si="5"/>
        <v>9.3111860426139899</v>
      </c>
    </row>
    <row r="50" spans="1:10" x14ac:dyDescent="0.3">
      <c r="A50" t="s">
        <v>18</v>
      </c>
      <c r="B50" s="2">
        <f t="shared" si="6"/>
        <v>28434130</v>
      </c>
      <c r="C50" s="2">
        <v>11606520</v>
      </c>
      <c r="D50" s="2">
        <v>10263140</v>
      </c>
      <c r="E50" s="2">
        <v>6564470</v>
      </c>
      <c r="F50" s="2">
        <v>76344720</v>
      </c>
      <c r="G50" s="1">
        <f t="shared" si="2"/>
        <v>37.244396207098539</v>
      </c>
      <c r="H50" s="1">
        <f t="shared" si="3"/>
        <v>15.202780231560217</v>
      </c>
      <c r="I50" s="1">
        <f t="shared" si="4"/>
        <v>13.443156252324981</v>
      </c>
      <c r="J50" s="1">
        <f t="shared" si="5"/>
        <v>8.59845972321334</v>
      </c>
    </row>
    <row r="51" spans="1:10" x14ac:dyDescent="0.3">
      <c r="A51" t="s">
        <v>19</v>
      </c>
      <c r="B51" s="2">
        <f t="shared" si="6"/>
        <v>32057160</v>
      </c>
      <c r="C51" s="2">
        <v>11580360</v>
      </c>
      <c r="D51" s="2">
        <v>13893220</v>
      </c>
      <c r="E51" s="2">
        <v>6583580</v>
      </c>
      <c r="F51" s="2">
        <v>87363287.099999994</v>
      </c>
      <c r="G51" s="1">
        <f t="shared" si="2"/>
        <v>36.694086342362461</v>
      </c>
      <c r="H51" s="1">
        <f t="shared" si="3"/>
        <v>13.255407831374971</v>
      </c>
      <c r="I51" s="1">
        <f t="shared" si="4"/>
        <v>15.902812796062937</v>
      </c>
      <c r="J51" s="1">
        <f t="shared" si="5"/>
        <v>7.5358657149245483</v>
      </c>
    </row>
    <row r="52" spans="1:10" x14ac:dyDescent="0.3">
      <c r="A52" t="s">
        <v>20</v>
      </c>
      <c r="B52" s="2">
        <f t="shared" si="6"/>
        <v>35394960</v>
      </c>
      <c r="C52" s="2">
        <v>13558350</v>
      </c>
      <c r="D52" s="2">
        <v>14650130</v>
      </c>
      <c r="E52" s="2">
        <v>7186480</v>
      </c>
      <c r="F52" s="2">
        <v>99440131</v>
      </c>
      <c r="G52" s="1">
        <f t="shared" si="2"/>
        <v>35.594241121826357</v>
      </c>
      <c r="H52" s="1">
        <f t="shared" si="3"/>
        <v>13.634686382301728</v>
      </c>
      <c r="I52" s="1">
        <f t="shared" si="4"/>
        <v>14.732613334952264</v>
      </c>
      <c r="J52" s="1">
        <f t="shared" si="5"/>
        <v>7.226941404572365</v>
      </c>
    </row>
    <row r="53" spans="1:10" x14ac:dyDescent="0.3">
      <c r="A53" t="s">
        <v>21</v>
      </c>
      <c r="B53" s="2">
        <f t="shared" si="6"/>
        <v>36602410</v>
      </c>
      <c r="C53" s="2">
        <v>14488830</v>
      </c>
      <c r="D53" s="2">
        <v>14164280</v>
      </c>
      <c r="E53" s="2">
        <v>7949300</v>
      </c>
      <c r="F53" s="2">
        <v>112335216.09999999</v>
      </c>
      <c r="G53" s="1">
        <f t="shared" si="2"/>
        <v>32.583201662617356</v>
      </c>
      <c r="H53" s="1">
        <f t="shared" si="3"/>
        <v>12.897852074368336</v>
      </c>
      <c r="I53" s="1">
        <f t="shared" si="4"/>
        <v>12.608940002742383</v>
      </c>
      <c r="J53" s="1">
        <f t="shared" si="5"/>
        <v>7.0764095855066422</v>
      </c>
    </row>
    <row r="54" spans="1:10" x14ac:dyDescent="0.3">
      <c r="A54" t="s">
        <v>22</v>
      </c>
      <c r="B54" s="2">
        <f t="shared" si="6"/>
        <v>40630910</v>
      </c>
      <c r="C54" s="2">
        <v>16654940</v>
      </c>
      <c r="D54" s="2">
        <v>15131270</v>
      </c>
      <c r="E54" s="2">
        <v>8844700</v>
      </c>
      <c r="F54" s="2">
        <v>124679592.90000001</v>
      </c>
      <c r="G54" s="1">
        <f t="shared" si="2"/>
        <v>32.5882600792483</v>
      </c>
      <c r="H54" s="1">
        <f t="shared" si="3"/>
        <v>13.358192477704184</v>
      </c>
      <c r="I54" s="1">
        <f t="shared" si="4"/>
        <v>12.136124002374729</v>
      </c>
      <c r="J54" s="1">
        <f t="shared" si="5"/>
        <v>7.0939435991693873</v>
      </c>
    </row>
    <row r="55" spans="1:10" x14ac:dyDescent="0.3">
      <c r="A55" t="s">
        <v>23</v>
      </c>
      <c r="B55" s="2">
        <f t="shared" si="6"/>
        <v>42195680</v>
      </c>
      <c r="C55" s="2">
        <v>18582730</v>
      </c>
      <c r="D55" s="2">
        <v>13175990</v>
      </c>
      <c r="E55" s="2">
        <v>10436960</v>
      </c>
      <c r="F55" s="2">
        <v>137718738.80000001</v>
      </c>
      <c r="G55" s="1">
        <f t="shared" si="2"/>
        <v>30.639025863632142</v>
      </c>
      <c r="H55" s="1">
        <f t="shared" si="3"/>
        <v>13.493247296569056</v>
      </c>
      <c r="I55" s="1">
        <f t="shared" si="4"/>
        <v>9.5673182275758677</v>
      </c>
      <c r="J55" s="1">
        <f t="shared" si="5"/>
        <v>7.5784603394872212</v>
      </c>
    </row>
    <row r="56" spans="1:10" x14ac:dyDescent="0.3">
      <c r="A56" t="s">
        <v>24</v>
      </c>
      <c r="B56" s="2">
        <f t="shared" si="6"/>
        <v>44767550</v>
      </c>
      <c r="C56" s="2">
        <v>17805890</v>
      </c>
      <c r="D56" s="2">
        <v>15945730</v>
      </c>
      <c r="E56" s="2">
        <v>11015930</v>
      </c>
      <c r="F56" s="2">
        <v>153916690.09999999</v>
      </c>
      <c r="G56" s="1">
        <f t="shared" si="2"/>
        <v>29.085572182532271</v>
      </c>
      <c r="H56" s="1">
        <f t="shared" si="3"/>
        <v>11.568524497526212</v>
      </c>
      <c r="I56" s="1">
        <f t="shared" si="4"/>
        <v>10.359974600311393</v>
      </c>
      <c r="J56" s="1">
        <f t="shared" si="5"/>
        <v>7.1570730846946669</v>
      </c>
    </row>
    <row r="57" spans="1:10" x14ac:dyDescent="0.3">
      <c r="A57" t="s">
        <v>25</v>
      </c>
      <c r="B57" s="2">
        <f t="shared" si="6"/>
        <v>50531810</v>
      </c>
      <c r="C57" s="2">
        <v>19392240</v>
      </c>
      <c r="D57" s="2">
        <v>19442260</v>
      </c>
      <c r="E57" s="2">
        <v>11697310</v>
      </c>
      <c r="F57" s="2">
        <v>170900423.59999999</v>
      </c>
      <c r="G57" s="1">
        <f t="shared" si="2"/>
        <v>29.567984055014364</v>
      </c>
      <c r="H57" s="1">
        <f t="shared" si="3"/>
        <v>11.347098849437844</v>
      </c>
      <c r="I57" s="1">
        <f t="shared" si="4"/>
        <v>11.37636735500754</v>
      </c>
      <c r="J57" s="1">
        <f t="shared" si="5"/>
        <v>6.8445178505689794</v>
      </c>
    </row>
    <row r="58" spans="1:10" x14ac:dyDescent="0.3">
      <c r="A58" t="s">
        <v>26</v>
      </c>
      <c r="B58" s="2">
        <f t="shared" si="6"/>
        <v>58866550</v>
      </c>
      <c r="C58" s="2">
        <v>21986100</v>
      </c>
      <c r="D58" s="2">
        <v>23094630</v>
      </c>
      <c r="E58" s="2">
        <v>13785820</v>
      </c>
      <c r="F58" s="2">
        <v>188996684.40000001</v>
      </c>
      <c r="G58" s="1">
        <f t="shared" si="2"/>
        <v>31.146869156398811</v>
      </c>
      <c r="H58" s="1">
        <f t="shared" si="3"/>
        <v>11.633061219988258</v>
      </c>
      <c r="I58" s="1">
        <f t="shared" si="4"/>
        <v>12.219595318995976</v>
      </c>
      <c r="J58" s="1">
        <f t="shared" si="5"/>
        <v>7.2942126174145718</v>
      </c>
    </row>
    <row r="59" spans="1:10" x14ac:dyDescent="0.3">
      <c r="A59" t="s">
        <v>27</v>
      </c>
      <c r="B59" s="2">
        <f t="shared" si="6"/>
        <v>58721170</v>
      </c>
      <c r="C59" s="2">
        <v>22135310</v>
      </c>
      <c r="D59" s="2">
        <v>22735440</v>
      </c>
      <c r="E59" s="2">
        <v>13850420</v>
      </c>
      <c r="F59" s="2">
        <v>200748557.90000001</v>
      </c>
      <c r="G59" s="1">
        <f t="shared" si="2"/>
        <v>29.251104274059642</v>
      </c>
      <c r="H59" s="1">
        <f t="shared" si="3"/>
        <v>11.026385559903442</v>
      </c>
      <c r="I59" s="1">
        <f t="shared" si="4"/>
        <v>11.325331667550675</v>
      </c>
      <c r="J59" s="1">
        <f t="shared" si="5"/>
        <v>6.8993870466055292</v>
      </c>
    </row>
    <row r="60" spans="1:10" x14ac:dyDescent="0.3">
      <c r="A60" t="s">
        <v>28</v>
      </c>
      <c r="B60" s="2">
        <f>SUM(C60:E60)</f>
        <v>52523090</v>
      </c>
      <c r="C60" s="2">
        <v>17785510</v>
      </c>
      <c r="D60" s="2">
        <v>20484320</v>
      </c>
      <c r="E60" s="2">
        <v>14253260</v>
      </c>
      <c r="F60" s="2">
        <v>198009138.19999999</v>
      </c>
      <c r="G60" s="1">
        <f t="shared" si="2"/>
        <v>26.525588908401197</v>
      </c>
      <c r="H60" s="1">
        <f t="shared" si="3"/>
        <v>8.9821662584257442</v>
      </c>
      <c r="I60" s="1">
        <f t="shared" si="4"/>
        <v>10.345138707340732</v>
      </c>
      <c r="J60" s="1">
        <f t="shared" si="5"/>
        <v>7.198283942634724</v>
      </c>
    </row>
  </sheetData>
  <pageMargins left="0.7" right="0.7" top="0.75" bottom="0.75" header="0.3" footer="0.3"/>
  <ignoredErrors>
    <ignoredError sqref="B2:B6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workbookViewId="0">
      <pane xSplit="1" ySplit="1" topLeftCell="B36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9.21875" defaultRowHeight="14.4" x14ac:dyDescent="0.3"/>
  <cols>
    <col min="1" max="1" width="8.77734375" customWidth="1"/>
    <col min="2" max="3" width="14" bestFit="1" customWidth="1"/>
    <col min="4" max="4" width="14.6640625" bestFit="1" customWidth="1"/>
    <col min="5" max="5" width="12.44140625" style="2" customWidth="1"/>
    <col min="6" max="6" width="8.77734375"/>
    <col min="7" max="7" width="12.77734375" customWidth="1"/>
    <col min="8" max="8" width="15" customWidth="1"/>
    <col min="9" max="9" width="9.21875" style="4"/>
    <col min="10" max="10" width="10.77734375" style="4" bestFit="1" customWidth="1"/>
    <col min="11" max="16384" width="9.21875" style="4"/>
  </cols>
  <sheetData>
    <row r="1" spans="1:11" s="11" customFormat="1" ht="43.2" x14ac:dyDescent="0.3">
      <c r="A1" s="6" t="s">
        <v>70</v>
      </c>
      <c r="B1" s="6" t="s">
        <v>66</v>
      </c>
      <c r="C1" s="6" t="s">
        <v>69</v>
      </c>
      <c r="D1" s="6" t="s">
        <v>68</v>
      </c>
      <c r="E1" s="10" t="s">
        <v>4</v>
      </c>
      <c r="F1" s="6" t="s">
        <v>66</v>
      </c>
      <c r="G1" s="6" t="s">
        <v>67</v>
      </c>
      <c r="H1" s="6" t="s">
        <v>68</v>
      </c>
    </row>
    <row r="2" spans="1:11" x14ac:dyDescent="0.3">
      <c r="A2" t="s">
        <v>30</v>
      </c>
      <c r="B2" s="2">
        <v>25070</v>
      </c>
      <c r="C2" s="2">
        <v>32460</v>
      </c>
      <c r="D2" s="2">
        <v>-3540</v>
      </c>
      <c r="E2" s="2">
        <v>200770</v>
      </c>
      <c r="F2" s="1">
        <f>((B2/$E2)*100)</f>
        <v>12.486925337450815</v>
      </c>
      <c r="G2" s="1">
        <f t="shared" ref="G2:H2" si="0">((C2/$E2)*100)</f>
        <v>16.167754146535838</v>
      </c>
      <c r="H2" s="1">
        <f t="shared" si="0"/>
        <v>-1.7632116352044629</v>
      </c>
      <c r="I2" s="12">
        <f>F2-G2</f>
        <v>-3.680828809085023</v>
      </c>
      <c r="J2" s="5"/>
    </row>
    <row r="3" spans="1:11" x14ac:dyDescent="0.3">
      <c r="A3" t="s">
        <v>31</v>
      </c>
      <c r="B3" s="2">
        <v>27830</v>
      </c>
      <c r="C3" s="2">
        <v>35640</v>
      </c>
      <c r="D3" s="2">
        <v>-3490</v>
      </c>
      <c r="E3" s="2">
        <v>230580</v>
      </c>
      <c r="F3" s="1">
        <f t="shared" ref="F3:F60" si="1">((B3/$E3)*100)</f>
        <v>12.069563708907971</v>
      </c>
      <c r="G3" s="1">
        <f t="shared" ref="G3:G60" si="2">((C3/$E3)*100)</f>
        <v>15.456674473067917</v>
      </c>
      <c r="H3" s="1">
        <f t="shared" ref="H3:H59" si="3">((D3/$E3)*100)</f>
        <v>-1.5135744643941365</v>
      </c>
      <c r="I3" s="12">
        <f t="shared" ref="I3:I43" si="4">F3-G3</f>
        <v>-3.3871107641599458</v>
      </c>
      <c r="J3" s="5"/>
      <c r="K3" s="5"/>
    </row>
    <row r="4" spans="1:11" x14ac:dyDescent="0.3">
      <c r="A4" t="s">
        <v>32</v>
      </c>
      <c r="B4" s="2">
        <v>32080</v>
      </c>
      <c r="C4" s="2">
        <v>42080</v>
      </c>
      <c r="D4" s="2">
        <v>-4680</v>
      </c>
      <c r="E4" s="2">
        <v>268950</v>
      </c>
      <c r="F4" s="1">
        <f t="shared" si="1"/>
        <v>11.927867633389106</v>
      </c>
      <c r="G4" s="1">
        <f t="shared" si="2"/>
        <v>15.646030860754786</v>
      </c>
      <c r="H4" s="1">
        <f t="shared" si="3"/>
        <v>-1.7401003904071388</v>
      </c>
      <c r="I4" s="12">
        <f t="shared" si="4"/>
        <v>-3.7181632273656806</v>
      </c>
      <c r="J4" s="5"/>
      <c r="K4" s="5"/>
    </row>
    <row r="5" spans="1:11" x14ac:dyDescent="0.3">
      <c r="A5" t="s">
        <v>33</v>
      </c>
      <c r="B5" s="2">
        <v>39410</v>
      </c>
      <c r="C5" s="2">
        <v>49810</v>
      </c>
      <c r="D5" s="2">
        <v>-5100</v>
      </c>
      <c r="E5" s="2">
        <v>283600</v>
      </c>
      <c r="F5" s="1">
        <f t="shared" si="1"/>
        <v>13.896332863187588</v>
      </c>
      <c r="G5" s="1">
        <f t="shared" si="2"/>
        <v>17.563469675599436</v>
      </c>
      <c r="H5" s="1">
        <f t="shared" si="3"/>
        <v>-1.7983074753173485</v>
      </c>
      <c r="I5" s="12">
        <f t="shared" si="4"/>
        <v>-3.6671368124118473</v>
      </c>
      <c r="J5" s="5"/>
      <c r="K5" s="5"/>
    </row>
    <row r="6" spans="1:11" x14ac:dyDescent="0.3">
      <c r="A6" t="s">
        <v>34</v>
      </c>
      <c r="B6" s="2">
        <v>44030</v>
      </c>
      <c r="C6" s="2">
        <v>57940</v>
      </c>
      <c r="D6" s="2">
        <v>-8430</v>
      </c>
      <c r="E6" s="2">
        <v>321060</v>
      </c>
      <c r="F6" s="1">
        <f t="shared" si="1"/>
        <v>13.713947548744784</v>
      </c>
      <c r="G6" s="1">
        <f t="shared" si="2"/>
        <v>18.046471064598517</v>
      </c>
      <c r="H6" s="1">
        <f t="shared" si="3"/>
        <v>-2.6256774434685104</v>
      </c>
      <c r="I6" s="12">
        <f t="shared" si="4"/>
        <v>-4.3325235158537332</v>
      </c>
      <c r="J6" s="5"/>
      <c r="K6" s="5"/>
    </row>
    <row r="7" spans="1:11" x14ac:dyDescent="0.3">
      <c r="A7" t="s">
        <v>35</v>
      </c>
      <c r="B7" s="2">
        <v>45110</v>
      </c>
      <c r="C7" s="2">
        <v>58110</v>
      </c>
      <c r="D7" s="2">
        <v>-8070</v>
      </c>
      <c r="E7" s="2">
        <v>376010</v>
      </c>
      <c r="F7" s="1">
        <f t="shared" si="1"/>
        <v>11.997021355815004</v>
      </c>
      <c r="G7" s="1">
        <f t="shared" si="2"/>
        <v>15.454376213398579</v>
      </c>
      <c r="H7" s="1">
        <f t="shared" si="3"/>
        <v>-2.1462195154384194</v>
      </c>
      <c r="I7" s="12">
        <f t="shared" si="4"/>
        <v>-3.4573548575835744</v>
      </c>
      <c r="J7" s="5"/>
      <c r="K7" s="5"/>
    </row>
    <row r="8" spans="1:11" x14ac:dyDescent="0.3">
      <c r="A8" t="s">
        <v>36</v>
      </c>
      <c r="B8" s="2">
        <v>47300</v>
      </c>
      <c r="C8" s="2">
        <v>56320</v>
      </c>
      <c r="D8" s="2">
        <v>-4100</v>
      </c>
      <c r="E8" s="2">
        <v>398140</v>
      </c>
      <c r="F8" s="1">
        <f t="shared" si="1"/>
        <v>11.880243130557091</v>
      </c>
      <c r="G8" s="1">
        <f t="shared" si="2"/>
        <v>14.145777867081932</v>
      </c>
      <c r="H8" s="1">
        <f t="shared" si="3"/>
        <v>-1.0297885166022003</v>
      </c>
      <c r="I8" s="12">
        <f t="shared" si="4"/>
        <v>-2.2655347365248417</v>
      </c>
      <c r="J8" s="5"/>
      <c r="K8" s="5"/>
    </row>
    <row r="9" spans="1:11" x14ac:dyDescent="0.3">
      <c r="A9" t="s">
        <v>37</v>
      </c>
      <c r="B9" s="2">
        <v>61160</v>
      </c>
      <c r="C9" s="2">
        <v>69390</v>
      </c>
      <c r="D9" s="2">
        <v>-2340</v>
      </c>
      <c r="E9" s="2">
        <v>438360</v>
      </c>
      <c r="F9" s="1">
        <f t="shared" si="1"/>
        <v>13.952002919974449</v>
      </c>
      <c r="G9" s="1">
        <f t="shared" si="2"/>
        <v>15.829455242266629</v>
      </c>
      <c r="H9" s="1">
        <f t="shared" si="3"/>
        <v>-0.53380782918149472</v>
      </c>
      <c r="I9" s="12">
        <f t="shared" si="4"/>
        <v>-1.8774523222921804</v>
      </c>
      <c r="J9" s="5"/>
      <c r="K9" s="5"/>
    </row>
    <row r="10" spans="1:11" x14ac:dyDescent="0.3">
      <c r="A10" t="s">
        <v>38</v>
      </c>
      <c r="B10" s="2">
        <v>64940</v>
      </c>
      <c r="C10" s="2">
        <v>76710</v>
      </c>
      <c r="D10" s="2">
        <v>-4450</v>
      </c>
      <c r="E10" s="2">
        <v>468170</v>
      </c>
      <c r="F10" s="1">
        <f t="shared" si="1"/>
        <v>13.871029754149134</v>
      </c>
      <c r="G10" s="1">
        <f t="shared" si="2"/>
        <v>16.385073797979366</v>
      </c>
      <c r="H10" s="1">
        <f t="shared" si="3"/>
        <v>-0.95050943033513458</v>
      </c>
      <c r="I10" s="12">
        <f t="shared" si="4"/>
        <v>-2.5140440438302321</v>
      </c>
      <c r="J10" s="5"/>
      <c r="K10" s="5"/>
    </row>
    <row r="11" spans="1:11" x14ac:dyDescent="0.3">
      <c r="A11" t="s">
        <v>39</v>
      </c>
      <c r="B11" s="2">
        <v>73510</v>
      </c>
      <c r="C11" s="2">
        <v>86810</v>
      </c>
      <c r="D11" s="2">
        <v>-4990</v>
      </c>
      <c r="E11" s="2">
        <v>501200</v>
      </c>
      <c r="F11" s="1">
        <f t="shared" si="1"/>
        <v>14.666799680766159</v>
      </c>
      <c r="G11" s="1">
        <f t="shared" si="2"/>
        <v>17.320430965682363</v>
      </c>
      <c r="H11" s="1">
        <f t="shared" si="3"/>
        <v>-0.99561053471668004</v>
      </c>
      <c r="I11" s="12">
        <f t="shared" si="4"/>
        <v>-2.6536312849162034</v>
      </c>
      <c r="J11" s="5"/>
      <c r="K11" s="5"/>
    </row>
    <row r="12" spans="1:11" x14ac:dyDescent="0.3">
      <c r="A12" t="s">
        <v>40</v>
      </c>
      <c r="B12" s="2">
        <v>75990</v>
      </c>
      <c r="C12" s="2">
        <v>87710</v>
      </c>
      <c r="D12" s="2">
        <v>-3120</v>
      </c>
      <c r="E12" s="2">
        <v>552450</v>
      </c>
      <c r="F12" s="1">
        <f t="shared" si="1"/>
        <v>13.75509095845778</v>
      </c>
      <c r="G12" s="1">
        <f t="shared" si="2"/>
        <v>15.876549914019369</v>
      </c>
      <c r="H12" s="1">
        <f t="shared" si="3"/>
        <v>-0.56475699158294868</v>
      </c>
      <c r="I12" s="12">
        <f t="shared" si="4"/>
        <v>-2.1214589555615895</v>
      </c>
      <c r="J12" s="5"/>
      <c r="K12" s="5"/>
    </row>
    <row r="13" spans="1:11" x14ac:dyDescent="0.3">
      <c r="A13" t="s">
        <v>41</v>
      </c>
      <c r="B13" s="2">
        <v>109840</v>
      </c>
      <c r="C13" s="2">
        <v>126080</v>
      </c>
      <c r="D13" s="2">
        <v>11350</v>
      </c>
      <c r="E13" s="2">
        <v>672410</v>
      </c>
      <c r="F13" s="1">
        <f t="shared" si="1"/>
        <v>16.335271634865634</v>
      </c>
      <c r="G13" s="1">
        <f t="shared" si="2"/>
        <v>18.750464746211389</v>
      </c>
      <c r="H13" s="1">
        <f t="shared" si="3"/>
        <v>1.6879582397644293</v>
      </c>
      <c r="I13" s="12">
        <f t="shared" si="4"/>
        <v>-2.4151931113457543</v>
      </c>
      <c r="J13" s="5"/>
      <c r="K13" s="5"/>
    </row>
    <row r="14" spans="1:11" x14ac:dyDescent="0.3">
      <c r="A14" t="s">
        <v>42</v>
      </c>
      <c r="B14" s="2">
        <v>128030</v>
      </c>
      <c r="C14" s="2">
        <v>150290</v>
      </c>
      <c r="D14" s="2">
        <v>-9560</v>
      </c>
      <c r="E14" s="2">
        <v>793780</v>
      </c>
      <c r="F14" s="1">
        <f t="shared" si="1"/>
        <v>16.12915417370052</v>
      </c>
      <c r="G14" s="1">
        <f t="shared" si="2"/>
        <v>18.93345763309733</v>
      </c>
      <c r="H14" s="1">
        <f t="shared" si="3"/>
        <v>-1.204363929552269</v>
      </c>
      <c r="I14" s="12">
        <f t="shared" si="4"/>
        <v>-2.8043034593968095</v>
      </c>
      <c r="J14" s="5"/>
      <c r="K14" s="5"/>
    </row>
    <row r="15" spans="1:11" x14ac:dyDescent="0.3">
      <c r="A15" t="s">
        <v>43</v>
      </c>
      <c r="B15" s="2">
        <v>141690</v>
      </c>
      <c r="C15" s="2">
        <v>158940</v>
      </c>
      <c r="D15" s="2">
        <v>-1780</v>
      </c>
      <c r="E15" s="2">
        <v>852120</v>
      </c>
      <c r="F15" s="1">
        <f t="shared" si="1"/>
        <v>16.627939726799042</v>
      </c>
      <c r="G15" s="1">
        <f t="shared" si="2"/>
        <v>18.652302492606676</v>
      </c>
      <c r="H15" s="1">
        <f t="shared" si="3"/>
        <v>-0.20889076655870065</v>
      </c>
      <c r="I15" s="12">
        <f t="shared" si="4"/>
        <v>-2.0243627658076342</v>
      </c>
      <c r="J15" s="5"/>
      <c r="K15" s="5"/>
    </row>
    <row r="16" spans="1:11" x14ac:dyDescent="0.3">
      <c r="A16" t="s">
        <v>44</v>
      </c>
      <c r="B16" s="2">
        <v>165860</v>
      </c>
      <c r="C16" s="2">
        <v>173010</v>
      </c>
      <c r="D16" s="2">
        <v>8940</v>
      </c>
      <c r="E16" s="2">
        <v>918120</v>
      </c>
      <c r="F16" s="1">
        <f t="shared" si="1"/>
        <v>18.065176665359648</v>
      </c>
      <c r="G16" s="1">
        <f t="shared" si="2"/>
        <v>18.843941968370149</v>
      </c>
      <c r="H16" s="1">
        <f t="shared" si="3"/>
        <v>0.97372892432361791</v>
      </c>
      <c r="I16" s="12">
        <f t="shared" si="4"/>
        <v>-0.77876530301050195</v>
      </c>
      <c r="J16" s="5"/>
      <c r="K16" s="5"/>
    </row>
    <row r="17" spans="1:11" x14ac:dyDescent="0.3">
      <c r="A17" t="s">
        <v>45</v>
      </c>
      <c r="B17" s="2">
        <v>193010</v>
      </c>
      <c r="C17" s="2">
        <v>200740</v>
      </c>
      <c r="D17" s="2">
        <v>11240</v>
      </c>
      <c r="E17" s="2">
        <v>1040240</v>
      </c>
      <c r="F17" s="1">
        <f t="shared" si="1"/>
        <v>18.55437206798431</v>
      </c>
      <c r="G17" s="1">
        <f t="shared" si="2"/>
        <v>19.297469814658154</v>
      </c>
      <c r="H17" s="1">
        <f t="shared" si="3"/>
        <v>1.0805198800276858</v>
      </c>
      <c r="I17" s="12">
        <f t="shared" si="4"/>
        <v>-0.74309774667384332</v>
      </c>
      <c r="J17" s="5"/>
      <c r="K17" s="5"/>
    </row>
    <row r="18" spans="1:11" x14ac:dyDescent="0.3">
      <c r="A18" t="s">
        <v>46</v>
      </c>
      <c r="B18" s="2">
        <v>228800</v>
      </c>
      <c r="C18" s="2">
        <v>257710</v>
      </c>
      <c r="D18" s="2">
        <v>-2380</v>
      </c>
      <c r="E18" s="2">
        <v>1126710</v>
      </c>
      <c r="F18" s="1">
        <f t="shared" si="1"/>
        <v>20.306911272643362</v>
      </c>
      <c r="G18" s="1">
        <f t="shared" si="2"/>
        <v>22.872788916402623</v>
      </c>
      <c r="H18" s="1">
        <f t="shared" si="3"/>
        <v>-0.21123447914725171</v>
      </c>
      <c r="I18" s="12">
        <f t="shared" si="4"/>
        <v>-2.5658776437592614</v>
      </c>
      <c r="J18" s="5"/>
      <c r="K18" s="5"/>
    </row>
    <row r="19" spans="1:11" x14ac:dyDescent="0.3">
      <c r="A19" t="s">
        <v>47</v>
      </c>
      <c r="B19" s="2">
        <v>237710</v>
      </c>
      <c r="C19" s="2">
        <v>272690</v>
      </c>
      <c r="D19" s="2">
        <v>-5530</v>
      </c>
      <c r="E19" s="2">
        <v>1235620</v>
      </c>
      <c r="F19" s="1">
        <f t="shared" si="1"/>
        <v>19.238115278159952</v>
      </c>
      <c r="G19" s="1">
        <f t="shared" si="2"/>
        <v>22.069082727699456</v>
      </c>
      <c r="H19" s="1">
        <f t="shared" si="3"/>
        <v>-0.4475485990838608</v>
      </c>
      <c r="I19" s="12">
        <f t="shared" si="4"/>
        <v>-2.8309674495395036</v>
      </c>
      <c r="J19" s="5"/>
      <c r="K19" s="5"/>
    </row>
    <row r="20" spans="1:11" x14ac:dyDescent="0.3">
      <c r="A20" t="s">
        <v>48</v>
      </c>
      <c r="B20" s="2">
        <v>253070</v>
      </c>
      <c r="C20" s="2">
        <v>304980</v>
      </c>
      <c r="D20" s="2">
        <v>-22140</v>
      </c>
      <c r="E20" s="2">
        <v>1470630</v>
      </c>
      <c r="F20" s="1">
        <f t="shared" si="1"/>
        <v>17.208271285095503</v>
      </c>
      <c r="G20" s="1">
        <f t="shared" si="2"/>
        <v>20.738051039350484</v>
      </c>
      <c r="H20" s="1">
        <f t="shared" si="3"/>
        <v>-1.5054772444462576</v>
      </c>
      <c r="I20" s="12">
        <f t="shared" si="4"/>
        <v>-3.5297797542549816</v>
      </c>
      <c r="J20" s="5"/>
      <c r="K20" s="5"/>
    </row>
    <row r="21" spans="1:11" x14ac:dyDescent="0.3">
      <c r="A21" t="s">
        <v>49</v>
      </c>
      <c r="B21" s="2">
        <v>289890</v>
      </c>
      <c r="C21" s="2">
        <v>354090</v>
      </c>
      <c r="D21" s="2">
        <v>-28390</v>
      </c>
      <c r="E21" s="2">
        <v>1727760</v>
      </c>
      <c r="F21" s="1">
        <f t="shared" si="1"/>
        <v>16.778371996110572</v>
      </c>
      <c r="G21" s="1">
        <f t="shared" si="2"/>
        <v>20.494165856368941</v>
      </c>
      <c r="H21" s="1">
        <f t="shared" si="3"/>
        <v>-1.6431680325971199</v>
      </c>
      <c r="I21" s="12">
        <f t="shared" si="4"/>
        <v>-3.7157938602583691</v>
      </c>
      <c r="J21" s="5"/>
      <c r="K21" s="5"/>
    </row>
    <row r="22" spans="1:11" x14ac:dyDescent="0.3">
      <c r="A22" t="s">
        <v>50</v>
      </c>
      <c r="B22" s="2">
        <v>333160</v>
      </c>
      <c r="C22" s="2">
        <v>398950</v>
      </c>
      <c r="D22" s="2">
        <v>-32800</v>
      </c>
      <c r="E22" s="2">
        <v>1932550</v>
      </c>
      <c r="F22" s="1">
        <f t="shared" si="1"/>
        <v>17.239398721895942</v>
      </c>
      <c r="G22" s="1">
        <f t="shared" si="2"/>
        <v>20.64370908902745</v>
      </c>
      <c r="H22" s="1">
        <f t="shared" si="3"/>
        <v>-1.6972393987218959</v>
      </c>
      <c r="I22" s="12">
        <f t="shared" si="4"/>
        <v>-3.404310367131508</v>
      </c>
      <c r="J22" s="5"/>
      <c r="K22" s="5"/>
    </row>
    <row r="23" spans="1:11" x14ac:dyDescent="0.3">
      <c r="A23" t="s">
        <v>51</v>
      </c>
      <c r="B23" s="2">
        <v>380100</v>
      </c>
      <c r="C23" s="2">
        <v>443960</v>
      </c>
      <c r="D23" s="2">
        <v>-33160</v>
      </c>
      <c r="E23" s="2">
        <v>2250740</v>
      </c>
      <c r="F23" s="1">
        <f t="shared" si="1"/>
        <v>16.887779130419329</v>
      </c>
      <c r="G23" s="1">
        <f t="shared" si="2"/>
        <v>19.725068199792066</v>
      </c>
      <c r="H23" s="1">
        <f t="shared" si="3"/>
        <v>-1.4732932280050117</v>
      </c>
      <c r="I23" s="12">
        <f t="shared" si="4"/>
        <v>-2.8372890693727371</v>
      </c>
      <c r="J23" s="5"/>
      <c r="K23" s="5"/>
    </row>
    <row r="24" spans="1:11" x14ac:dyDescent="0.3">
      <c r="A24" t="s">
        <v>52</v>
      </c>
      <c r="B24" s="2">
        <v>448640</v>
      </c>
      <c r="C24" s="2">
        <v>521810</v>
      </c>
      <c r="D24" s="2">
        <v>-28730</v>
      </c>
      <c r="E24" s="2">
        <v>2521880</v>
      </c>
      <c r="F24" s="1">
        <f t="shared" si="1"/>
        <v>17.789902770948657</v>
      </c>
      <c r="G24" s="1">
        <f t="shared" si="2"/>
        <v>20.691309657874285</v>
      </c>
      <c r="H24" s="1">
        <f t="shared" si="3"/>
        <v>-1.1392294637334053</v>
      </c>
      <c r="I24" s="12">
        <f t="shared" si="4"/>
        <v>-2.9014068869256278</v>
      </c>
      <c r="J24" s="5"/>
      <c r="K24" s="5"/>
    </row>
    <row r="25" spans="1:11" x14ac:dyDescent="0.3">
      <c r="A25" t="s">
        <v>53</v>
      </c>
      <c r="B25" s="2">
        <v>522490</v>
      </c>
      <c r="C25" s="2">
        <v>634200</v>
      </c>
      <c r="D25" s="2">
        <v>-59560</v>
      </c>
      <c r="E25" s="2">
        <v>2845340</v>
      </c>
      <c r="F25" s="1">
        <f t="shared" si="1"/>
        <v>18.36300758433087</v>
      </c>
      <c r="G25" s="1">
        <f t="shared" si="2"/>
        <v>22.289076173673443</v>
      </c>
      <c r="H25" s="1">
        <f t="shared" si="3"/>
        <v>-2.0932472042005523</v>
      </c>
      <c r="I25" s="12">
        <f t="shared" si="4"/>
        <v>-3.9260685893425737</v>
      </c>
      <c r="J25" s="5"/>
      <c r="K25" s="5"/>
    </row>
    <row r="26" spans="1:11" x14ac:dyDescent="0.3">
      <c r="A26" t="s">
        <v>54</v>
      </c>
      <c r="B26" s="2">
        <v>578250</v>
      </c>
      <c r="C26" s="2">
        <v>691610</v>
      </c>
      <c r="D26" s="2">
        <v>-58300</v>
      </c>
      <c r="E26" s="2">
        <v>3183660</v>
      </c>
      <c r="F26" s="1">
        <f t="shared" si="1"/>
        <v>18.163057612936054</v>
      </c>
      <c r="G26" s="1">
        <f t="shared" si="2"/>
        <v>21.723739344025432</v>
      </c>
      <c r="H26" s="1">
        <f t="shared" si="3"/>
        <v>-1.8312256962112787</v>
      </c>
      <c r="I26" s="12">
        <f t="shared" si="4"/>
        <v>-3.5606817310893781</v>
      </c>
      <c r="J26" s="5"/>
      <c r="K26" s="5"/>
    </row>
    <row r="27" spans="1:11" x14ac:dyDescent="0.3">
      <c r="A27" t="s">
        <v>55</v>
      </c>
      <c r="B27" s="2">
        <v>734880</v>
      </c>
      <c r="C27" s="2">
        <v>856240</v>
      </c>
      <c r="D27" s="2">
        <v>-62930</v>
      </c>
      <c r="E27" s="2">
        <v>3618650</v>
      </c>
      <c r="F27" s="1">
        <f t="shared" si="1"/>
        <v>20.308125958575712</v>
      </c>
      <c r="G27" s="1">
        <f t="shared" si="2"/>
        <v>23.661862849405164</v>
      </c>
      <c r="H27" s="1">
        <f t="shared" si="3"/>
        <v>-1.7390463294322467</v>
      </c>
      <c r="I27" s="12">
        <f t="shared" si="4"/>
        <v>-3.3537368908294525</v>
      </c>
      <c r="J27" s="5"/>
      <c r="K27" s="5"/>
    </row>
    <row r="28" spans="1:11" x14ac:dyDescent="0.3">
      <c r="A28" t="s">
        <v>56</v>
      </c>
      <c r="B28" s="2">
        <v>878680</v>
      </c>
      <c r="C28" s="2">
        <v>1061060</v>
      </c>
      <c r="D28" s="2">
        <v>-115800</v>
      </c>
      <c r="E28" s="2">
        <v>4293630</v>
      </c>
      <c r="F28" s="1">
        <f t="shared" si="1"/>
        <v>20.464734967847718</v>
      </c>
      <c r="G28" s="1">
        <f t="shared" si="2"/>
        <v>24.712422821714959</v>
      </c>
      <c r="H28" s="1">
        <f t="shared" si="3"/>
        <v>-2.6970186066335478</v>
      </c>
      <c r="I28" s="12">
        <f t="shared" si="4"/>
        <v>-4.2476878538672409</v>
      </c>
      <c r="J28" s="5"/>
      <c r="K28" s="5"/>
    </row>
    <row r="29" spans="1:11" x14ac:dyDescent="0.3">
      <c r="A29" t="s">
        <v>57</v>
      </c>
      <c r="B29" s="2">
        <v>1073410</v>
      </c>
      <c r="C29" s="2">
        <v>1265340</v>
      </c>
      <c r="D29" s="2">
        <v>-113890</v>
      </c>
      <c r="E29" s="2">
        <v>4932780</v>
      </c>
      <c r="F29" s="1">
        <f t="shared" si="1"/>
        <v>21.760751543754232</v>
      </c>
      <c r="G29" s="1">
        <f t="shared" si="2"/>
        <v>25.651660929536689</v>
      </c>
      <c r="H29" s="1">
        <f t="shared" si="3"/>
        <v>-2.308840045572679</v>
      </c>
      <c r="I29" s="12">
        <f t="shared" si="4"/>
        <v>-3.8909093857824573</v>
      </c>
      <c r="J29" s="5"/>
      <c r="K29" s="5"/>
    </row>
    <row r="30" spans="1:11" x14ac:dyDescent="0.3">
      <c r="A30" t="s">
        <v>58</v>
      </c>
      <c r="B30" s="2">
        <v>1344200</v>
      </c>
      <c r="C30" s="2">
        <v>1622530</v>
      </c>
      <c r="D30" s="2">
        <v>-173660</v>
      </c>
      <c r="E30" s="2">
        <v>5761090</v>
      </c>
      <c r="F30" s="1">
        <f t="shared" si="1"/>
        <v>23.332390224766495</v>
      </c>
      <c r="G30" s="1">
        <f t="shared" si="2"/>
        <v>28.163594042099671</v>
      </c>
      <c r="H30" s="1">
        <f t="shared" si="3"/>
        <v>-3.0143601297671103</v>
      </c>
      <c r="I30" s="12">
        <f t="shared" si="4"/>
        <v>-4.8312038173331757</v>
      </c>
      <c r="J30" s="5"/>
      <c r="K30" s="5"/>
    </row>
    <row r="31" spans="1:11" x14ac:dyDescent="0.3">
      <c r="A31" t="s">
        <v>59</v>
      </c>
      <c r="B31" s="2">
        <v>1431760</v>
      </c>
      <c r="C31" s="2">
        <v>1561960</v>
      </c>
      <c r="D31" s="2">
        <v>-22350</v>
      </c>
      <c r="E31" s="2">
        <v>6622600</v>
      </c>
      <c r="F31" s="1">
        <f t="shared" si="1"/>
        <v>21.619303596774682</v>
      </c>
      <c r="G31" s="1">
        <f t="shared" si="2"/>
        <v>23.585298825234801</v>
      </c>
      <c r="H31" s="1">
        <f t="shared" si="3"/>
        <v>-0.33748074774257841</v>
      </c>
      <c r="I31" s="12">
        <f t="shared" si="4"/>
        <v>-1.9659952284601196</v>
      </c>
      <c r="J31" s="5"/>
      <c r="K31" s="5"/>
    </row>
    <row r="32" spans="1:11" x14ac:dyDescent="0.3">
      <c r="A32" t="s">
        <v>60</v>
      </c>
      <c r="B32" s="2">
        <v>1649400</v>
      </c>
      <c r="C32" s="2">
        <v>1897190</v>
      </c>
      <c r="D32" s="2">
        <v>-127640</v>
      </c>
      <c r="E32" s="2">
        <v>7611960</v>
      </c>
      <c r="F32" s="1">
        <f t="shared" si="1"/>
        <v>21.66853215203443</v>
      </c>
      <c r="G32" s="1">
        <f t="shared" si="2"/>
        <v>24.923804118781494</v>
      </c>
      <c r="H32" s="1">
        <f t="shared" si="3"/>
        <v>-1.6768348756430671</v>
      </c>
      <c r="I32" s="12">
        <f t="shared" si="4"/>
        <v>-3.2552719667470633</v>
      </c>
      <c r="J32" s="5"/>
      <c r="K32" s="5"/>
    </row>
    <row r="33" spans="1:11" x14ac:dyDescent="0.3">
      <c r="A33" t="s">
        <v>61</v>
      </c>
      <c r="B33" s="2">
        <v>1942780</v>
      </c>
      <c r="C33" s="2">
        <v>2102910</v>
      </c>
      <c r="D33" s="2">
        <v>-36340</v>
      </c>
      <c r="E33" s="2">
        <v>8759920</v>
      </c>
      <c r="F33" s="1">
        <f t="shared" si="1"/>
        <v>22.17805642060658</v>
      </c>
      <c r="G33" s="1">
        <f t="shared" si="2"/>
        <v>24.006041151060739</v>
      </c>
      <c r="H33" s="1">
        <f t="shared" si="3"/>
        <v>-0.41484397117781896</v>
      </c>
      <c r="I33" s="12">
        <f t="shared" si="4"/>
        <v>-1.8279847304541583</v>
      </c>
      <c r="J33" s="5"/>
      <c r="K33" s="5"/>
    </row>
    <row r="34" spans="1:11" x14ac:dyDescent="0.3">
      <c r="A34" t="s">
        <v>62</v>
      </c>
      <c r="B34" s="2">
        <v>2471770</v>
      </c>
      <c r="C34" s="2">
        <v>2749100</v>
      </c>
      <c r="D34" s="2">
        <v>-105830</v>
      </c>
      <c r="E34" s="2">
        <v>10275700</v>
      </c>
      <c r="F34" s="1">
        <f t="shared" si="1"/>
        <v>24.054516967213914</v>
      </c>
      <c r="G34" s="1">
        <f t="shared" si="2"/>
        <v>26.75340852691301</v>
      </c>
      <c r="H34" s="1">
        <f t="shared" si="3"/>
        <v>-1.0299055052210555</v>
      </c>
      <c r="I34" s="12">
        <f t="shared" si="4"/>
        <v>-2.6988915596990957</v>
      </c>
      <c r="J34" s="5"/>
      <c r="K34" s="5"/>
    </row>
    <row r="35" spans="1:11" x14ac:dyDescent="0.3">
      <c r="A35" t="s">
        <v>63</v>
      </c>
      <c r="B35" s="2">
        <v>2886460</v>
      </c>
      <c r="C35" s="2">
        <v>3296490</v>
      </c>
      <c r="D35" s="2">
        <v>-196460</v>
      </c>
      <c r="E35" s="2">
        <v>12055830</v>
      </c>
      <c r="F35" s="1">
        <f t="shared" si="1"/>
        <v>23.942441125994645</v>
      </c>
      <c r="G35" s="1">
        <f t="shared" si="2"/>
        <v>27.34353420710146</v>
      </c>
      <c r="H35" s="1">
        <f t="shared" si="3"/>
        <v>-1.6295850223501824</v>
      </c>
      <c r="I35" s="12">
        <f t="shared" si="4"/>
        <v>-3.401093081106815</v>
      </c>
      <c r="J35" s="5"/>
      <c r="K35" s="5"/>
    </row>
    <row r="36" spans="1:11" x14ac:dyDescent="0.3">
      <c r="A36" t="s">
        <v>64</v>
      </c>
      <c r="B36" s="2">
        <v>3181260</v>
      </c>
      <c r="C36" s="2">
        <v>3573780</v>
      </c>
      <c r="D36" s="2">
        <v>-162820</v>
      </c>
      <c r="E36" s="2">
        <v>13948160</v>
      </c>
      <c r="F36" s="1">
        <f t="shared" si="1"/>
        <v>22.80773951546297</v>
      </c>
      <c r="G36" s="1">
        <f t="shared" si="2"/>
        <v>25.621874139671469</v>
      </c>
      <c r="H36" s="1">
        <f t="shared" si="3"/>
        <v>-1.1673224281912453</v>
      </c>
      <c r="I36" s="12">
        <f t="shared" si="4"/>
        <v>-2.8141346242084992</v>
      </c>
      <c r="J36" s="5"/>
      <c r="K36" s="5"/>
    </row>
    <row r="37" spans="1:11" x14ac:dyDescent="0.3">
      <c r="A37" t="s">
        <v>65</v>
      </c>
      <c r="B37" s="2">
        <v>3790620</v>
      </c>
      <c r="C37" s="2">
        <v>4275160</v>
      </c>
      <c r="D37" s="2">
        <v>-208830</v>
      </c>
      <c r="E37" s="2">
        <v>15452940</v>
      </c>
      <c r="F37" s="1">
        <f t="shared" si="1"/>
        <v>24.530089419877381</v>
      </c>
      <c r="G37" s="1">
        <f t="shared" si="2"/>
        <v>27.665673975308259</v>
      </c>
      <c r="H37" s="1">
        <f t="shared" si="3"/>
        <v>-1.3513933270950382</v>
      </c>
      <c r="I37" s="12">
        <f t="shared" si="4"/>
        <v>-3.1355845554308779</v>
      </c>
      <c r="J37" s="5"/>
      <c r="K37" s="5"/>
    </row>
    <row r="38" spans="1:11" x14ac:dyDescent="0.3">
      <c r="A38" t="s">
        <v>6</v>
      </c>
      <c r="B38" s="2">
        <v>4206220</v>
      </c>
      <c r="C38" s="2">
        <v>4641220</v>
      </c>
      <c r="D38" s="2">
        <v>-167890</v>
      </c>
      <c r="E38" s="2">
        <v>17722970</v>
      </c>
      <c r="F38" s="1">
        <f t="shared" si="1"/>
        <v>23.733155334574285</v>
      </c>
      <c r="G38" s="1">
        <f t="shared" si="2"/>
        <v>26.187597225521458</v>
      </c>
      <c r="H38" s="1">
        <f t="shared" si="3"/>
        <v>-0.94730172200257634</v>
      </c>
      <c r="I38" s="12">
        <f t="shared" si="4"/>
        <v>-2.454441890947173</v>
      </c>
      <c r="J38" s="5"/>
      <c r="K38" s="5"/>
    </row>
    <row r="39" spans="1:11" x14ac:dyDescent="0.3">
      <c r="A39" t="s">
        <v>7</v>
      </c>
      <c r="B39" s="2">
        <v>5232560</v>
      </c>
      <c r="C39" s="2">
        <v>5729040</v>
      </c>
      <c r="D39" s="2">
        <v>-203310</v>
      </c>
      <c r="E39" s="2">
        <v>19882620</v>
      </c>
      <c r="F39" s="1">
        <f t="shared" si="1"/>
        <v>26.317255975319149</v>
      </c>
      <c r="G39" s="1">
        <f t="shared" si="2"/>
        <v>28.814311192388125</v>
      </c>
      <c r="H39" s="1">
        <f t="shared" si="3"/>
        <v>-1.0225513538960156</v>
      </c>
      <c r="I39" s="12">
        <f t="shared" si="4"/>
        <v>-2.4970552170689757</v>
      </c>
      <c r="J39" s="5"/>
      <c r="K39" s="5"/>
    </row>
    <row r="40" spans="1:11" x14ac:dyDescent="0.3">
      <c r="A40" t="s">
        <v>8</v>
      </c>
      <c r="B40" s="2">
        <v>5315230</v>
      </c>
      <c r="C40" s="2">
        <v>5617030</v>
      </c>
      <c r="D40" s="2">
        <v>-115980</v>
      </c>
      <c r="E40" s="2">
        <v>21398860</v>
      </c>
      <c r="F40" s="1">
        <f t="shared" si="1"/>
        <v>24.838846555377252</v>
      </c>
      <c r="G40" s="1">
        <f t="shared" si="2"/>
        <v>26.249202060296671</v>
      </c>
      <c r="H40" s="1">
        <f t="shared" si="3"/>
        <v>-0.54199148926625063</v>
      </c>
      <c r="I40" s="12">
        <f t="shared" si="4"/>
        <v>-1.4103555049194192</v>
      </c>
      <c r="J40" s="5"/>
      <c r="K40" s="5"/>
    </row>
    <row r="41" spans="1:11" x14ac:dyDescent="0.3">
      <c r="A41" t="s">
        <v>9</v>
      </c>
      <c r="B41" s="2">
        <v>6031100</v>
      </c>
      <c r="C41" s="2">
        <v>6072600</v>
      </c>
      <c r="D41" s="2">
        <v>164260</v>
      </c>
      <c r="E41" s="2">
        <v>23152430</v>
      </c>
      <c r="F41" s="1">
        <f t="shared" si="1"/>
        <v>26.049533461498424</v>
      </c>
      <c r="G41" s="1">
        <f t="shared" si="2"/>
        <v>26.228780305134276</v>
      </c>
      <c r="H41" s="1">
        <f t="shared" si="3"/>
        <v>0.7094719647138551</v>
      </c>
      <c r="I41" s="12">
        <f t="shared" si="4"/>
        <v>-0.17924684363585186</v>
      </c>
      <c r="J41" s="5"/>
      <c r="K41" s="5"/>
    </row>
    <row r="42" spans="1:11" x14ac:dyDescent="0.3">
      <c r="A42" t="s">
        <v>10</v>
      </c>
      <c r="B42" s="2">
        <v>6683280</v>
      </c>
      <c r="C42" s="2">
        <v>6674350</v>
      </c>
      <c r="D42" s="2">
        <v>306600</v>
      </c>
      <c r="E42" s="2">
        <v>24926140</v>
      </c>
      <c r="F42" s="1">
        <f t="shared" si="1"/>
        <v>26.812334360635059</v>
      </c>
      <c r="G42" s="1">
        <f t="shared" si="2"/>
        <v>26.776508516761922</v>
      </c>
      <c r="H42" s="1">
        <f t="shared" si="3"/>
        <v>1.2300340124864901</v>
      </c>
      <c r="I42" s="12">
        <f t="shared" si="4"/>
        <v>3.5825843873137586E-2</v>
      </c>
      <c r="J42" s="5"/>
      <c r="K42" s="5"/>
    </row>
    <row r="43" spans="1:11" x14ac:dyDescent="0.3">
      <c r="A43" t="s">
        <v>11</v>
      </c>
      <c r="B43" s="2">
        <v>8260560</v>
      </c>
      <c r="C43" s="2">
        <v>8106240</v>
      </c>
      <c r="D43" s="2">
        <v>639830</v>
      </c>
      <c r="E43" s="2">
        <v>27925300</v>
      </c>
      <c r="F43" s="1">
        <f t="shared" si="1"/>
        <v>29.580917662478111</v>
      </c>
      <c r="G43" s="1">
        <f t="shared" si="2"/>
        <v>29.028300501695597</v>
      </c>
      <c r="H43" s="1">
        <f t="shared" si="3"/>
        <v>2.2912197899395892</v>
      </c>
      <c r="I43" s="12">
        <f t="shared" si="4"/>
        <v>0.55261716078251411</v>
      </c>
      <c r="J43" s="5"/>
      <c r="K43" s="5"/>
    </row>
    <row r="44" spans="1:11" x14ac:dyDescent="0.3">
      <c r="A44" t="s">
        <v>12</v>
      </c>
      <c r="B44" s="2">
        <v>11081670</v>
      </c>
      <c r="C44" s="2">
        <v>11215050</v>
      </c>
      <c r="D44" s="2">
        <v>-121740</v>
      </c>
      <c r="E44" s="2">
        <v>31863320</v>
      </c>
      <c r="F44" s="1">
        <f>((B44/$E44)*100)</f>
        <v>34.778767560944686</v>
      </c>
      <c r="G44" s="1">
        <f>((C44/$E44)*100)</f>
        <v>35.197368008104618</v>
      </c>
      <c r="H44" s="1">
        <f>((D44/$E44)*100)</f>
        <v>-0.38206941398448124</v>
      </c>
      <c r="I44" s="12">
        <f>F44-G44</f>
        <v>-0.41860044715993183</v>
      </c>
      <c r="J44" s="5"/>
      <c r="K44" s="5"/>
    </row>
    <row r="45" spans="1:11" x14ac:dyDescent="0.3">
      <c r="A45" t="s">
        <v>13</v>
      </c>
      <c r="B45" s="2">
        <v>12783870</v>
      </c>
      <c r="C45" s="2">
        <v>13229890</v>
      </c>
      <c r="D45" s="2">
        <v>-437370</v>
      </c>
      <c r="E45" s="2">
        <v>36321250</v>
      </c>
      <c r="F45" s="1">
        <f t="shared" si="1"/>
        <v>35.196668616856527</v>
      </c>
      <c r="G45" s="1">
        <f t="shared" si="2"/>
        <v>36.424654988470941</v>
      </c>
      <c r="H45" s="1">
        <f t="shared" si="3"/>
        <v>-1.2041711119523695</v>
      </c>
      <c r="I45" s="12">
        <f t="shared" ref="I45:I59" si="5">F45-G45</f>
        <v>-1.2279863716144135</v>
      </c>
      <c r="J45" s="5"/>
      <c r="K45" s="5"/>
    </row>
    <row r="46" spans="1:11" x14ac:dyDescent="0.3">
      <c r="A46" t="s">
        <v>14</v>
      </c>
      <c r="B46" s="2">
        <v>14859910</v>
      </c>
      <c r="C46" s="2">
        <v>15315140</v>
      </c>
      <c r="D46" s="2">
        <v>-443830</v>
      </c>
      <c r="E46" s="2">
        <v>42546290</v>
      </c>
      <c r="F46" s="1">
        <f t="shared" si="1"/>
        <v>34.926453046787394</v>
      </c>
      <c r="G46" s="1">
        <f t="shared" si="2"/>
        <v>35.996417078903939</v>
      </c>
      <c r="H46" s="1">
        <f t="shared" si="3"/>
        <v>-1.043169686475601</v>
      </c>
      <c r="I46" s="12">
        <f t="shared" si="5"/>
        <v>-1.0699640321165447</v>
      </c>
      <c r="J46" s="5"/>
      <c r="K46" s="5"/>
    </row>
    <row r="47" spans="1:11" x14ac:dyDescent="0.3">
      <c r="A47" t="s">
        <v>15</v>
      </c>
      <c r="B47" s="2">
        <v>18526430</v>
      </c>
      <c r="C47" s="2">
        <v>19170720</v>
      </c>
      <c r="D47" s="2">
        <v>-634780</v>
      </c>
      <c r="E47" s="2">
        <v>48986620</v>
      </c>
      <c r="F47" s="1">
        <f t="shared" si="1"/>
        <v>37.819367819212673</v>
      </c>
      <c r="G47" s="1">
        <f t="shared" si="2"/>
        <v>39.134604510374466</v>
      </c>
      <c r="H47" s="1">
        <f t="shared" si="3"/>
        <v>-1.295823226832143</v>
      </c>
      <c r="I47" s="12">
        <f t="shared" si="5"/>
        <v>-1.3152366911617932</v>
      </c>
      <c r="J47" s="5"/>
      <c r="K47" s="5"/>
    </row>
    <row r="48" spans="1:11" x14ac:dyDescent="0.3">
      <c r="A48" t="s">
        <v>16</v>
      </c>
      <c r="B48" s="2">
        <v>19862680</v>
      </c>
      <c r="C48" s="2">
        <v>21150270</v>
      </c>
      <c r="D48" s="2">
        <v>-1276292.2</v>
      </c>
      <c r="E48" s="2">
        <v>55141520</v>
      </c>
      <c r="F48" s="1">
        <f t="shared" si="1"/>
        <v>36.021277614400184</v>
      </c>
      <c r="G48" s="1">
        <f t="shared" si="2"/>
        <v>38.356342008707777</v>
      </c>
      <c r="H48" s="1">
        <f t="shared" si="3"/>
        <v>-2.3145756591403357</v>
      </c>
      <c r="I48" s="12">
        <f t="shared" si="5"/>
        <v>-2.3350643943075937</v>
      </c>
      <c r="J48" s="5"/>
      <c r="K48" s="5"/>
    </row>
    <row r="49" spans="1:11" x14ac:dyDescent="0.3">
      <c r="A49" t="s">
        <v>17</v>
      </c>
      <c r="B49" s="2">
        <v>22926860</v>
      </c>
      <c r="C49" s="2">
        <v>24734780</v>
      </c>
      <c r="D49" s="2">
        <v>-1796989.7</v>
      </c>
      <c r="E49" s="2">
        <v>63664070</v>
      </c>
      <c r="F49" s="1">
        <f t="shared" si="1"/>
        <v>36.012243640722311</v>
      </c>
      <c r="G49" s="1">
        <f t="shared" si="2"/>
        <v>38.852024383612296</v>
      </c>
      <c r="H49" s="1">
        <f t="shared" si="3"/>
        <v>-2.822612032187072</v>
      </c>
      <c r="I49" s="12">
        <f t="shared" si="5"/>
        <v>-2.8397807428899853</v>
      </c>
      <c r="J49" s="5"/>
    </row>
    <row r="50" spans="1:11" x14ac:dyDescent="0.3">
      <c r="A50" t="s">
        <v>18</v>
      </c>
      <c r="B50" s="2">
        <v>28178070</v>
      </c>
      <c r="C50" s="2">
        <v>30375200</v>
      </c>
      <c r="D50" s="2">
        <v>-2196535.2999999998</v>
      </c>
      <c r="E50" s="2">
        <v>76344720</v>
      </c>
      <c r="F50" s="1">
        <f t="shared" si="1"/>
        <v>36.908996457122377</v>
      </c>
      <c r="G50" s="1">
        <f t="shared" si="2"/>
        <v>39.786903403404978</v>
      </c>
      <c r="H50" s="1">
        <f t="shared" si="3"/>
        <v>-2.8771279795118772</v>
      </c>
      <c r="I50" s="12">
        <f t="shared" si="5"/>
        <v>-2.8779069462826001</v>
      </c>
      <c r="J50" s="5"/>
    </row>
    <row r="51" spans="1:11" x14ac:dyDescent="0.3">
      <c r="A51" t="s">
        <v>19</v>
      </c>
      <c r="B51" s="2">
        <v>30268370</v>
      </c>
      <c r="C51" s="2">
        <v>34030080</v>
      </c>
      <c r="D51" s="2">
        <v>-3759728.9</v>
      </c>
      <c r="E51" s="2">
        <v>87363287.099999994</v>
      </c>
      <c r="F51" s="1">
        <f t="shared" si="1"/>
        <v>34.646555784185921</v>
      </c>
      <c r="G51" s="1">
        <f t="shared" si="2"/>
        <v>38.952380490271182</v>
      </c>
      <c r="H51" s="1">
        <f t="shared" si="3"/>
        <v>-4.3035570487365513</v>
      </c>
      <c r="I51" s="12">
        <f t="shared" si="5"/>
        <v>-4.3058247060852608</v>
      </c>
      <c r="J51" s="5"/>
    </row>
    <row r="52" spans="1:11" x14ac:dyDescent="0.3">
      <c r="A52" t="s">
        <v>20</v>
      </c>
      <c r="B52" s="2">
        <v>33692020</v>
      </c>
      <c r="C52" s="2">
        <v>38471220</v>
      </c>
      <c r="D52" s="2">
        <v>-4796104</v>
      </c>
      <c r="E52" s="2">
        <v>99440131</v>
      </c>
      <c r="F52" s="1">
        <f t="shared" si="1"/>
        <v>33.881713208925682</v>
      </c>
      <c r="G52" s="1">
        <f t="shared" si="2"/>
        <v>38.687821117210717</v>
      </c>
      <c r="H52" s="1">
        <f t="shared" si="3"/>
        <v>-4.8231070813854817</v>
      </c>
      <c r="I52" s="12">
        <f t="shared" si="5"/>
        <v>-4.8061079082850355</v>
      </c>
      <c r="J52" s="5"/>
    </row>
    <row r="53" spans="1:11" x14ac:dyDescent="0.3">
      <c r="A53" t="s">
        <v>21</v>
      </c>
      <c r="B53" s="2">
        <v>36081930</v>
      </c>
      <c r="C53" s="2">
        <v>37941350</v>
      </c>
      <c r="D53" s="2">
        <v>-1871359.5</v>
      </c>
      <c r="E53" s="2">
        <v>112335216.09999999</v>
      </c>
      <c r="F53" s="1">
        <f t="shared" si="1"/>
        <v>32.119874116661798</v>
      </c>
      <c r="G53" s="1">
        <f t="shared" si="2"/>
        <v>33.775116403590559</v>
      </c>
      <c r="H53" s="1">
        <f t="shared" si="3"/>
        <v>-1.6658707438049785</v>
      </c>
      <c r="I53" s="12">
        <f t="shared" si="5"/>
        <v>-1.6552422869287611</v>
      </c>
      <c r="J53" s="5"/>
    </row>
    <row r="54" spans="1:11" x14ac:dyDescent="0.3">
      <c r="A54" t="s">
        <v>22</v>
      </c>
      <c r="B54" s="2">
        <v>40199570</v>
      </c>
      <c r="C54" s="2">
        <v>41797790</v>
      </c>
      <c r="D54" s="2">
        <v>-1633129.5</v>
      </c>
      <c r="E54" s="2">
        <v>124679592.90000001</v>
      </c>
      <c r="F54" s="1">
        <f t="shared" si="1"/>
        <v>32.242301298049874</v>
      </c>
      <c r="G54" s="1">
        <f t="shared" si="2"/>
        <v>33.524163038873702</v>
      </c>
      <c r="H54" s="1">
        <f t="shared" si="3"/>
        <v>-1.309861110398284</v>
      </c>
      <c r="I54" s="12">
        <f t="shared" si="5"/>
        <v>-1.2818617408238282</v>
      </c>
      <c r="J54" s="5"/>
      <c r="K54" s="13">
        <v>33.5</v>
      </c>
    </row>
    <row r="55" spans="1:11" x14ac:dyDescent="0.3">
      <c r="A55" t="s">
        <v>23</v>
      </c>
      <c r="B55" s="2">
        <v>42822590</v>
      </c>
      <c r="C55" s="2">
        <v>44226590</v>
      </c>
      <c r="D55" s="2">
        <v>-1437624</v>
      </c>
      <c r="E55" s="2">
        <v>137718738.80000001</v>
      </c>
      <c r="F55" s="1">
        <f t="shared" si="1"/>
        <v>31.094236247827151</v>
      </c>
      <c r="G55" s="1">
        <f t="shared" si="2"/>
        <v>32.113705357284317</v>
      </c>
      <c r="H55" s="1">
        <f t="shared" si="3"/>
        <v>-1.0438840876169859</v>
      </c>
      <c r="I55" s="12">
        <f t="shared" si="5"/>
        <v>-1.019469109457166</v>
      </c>
      <c r="J55" s="5"/>
      <c r="K55" s="13">
        <v>32.1</v>
      </c>
    </row>
    <row r="56" spans="1:11" x14ac:dyDescent="0.3">
      <c r="A56" t="s">
        <v>24</v>
      </c>
      <c r="B56" s="2">
        <v>48251130</v>
      </c>
      <c r="C56" s="2">
        <v>49180770</v>
      </c>
      <c r="D56" s="2">
        <v>-969157.3</v>
      </c>
      <c r="E56" s="2">
        <v>153916690.09999999</v>
      </c>
      <c r="F56" s="1">
        <f t="shared" si="1"/>
        <v>31.348861496859854</v>
      </c>
      <c r="G56" s="1">
        <f t="shared" si="2"/>
        <v>31.952850576534065</v>
      </c>
      <c r="H56" s="1">
        <f t="shared" si="3"/>
        <v>-0.6296635532964856</v>
      </c>
      <c r="I56" s="12">
        <f t="shared" si="5"/>
        <v>-0.60398907967421067</v>
      </c>
      <c r="J56" s="5"/>
      <c r="K56" s="13">
        <v>32</v>
      </c>
    </row>
    <row r="57" spans="1:11" x14ac:dyDescent="0.3">
      <c r="A57" t="s">
        <v>25</v>
      </c>
      <c r="B57" s="2">
        <v>54807410</v>
      </c>
      <c r="C57" s="2">
        <v>57915730</v>
      </c>
      <c r="D57" s="2">
        <v>-3141263.2</v>
      </c>
      <c r="E57" s="2">
        <v>170900423.59999999</v>
      </c>
      <c r="F57" s="1">
        <f t="shared" si="1"/>
        <v>32.069791780200127</v>
      </c>
      <c r="G57" s="1">
        <f t="shared" si="2"/>
        <v>33.888581888804637</v>
      </c>
      <c r="H57" s="1">
        <f t="shared" si="3"/>
        <v>-1.8380663627565172</v>
      </c>
      <c r="I57" s="12">
        <f t="shared" si="5"/>
        <v>-1.8187901086045102</v>
      </c>
      <c r="J57" s="5"/>
      <c r="K57" s="13">
        <v>33.9</v>
      </c>
    </row>
    <row r="58" spans="1:11" x14ac:dyDescent="0.3">
      <c r="A58" t="s">
        <v>26</v>
      </c>
      <c r="B58" s="2">
        <v>60003900</v>
      </c>
      <c r="C58" s="2">
        <v>63960530</v>
      </c>
      <c r="D58" s="2">
        <v>-4002273.2</v>
      </c>
      <c r="E58" s="2">
        <v>188996684.40000001</v>
      </c>
      <c r="F58" s="1">
        <f t="shared" si="1"/>
        <v>31.74865220016526</v>
      </c>
      <c r="G58" s="1">
        <f t="shared" si="2"/>
        <v>33.842143952447032</v>
      </c>
      <c r="H58" s="1">
        <f t="shared" si="3"/>
        <v>-2.1176420172162556</v>
      </c>
      <c r="I58" s="12">
        <f t="shared" si="5"/>
        <v>-2.0934917522817713</v>
      </c>
      <c r="J58" s="5"/>
      <c r="K58" s="13">
        <v>33.799999999999997</v>
      </c>
    </row>
    <row r="59" spans="1:11" x14ac:dyDescent="0.3">
      <c r="A59" t="s">
        <v>27</v>
      </c>
      <c r="B59" s="2">
        <v>59959420</v>
      </c>
      <c r="C59" s="2">
        <v>61612130</v>
      </c>
      <c r="D59" s="2">
        <v>-1724286.8</v>
      </c>
      <c r="E59" s="2">
        <v>200748557.90000001</v>
      </c>
      <c r="F59" s="1">
        <f t="shared" si="1"/>
        <v>29.867920660166298</v>
      </c>
      <c r="G59" s="1">
        <f t="shared" si="2"/>
        <v>30.691194320156058</v>
      </c>
      <c r="H59" s="1">
        <f t="shared" si="3"/>
        <v>-0.85892861101344931</v>
      </c>
      <c r="I59" s="12">
        <f t="shared" si="5"/>
        <v>-0.82327365998975921</v>
      </c>
      <c r="J59" s="5"/>
      <c r="K59" s="13">
        <v>30.7</v>
      </c>
    </row>
    <row r="60" spans="1:11" x14ac:dyDescent="0.3">
      <c r="A60" t="s">
        <v>28</v>
      </c>
      <c r="B60" s="2">
        <v>55924460</v>
      </c>
      <c r="C60" s="2">
        <v>54031100</v>
      </c>
      <c r="D60" s="2">
        <v>1820697.8</v>
      </c>
      <c r="E60" s="2">
        <v>198009138.19999999</v>
      </c>
      <c r="F60" s="1">
        <f t="shared" si="1"/>
        <v>28.243373264678954</v>
      </c>
      <c r="G60" s="1">
        <f t="shared" si="2"/>
        <v>27.287174971402408</v>
      </c>
      <c r="H60" s="1">
        <f>((D60/$E60)*100)</f>
        <v>0.91950190609940241</v>
      </c>
      <c r="I60" s="12">
        <f>F60-G60</f>
        <v>0.95619829327654671</v>
      </c>
      <c r="J60" s="5"/>
      <c r="K60" s="13">
        <v>27.3</v>
      </c>
    </row>
    <row r="61" spans="1:11" x14ac:dyDescent="0.3">
      <c r="A61" t="s">
        <v>72</v>
      </c>
      <c r="D61" s="14">
        <f>E61*H61/100</f>
        <v>-2839756.4388000001</v>
      </c>
      <c r="E61" s="2">
        <v>236646369.90000001</v>
      </c>
      <c r="F61" s="1">
        <f>G61+H61</f>
        <v>29.8</v>
      </c>
      <c r="G61">
        <v>31</v>
      </c>
      <c r="H61">
        <v>-1.2</v>
      </c>
      <c r="K61" s="13">
        <v>31.1</v>
      </c>
    </row>
    <row r="62" spans="1:11" x14ac:dyDescent="0.3">
      <c r="G62">
        <v>31</v>
      </c>
      <c r="K62" s="13">
        <v>30.8</v>
      </c>
    </row>
    <row r="65" spans="8:8" x14ac:dyDescent="0.3">
      <c r="H65" s="15"/>
    </row>
    <row r="66" spans="8:8" x14ac:dyDescent="0.3">
      <c r="H66" s="16"/>
    </row>
    <row r="67" spans="8:8" x14ac:dyDescent="0.3">
      <c r="H67" s="16"/>
    </row>
    <row r="68" spans="8:8" x14ac:dyDescent="0.3">
      <c r="H68" s="16"/>
    </row>
    <row r="69" spans="8:8" x14ac:dyDescent="0.3">
      <c r="H69" s="14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980A-A443-498B-B17E-79C8980F4000}">
  <dimension ref="A1:D19"/>
  <sheetViews>
    <sheetView tabSelected="1" workbookViewId="0">
      <selection activeCell="C23" sqref="C23"/>
    </sheetView>
  </sheetViews>
  <sheetFormatPr defaultRowHeight="14.4" x14ac:dyDescent="0.3"/>
  <sheetData>
    <row r="1" spans="1:4" x14ac:dyDescent="0.3">
      <c r="A1" t="s">
        <v>73</v>
      </c>
      <c r="B1" t="s">
        <v>66</v>
      </c>
      <c r="C1" t="s">
        <v>67</v>
      </c>
      <c r="D1" t="s">
        <v>68</v>
      </c>
    </row>
    <row r="2" spans="1:4" x14ac:dyDescent="0.3">
      <c r="A2" t="s">
        <v>74</v>
      </c>
      <c r="B2">
        <f>34.7787675609447/(100)</f>
        <v>0.34778767560944684</v>
      </c>
      <c r="C2">
        <f>35.1973680081046/(100)</f>
        <v>0.35197368008104618</v>
      </c>
      <c r="D2">
        <f>-0.382069413984481/(100)</f>
        <v>-3.8206941398448123E-3</v>
      </c>
    </row>
    <row r="3" spans="1:4" x14ac:dyDescent="0.3">
      <c r="A3" t="s">
        <v>75</v>
      </c>
      <c r="B3">
        <f>35.1966686168565/(100)</f>
        <v>0.3519666861685653</v>
      </c>
      <c r="C3">
        <f>36.4246549884709/(100)</f>
        <v>0.36424654988470939</v>
      </c>
      <c r="D3">
        <f>-1.20417111195237/(100)</f>
        <v>-1.2041711119523695E-2</v>
      </c>
    </row>
    <row r="4" spans="1:4" x14ac:dyDescent="0.3">
      <c r="A4" t="s">
        <v>76</v>
      </c>
      <c r="B4">
        <f>34.9264530467874/(100)</f>
        <v>0.34926453046787392</v>
      </c>
      <c r="C4">
        <f>35.9964170789039/(100)</f>
        <v>0.35996417078903936</v>
      </c>
      <c r="D4">
        <f>-1.0431696864756/(100)</f>
        <v>-1.0431696864756011E-2</v>
      </c>
    </row>
    <row r="5" spans="1:4" x14ac:dyDescent="0.3">
      <c r="A5" t="s">
        <v>77</v>
      </c>
      <c r="B5">
        <f>37.8193678192127/(100)</f>
        <v>0.37819367819212674</v>
      </c>
      <c r="C5">
        <f>39.1346045103745/(100)</f>
        <v>0.39134604510374466</v>
      </c>
      <c r="D5">
        <f>-1.29582322683214/(100)</f>
        <v>-1.2958232268321429E-2</v>
      </c>
    </row>
    <row r="6" spans="1:4" x14ac:dyDescent="0.3">
      <c r="A6" t="s">
        <v>78</v>
      </c>
      <c r="B6">
        <f>36.0212776144002/(100)</f>
        <v>0.36021277614400182</v>
      </c>
      <c r="C6">
        <f>38.3563420087078/(100)</f>
        <v>0.38356342008707778</v>
      </c>
      <c r="D6">
        <f>-2.31457565914034/(100)</f>
        <v>-2.3145756591403357E-2</v>
      </c>
    </row>
    <row r="7" spans="1:4" x14ac:dyDescent="0.3">
      <c r="A7" t="s">
        <v>79</v>
      </c>
      <c r="B7">
        <f>36.0122436407223/(100)</f>
        <v>0.36012243640722308</v>
      </c>
      <c r="C7">
        <f>38.8520243836123/(100)</f>
        <v>0.38852024383612294</v>
      </c>
      <c r="D7">
        <f>-2.82261203218707/(100)</f>
        <v>-2.8226120321870721E-2</v>
      </c>
    </row>
    <row r="8" spans="1:4" x14ac:dyDescent="0.3">
      <c r="A8" t="s">
        <v>80</v>
      </c>
      <c r="B8">
        <f>36.9089964571224/(100)</f>
        <v>0.36908996457122378</v>
      </c>
      <c r="C8">
        <f>39.786903403405/(100)</f>
        <v>0.39786903403404977</v>
      </c>
      <c r="D8">
        <f>-2.87712797951188/(100)</f>
        <v>-2.8771279795118773E-2</v>
      </c>
    </row>
    <row r="9" spans="1:4" x14ac:dyDescent="0.3">
      <c r="A9" t="s">
        <v>81</v>
      </c>
      <c r="B9">
        <f>34.6465557841859/(100)</f>
        <v>0.34646555784185923</v>
      </c>
      <c r="C9">
        <f>38.9523804902712/(100)</f>
        <v>0.38952380490271182</v>
      </c>
      <c r="D9">
        <f>-4.30355704873655/(100)</f>
        <v>-4.3035570487365511E-2</v>
      </c>
    </row>
    <row r="10" spans="1:4" x14ac:dyDescent="0.3">
      <c r="A10" t="s">
        <v>82</v>
      </c>
      <c r="B10">
        <f>33.8817132089257/(100)</f>
        <v>0.33881713208925679</v>
      </c>
      <c r="C10">
        <f>38.6878211172107/(100)</f>
        <v>0.38687821117210719</v>
      </c>
      <c r="D10">
        <f>-4.82310708138548/(100)</f>
        <v>-4.8231070813854818E-2</v>
      </c>
    </row>
    <row r="11" spans="1:4" x14ac:dyDescent="0.3">
      <c r="A11" t="s">
        <v>83</v>
      </c>
      <c r="B11">
        <f>32.1198741166618/(100)</f>
        <v>0.32119874116661795</v>
      </c>
      <c r="C11">
        <f>33.7751164035906/(100)</f>
        <v>0.3377511640359056</v>
      </c>
      <c r="D11">
        <f>-1.66587074380498/(100)</f>
        <v>-1.6658707438049786E-2</v>
      </c>
    </row>
    <row r="12" spans="1:4" x14ac:dyDescent="0.3">
      <c r="A12" t="s">
        <v>84</v>
      </c>
      <c r="B12">
        <f>32.2423012980499/(100)</f>
        <v>0.32242301298049875</v>
      </c>
      <c r="C12">
        <f>33.5241630388737/(100)</f>
        <v>0.335241630388737</v>
      </c>
      <c r="D12">
        <f>-1.30986111039828/(100)</f>
        <v>-1.3098611103982839E-2</v>
      </c>
    </row>
    <row r="13" spans="1:4" x14ac:dyDescent="0.3">
      <c r="A13" t="s">
        <v>85</v>
      </c>
      <c r="B13">
        <f>31.0942362478272/(100)</f>
        <v>0.31094236247827151</v>
      </c>
      <c r="C13">
        <f>32.1137053572843/(100)</f>
        <v>0.32113705357284317</v>
      </c>
      <c r="D13">
        <f>-1.04388408761699/(100)</f>
        <v>-1.0438840876169858E-2</v>
      </c>
    </row>
    <row r="14" spans="1:4" x14ac:dyDescent="0.3">
      <c r="A14" t="s">
        <v>86</v>
      </c>
      <c r="B14">
        <f>31.3488614968599/(100)</f>
        <v>0.31348861496859853</v>
      </c>
      <c r="C14">
        <f>31.9528505765341/(100)</f>
        <v>0.31952850576534064</v>
      </c>
      <c r="D14">
        <f>-0.629663553296486/(100)</f>
        <v>-6.2966355329648564E-3</v>
      </c>
    </row>
    <row r="15" spans="1:4" x14ac:dyDescent="0.3">
      <c r="A15" t="s">
        <v>87</v>
      </c>
      <c r="B15">
        <f>32.0697917802001/(100)</f>
        <v>0.3206979178020013</v>
      </c>
      <c r="C15">
        <f>33.8885818888046/(100)</f>
        <v>0.33888581888804636</v>
      </c>
      <c r="D15">
        <f>-1.83806636275652/(100)</f>
        <v>-1.8380663627565172E-2</v>
      </c>
    </row>
    <row r="16" spans="1:4" x14ac:dyDescent="0.3">
      <c r="A16" t="s">
        <v>88</v>
      </c>
      <c r="B16">
        <f>31.7486522001653/(100)</f>
        <v>0.31748652200165262</v>
      </c>
      <c r="C16">
        <f>33.842143952447/(100)</f>
        <v>0.33842143952447029</v>
      </c>
      <c r="D16">
        <f>-2.11764201721626/(100)</f>
        <v>-2.1176420172162556E-2</v>
      </c>
    </row>
    <row r="17" spans="1:4" x14ac:dyDescent="0.3">
      <c r="A17" t="s">
        <v>89</v>
      </c>
      <c r="B17">
        <f>29.8679206601663/(100)</f>
        <v>0.29867920660166297</v>
      </c>
      <c r="C17">
        <f>30.6911943201561/(100)</f>
        <v>0.30691194320156057</v>
      </c>
      <c r="D17">
        <f>-0.858928611013449/(100)</f>
        <v>-8.5892861101344933E-3</v>
      </c>
    </row>
    <row r="18" spans="1:4" x14ac:dyDescent="0.3">
      <c r="A18" t="s">
        <v>90</v>
      </c>
      <c r="B18">
        <f>28.243373264679/(100)</f>
        <v>0.28243373264678956</v>
      </c>
      <c r="C18">
        <f>27.2871749714024/(100)</f>
        <v>0.27287174971402406</v>
      </c>
      <c r="D18">
        <f>0.919501906099402/(100)</f>
        <v>9.1950190609940245E-3</v>
      </c>
    </row>
    <row r="19" spans="1:4" x14ac:dyDescent="0.3">
      <c r="A19" t="s">
        <v>91</v>
      </c>
      <c r="B19">
        <f>29.8/(100)</f>
        <v>0.29799999999999999</v>
      </c>
      <c r="C19">
        <f>31/(100)</f>
        <v>0.31</v>
      </c>
      <c r="D19">
        <f>-1.2/(100)</f>
        <v>-1.2E-2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Gross Savings</vt:lpstr>
      <vt:lpstr>GCF</vt:lpstr>
      <vt:lpstr>Savings Inv &amp;CAD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 Shah</dc:creator>
  <cp:lastModifiedBy>Advait Lath</cp:lastModifiedBy>
  <dcterms:created xsi:type="dcterms:W3CDTF">2022-10-04T04:38:08Z</dcterms:created>
  <dcterms:modified xsi:type="dcterms:W3CDTF">2022-10-09T17:13:28Z</dcterms:modified>
</cp:coreProperties>
</file>