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" sheetId="1" r:id="rId4"/>
    <sheet state="visible" name="Confectionary and Mints" sheetId="2" r:id="rId5"/>
    <sheet state="visible" name="Sweets" sheetId="3" r:id="rId6"/>
  </sheets>
  <definedNames>
    <definedName hidden="1" localSheetId="0" name="_xlnm._FilterDatabase">Master!$A$1:$R$61</definedName>
  </definedNames>
  <calcPr/>
</workbook>
</file>

<file path=xl/sharedStrings.xml><?xml version="1.0" encoding="utf-8"?>
<sst xmlns="http://schemas.openxmlformats.org/spreadsheetml/2006/main" count="1008" uniqueCount="228">
  <si>
    <t>Customer Name</t>
  </si>
  <si>
    <t>Age</t>
  </si>
  <si>
    <t>Gender</t>
  </si>
  <si>
    <t>When did the customer first here about GO DESi</t>
  </si>
  <si>
    <t>What product did the customer buy(Product Category)</t>
  </si>
  <si>
    <t>How did the customer hear about DESi Popz( if he/sjhe has bought Popz)</t>
  </si>
  <si>
    <t>How often does the customer eat DESi Popz</t>
  </si>
  <si>
    <t>When does the customer usually eat DESi Popz</t>
  </si>
  <si>
    <t>What is Desi Popz?</t>
  </si>
  <si>
    <t>Why do you choose Desi Popz over other candies?</t>
  </si>
  <si>
    <t>Did you know we also make Indian Sweets?</t>
  </si>
  <si>
    <t>Which other packaged Indian sweet brand do you know of? (Top of mind answer)</t>
  </si>
  <si>
    <t>HELPER-Which other packaged Indian sweet brand do you know of?</t>
  </si>
  <si>
    <t>Top 3 packaged Indian sweet brands (Spontaneous Recall)</t>
  </si>
  <si>
    <t>HELPER- Top 3 packaged Indian sweet brands (Spontaneous Recall)</t>
  </si>
  <si>
    <t>Which packaged sweets brand you prefer?</t>
  </si>
  <si>
    <t>How often do you consume packaged Indian sweets?</t>
  </si>
  <si>
    <t>On what occasions you consume packaged Indian sweets?</t>
  </si>
  <si>
    <t>Laraib rizvi</t>
  </si>
  <si>
    <t>30-39</t>
  </si>
  <si>
    <t>Male</t>
  </si>
  <si>
    <t>More than a year ago</t>
  </si>
  <si>
    <t>Confectionery and Mints</t>
  </si>
  <si>
    <t>Shark tank</t>
  </si>
  <si>
    <t>Occasionally (when craving hits)</t>
  </si>
  <si>
    <t>Stopped eating / Didn’t like / Not a regular consumer</t>
  </si>
  <si>
    <t>Lollipop</t>
  </si>
  <si>
    <t>Nostalgic vibes</t>
  </si>
  <si>
    <t>Yes</t>
  </si>
  <si>
    <t>not interested in sweet category</t>
  </si>
  <si>
    <t>No Preference / Doesn’t Consume</t>
  </si>
  <si>
    <t>Dont consume sweets</t>
  </si>
  <si>
    <t>Does not consume</t>
  </si>
  <si>
    <t>Vinay Naik</t>
  </si>
  <si>
    <t>40-49</t>
  </si>
  <si>
    <t>Not responded</t>
  </si>
  <si>
    <t>Sweets</t>
  </si>
  <si>
    <t>Not sure</t>
  </si>
  <si>
    <t>When bored / Free time / Leisure</t>
  </si>
  <si>
    <t>Unique Format</t>
  </si>
  <si>
    <t>he dont prefer packaged sweets</t>
  </si>
  <si>
    <t>During festive time</t>
  </si>
  <si>
    <t>Devendra gawande</t>
  </si>
  <si>
    <t>A friend or family member</t>
  </si>
  <si>
    <t>While travelling</t>
  </si>
  <si>
    <t>Barfis</t>
  </si>
  <si>
    <t>not aware</t>
  </si>
  <si>
    <t xml:space="preserve">Haldiram's </t>
  </si>
  <si>
    <t>Abhar Qureshi</t>
  </si>
  <si>
    <t>Instagram</t>
  </si>
  <si>
    <t>First time buying!</t>
  </si>
  <si>
    <t>Candy</t>
  </si>
  <si>
    <t>Fun / Gifting / Curiosity</t>
  </si>
  <si>
    <t>No</t>
  </si>
  <si>
    <t>He dont prefer other brands since he is the manufacturer of sweets</t>
  </si>
  <si>
    <t>All the sweets category</t>
  </si>
  <si>
    <t>Daily</t>
  </si>
  <si>
    <t>After meals as a dessert</t>
  </si>
  <si>
    <t>Manpreet Singh</t>
  </si>
  <si>
    <t>20-29</t>
  </si>
  <si>
    <t>chocolate khaju katli</t>
  </si>
  <si>
    <t>Mysore pak, Gualb jamun, barfi</t>
  </si>
  <si>
    <t>Cravings / Impulse</t>
  </si>
  <si>
    <t>Chandan jyoti biswal</t>
  </si>
  <si>
    <t>After meals</t>
  </si>
  <si>
    <t>Chatpata Taste, Nostalgic vibes</t>
  </si>
  <si>
    <t>laddo</t>
  </si>
  <si>
    <t>Gulab jamun, Peda, Barfi</t>
  </si>
  <si>
    <t>Harshit</t>
  </si>
  <si>
    <t>Spotted in a store</t>
  </si>
  <si>
    <t>Tamarind Pop</t>
  </si>
  <si>
    <t>laddu</t>
  </si>
  <si>
    <t>Laddu, Jalebi, Kalakand, Rasgulla</t>
  </si>
  <si>
    <t>Local / Generic</t>
  </si>
  <si>
    <t>Harjinder Singh</t>
  </si>
  <si>
    <t>Amazon/Flipkart</t>
  </si>
  <si>
    <t>Churan / Digestive</t>
  </si>
  <si>
    <t>He is not aware of brands</t>
  </si>
  <si>
    <t>Smrutimayee bahinipati</t>
  </si>
  <si>
    <t>Female</t>
  </si>
  <si>
    <t>Once a week</t>
  </si>
  <si>
    <t>Unique Format, Nostalgic vibes</t>
  </si>
  <si>
    <t>She usually prefer local brand</t>
  </si>
  <si>
    <t>Simi thawrani</t>
  </si>
  <si>
    <t>not responded</t>
  </si>
  <si>
    <t>No Response</t>
  </si>
  <si>
    <t>Mahaboob Basha</t>
  </si>
  <si>
    <t>Chatpata Taste</t>
  </si>
  <si>
    <t>No idea</t>
  </si>
  <si>
    <t>Haldiram</t>
  </si>
  <si>
    <t>Mr. Malkeet Singh</t>
  </si>
  <si>
    <t>he is not aware of any brands</t>
  </si>
  <si>
    <t>Faijan Ali Mondal</t>
  </si>
  <si>
    <t>Facebook</t>
  </si>
  <si>
    <t>To curb chatpata cravings / craving</t>
  </si>
  <si>
    <t>Fun to eat</t>
  </si>
  <si>
    <t>Meenakshi Bisht</t>
  </si>
  <si>
    <t>2-3 times a week</t>
  </si>
  <si>
    <t>Chatpata Taste, Better ingredients</t>
  </si>
  <si>
    <t>bikaner , Haldiram</t>
  </si>
  <si>
    <t>Haldiram and local brands</t>
  </si>
  <si>
    <t>Saiteja</t>
  </si>
  <si>
    <t>About a year ago</t>
  </si>
  <si>
    <t>Not aware of ant brands he prefer local brands</t>
  </si>
  <si>
    <t>Loocal brands</t>
  </si>
  <si>
    <t>Sonal Sahu</t>
  </si>
  <si>
    <t>Haldiram her go to brand and Bikaner</t>
  </si>
  <si>
    <t>Sheena Bhat</t>
  </si>
  <si>
    <t>She is not aware of brands</t>
  </si>
  <si>
    <t>Local brands</t>
  </si>
  <si>
    <t>Jahan thakkar</t>
  </si>
  <si>
    <t>Under 20</t>
  </si>
  <si>
    <t>Refreshment / Mouth Freshener</t>
  </si>
  <si>
    <t>Better ingredients, Nostalgic vibes, Fun to eat</t>
  </si>
  <si>
    <t>She prefers home made sweets</t>
  </si>
  <si>
    <t>Dont prefer packaged sweets at all</t>
  </si>
  <si>
    <t>Taheera</t>
  </si>
  <si>
    <t>No idea on brands on brands name</t>
  </si>
  <si>
    <t>Vishal</t>
  </si>
  <si>
    <t>Arvind rajpurohit</t>
  </si>
  <si>
    <t>Chatpata Taste, Better ingredients, Nostalgic vibes</t>
  </si>
  <si>
    <t>Haldiram and Bikaji</t>
  </si>
  <si>
    <t>Haldiram, Amul</t>
  </si>
  <si>
    <t>Mrunal Gaonkar</t>
  </si>
  <si>
    <t>Shark Tank</t>
  </si>
  <si>
    <t>Haldiram, Big mishra</t>
  </si>
  <si>
    <t>Haldiram, Big mishra and a local store in his area</t>
  </si>
  <si>
    <t>Upkar Birhman</t>
  </si>
  <si>
    <t>He dont remember any brands</t>
  </si>
  <si>
    <t>Mehvish</t>
  </si>
  <si>
    <t>Unique Format, Better ingredients</t>
  </si>
  <si>
    <t>Haldiram, Namaste India</t>
  </si>
  <si>
    <t>Hritik sahoo</t>
  </si>
  <si>
    <t>Both</t>
  </si>
  <si>
    <t>Madeena Riyaz Mirza</t>
  </si>
  <si>
    <t>Local stores</t>
  </si>
  <si>
    <t>Rakesh Duggal</t>
  </si>
  <si>
    <t>Haldiram, Gulab</t>
  </si>
  <si>
    <t>ISHAN Chandan</t>
  </si>
  <si>
    <t>Haldiram and local stores</t>
  </si>
  <si>
    <t>kasim M. mansoor</t>
  </si>
  <si>
    <t>3-6 months</t>
  </si>
  <si>
    <t>Better ingredients</t>
  </si>
  <si>
    <t>Vinay Shelatkar</t>
  </si>
  <si>
    <t>Received it as a gift</t>
  </si>
  <si>
    <t>Haldiram , Bikaner</t>
  </si>
  <si>
    <t>Shubham</t>
  </si>
  <si>
    <t>Chatpata Taste, Unique Format, Nostalgic vibes</t>
  </si>
  <si>
    <t>He prefer brands which are easily available to him</t>
  </si>
  <si>
    <t>Sangita baro baro</t>
  </si>
  <si>
    <t>Chatpata Taste, Unique Format</t>
  </si>
  <si>
    <t>Haldiram, Local brands</t>
  </si>
  <si>
    <t>Gangisetty anusha</t>
  </si>
  <si>
    <t>Navneet bharwani</t>
  </si>
  <si>
    <t>Since no one else is selling popz in his area so he has chosen our desi popz</t>
  </si>
  <si>
    <t>He doesnt prefer brands and he feels our kaju katli is over priced</t>
  </si>
  <si>
    <t>Achal Ghodmare</t>
  </si>
  <si>
    <t>No idea on brands other than Haldiram</t>
  </si>
  <si>
    <t>Khan noor ul ain</t>
  </si>
  <si>
    <t>Youtube</t>
  </si>
  <si>
    <t>Better ingredients, Nostalgic vibes</t>
  </si>
  <si>
    <t>Halidiram</t>
  </si>
  <si>
    <t>Halidiram, Amul , Chitley</t>
  </si>
  <si>
    <t>Priya bhardwaj</t>
  </si>
  <si>
    <t>Amul, Puja</t>
  </si>
  <si>
    <t>Amul, Puja, Haldiram</t>
  </si>
  <si>
    <t>Anikit Das</t>
  </si>
  <si>
    <t>Unique Format, Better ingredients, Nostalgic vibes</t>
  </si>
  <si>
    <t>Godesi, Haldiram</t>
  </si>
  <si>
    <t>Haldiram And Local brands</t>
  </si>
  <si>
    <t>Never</t>
  </si>
  <si>
    <t>vijay</t>
  </si>
  <si>
    <t>Chatpata Taste, Unique Format, Better ingredients</t>
  </si>
  <si>
    <t>Kranthi sweets, Asha</t>
  </si>
  <si>
    <t>Kranthi,  Asha</t>
  </si>
  <si>
    <t>Other National</t>
  </si>
  <si>
    <t>Shireen</t>
  </si>
  <si>
    <t>No idea on this</t>
  </si>
  <si>
    <t>saiteja</t>
  </si>
  <si>
    <t>Swiggy instamart</t>
  </si>
  <si>
    <t>She is not fond of sweets so she dont consume it</t>
  </si>
  <si>
    <t>She chooses Local brands when she has to give it as gift</t>
  </si>
  <si>
    <t>Mahesh Babu</t>
  </si>
  <si>
    <t>Not Mentioned</t>
  </si>
  <si>
    <t>Kanthi, Anand, open secret</t>
  </si>
  <si>
    <t>Anand Sweets</t>
  </si>
  <si>
    <t>Siddhartha Nag</t>
  </si>
  <si>
    <t>Haldiram, Bikaner, Local brands</t>
  </si>
  <si>
    <t>Special Occasions</t>
  </si>
  <si>
    <t>Sumaiya khan</t>
  </si>
  <si>
    <t>Haldiram, bikanervala , Local brands</t>
  </si>
  <si>
    <t>mayank mittal</t>
  </si>
  <si>
    <t>Amul, Bikanervala</t>
  </si>
  <si>
    <t>Manasa rajan</t>
  </si>
  <si>
    <t>Asha, Kanthi, Indian Sweet house, Nandhini</t>
  </si>
  <si>
    <t>Asha, Nandhini, Kanthi,</t>
  </si>
  <si>
    <t>Devika</t>
  </si>
  <si>
    <t>One of her frieds reviewed the products so she wanted to give it a try</t>
  </si>
  <si>
    <t>Not aware of any brands</t>
  </si>
  <si>
    <t>Dr Sunny Chhabariya</t>
  </si>
  <si>
    <t>Ad</t>
  </si>
  <si>
    <t>Ekta loyal</t>
  </si>
  <si>
    <t>Haldiram , Godesi, Local brands</t>
  </si>
  <si>
    <t>Narina saikrishna</t>
  </si>
  <si>
    <t>Godesi</t>
  </si>
  <si>
    <t>GO DESi</t>
  </si>
  <si>
    <t>Rihitha</t>
  </si>
  <si>
    <t>Haldiram, Anand, Godesi, Local brands</t>
  </si>
  <si>
    <t>Haldiram, Anand, Godesi</t>
  </si>
  <si>
    <t>Taniya saha</t>
  </si>
  <si>
    <t>Bhikharam</t>
  </si>
  <si>
    <t>Bhikharam , Godesi, Haldiram</t>
  </si>
  <si>
    <t>Purnima</t>
  </si>
  <si>
    <t>She dont prefer packaged sweets</t>
  </si>
  <si>
    <t>Obaid</t>
  </si>
  <si>
    <t>Godesi, Haldiram ,Bikanar</t>
  </si>
  <si>
    <t>Kalyan Divvela</t>
  </si>
  <si>
    <t>Godesi, Farmley</t>
  </si>
  <si>
    <t>GODESI since he is our regular customer he always prefers GODESI</t>
  </si>
  <si>
    <t>Arnab Banerjee</t>
  </si>
  <si>
    <t>J.Hema Latha</t>
  </si>
  <si>
    <t>Prajakta bokil</t>
  </si>
  <si>
    <t>Rajpurohit ( local brand in her area)</t>
  </si>
  <si>
    <t>Ashish kumar</t>
  </si>
  <si>
    <t>Since his kids liked these kind of popz</t>
  </si>
  <si>
    <t>Disconnected in mid of the call</t>
  </si>
  <si>
    <t>Anjani thakur</t>
  </si>
  <si>
    <t>When did the custome rfirst here about GO DESi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</si>
</sst>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18.38"/>
    <col customWidth="1" min="4" max="4" width="16.88"/>
    <col customWidth="1" min="5" max="5" width="23.38"/>
    <col customWidth="1" min="6" max="6" width="20.0"/>
    <col customWidth="1" min="7" max="7" width="24.88"/>
    <col customWidth="1" min="8" max="8" width="39.63"/>
    <col customWidth="1" min="9" max="9" width="24.63"/>
    <col customWidth="1" min="10" max="10" width="76.25"/>
    <col customWidth="1" min="11" max="11" width="11.88"/>
    <col customWidth="1" min="12" max="12" width="50.38"/>
    <col customWidth="1" min="13" max="14" width="52.13"/>
    <col customWidth="1" min="15" max="16" width="85.38"/>
    <col customWidth="1" min="17" max="17" width="24.88"/>
    <col customWidth="1" min="18" max="18" width="4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hidden="1">
      <c r="A2" s="3" t="s">
        <v>18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3" t="str">
        <f>IFERROR(__xludf.DUMMYFUNCTION("IF(REGEXMATCH(LOWER(L2),""haldir""),""Haldiram"",
 IF(REGEXMATCH(LOWER(L2),""bikan|bikaji|mishra""),""Bikaner / Bikaji"",
 IF(REGEXMATCH(LOWER(L2),""anand""),""Anand Sweets"",
 IF(REGEXMATCH(LOWER(L2),""amul|asha|farmley|kanthi|open|puja""),""Amul / Asha "&amp;"/ Others"",
 IF(REGEXMATCH(LOWER(L2),""local|store|homemade|area|rajpurohit""),""Local / Homemade / Store"",
 IF(REGEXMATCH(LOWER(L2),""godesi|desi""),""GO DESi"",
 IF(REGEXMATCH(LOWER(L2),""not|none|unaware|no idea|dont|prefer|disconnected|not interest"""&amp;"),""Unaware / No idea / None"",
 ""Not responded""))))))
)"),"Unaware / No idea / None")</f>
        <v>Unaware / No idea / None</v>
      </c>
      <c r="N2" s="3" t="s">
        <v>29</v>
      </c>
      <c r="O2" s="3" t="str">
        <f>IFERROR(__xludf.DUMMYFUNCTION("IF(REGEXMATCH(LOWER(N2),""haldir""),""Haldiram"",
 IF(REGEXMATCH(LOWER(N2),""bikan|bikaji|mishra""),""Bikaner / Bikaji"",
 IF(REGEXMATCH(LOWER(N2),""anand""),""Anand Sweets"",
 IF(REGEXMATCH(LOWER(N2),""amul|asha|farmley|kanthi|open|puja|chitley""),""Amul"&amp;" / Asha / Others"",
 IF(REGEXMATCH(LOWER(N2),""local|store|homemade|area|rajpurohit""),""Local / Homemade / Store"",
 IF(REGEXMATCH(LOWER(N2),""godesi|desi""),""GO DESi"",
 IF(REGEXMATCH(LOWER(N2),""not|none|unaware|no idea|dont|prefer|disconnected|not in"&amp;"terest|no brand""),""Unaware / No idea / None"",
 ""Not responded""))))))
)"),"Unaware / No idea / None")</f>
        <v>Unaware / No idea / None</v>
      </c>
      <c r="P2" s="3" t="s">
        <v>30</v>
      </c>
      <c r="Q2" s="3" t="s">
        <v>31</v>
      </c>
      <c r="R2" s="3" t="s">
        <v>32</v>
      </c>
      <c r="S2" s="4"/>
      <c r="T2" s="4"/>
      <c r="U2" s="4"/>
      <c r="V2" s="4"/>
      <c r="W2" s="4"/>
      <c r="X2" s="4"/>
      <c r="Y2" s="4"/>
      <c r="Z2" s="4"/>
      <c r="AA2" s="4"/>
      <c r="AB2" s="4"/>
    </row>
    <row r="3" hidden="1">
      <c r="A3" s="3" t="s">
        <v>33</v>
      </c>
      <c r="B3" s="3" t="s">
        <v>34</v>
      </c>
      <c r="C3" s="3" t="s">
        <v>20</v>
      </c>
      <c r="D3" s="3" t="s">
        <v>35</v>
      </c>
      <c r="E3" s="3" t="s">
        <v>36</v>
      </c>
      <c r="F3" s="3" t="s">
        <v>37</v>
      </c>
      <c r="G3" s="3" t="s">
        <v>24</v>
      </c>
      <c r="H3" s="3" t="s">
        <v>38</v>
      </c>
      <c r="I3" s="3" t="s">
        <v>26</v>
      </c>
      <c r="J3" s="3" t="s">
        <v>39</v>
      </c>
      <c r="K3" s="3" t="s">
        <v>28</v>
      </c>
      <c r="L3" s="3" t="s">
        <v>40</v>
      </c>
      <c r="M3" s="3" t="str">
        <f>IFERROR(__xludf.DUMMYFUNCTION("IF(REGEXMATCH(LOWER(L3),""haldir""),""Haldiram"",
 IF(REGEXMATCH(LOWER(L3),""bikan|bikaji|mishra""),""Bikaner / Bikaji"",
 IF(REGEXMATCH(LOWER(L3),""anand""),""Anand Sweets"",
 IF(REGEXMATCH(LOWER(L3),""amul|asha|farmley|kanthi|open|puja""),""Amul / Asha "&amp;"/ Others"",
 IF(REGEXMATCH(LOWER(L3),""local|store|homemade|area|rajpurohit""),""Local / Homemade / Store"",
 IF(REGEXMATCH(LOWER(L3),""godesi|desi""),""GO DESi"",
 IF(REGEXMATCH(LOWER(L3),""not|none|unaware|no idea|dont|prefer|disconnected|not interest"""&amp;"),""Unaware / No idea / None"",
 ""Not responded""))))))
)"),"Unaware / No idea / None")</f>
        <v>Unaware / No idea / None</v>
      </c>
      <c r="N3" s="3" t="s">
        <v>40</v>
      </c>
      <c r="O3" s="3" t="str">
        <f>IFERROR(__xludf.DUMMYFUNCTION("IF(REGEXMATCH(LOWER(N3),""haldir""),""Haldiram"",
 IF(REGEXMATCH(LOWER(N3),""bikan|bikaji|mishra""),""Bikaner / Bikaji"",
 IF(REGEXMATCH(LOWER(N3),""anand""),""Anand Sweets"",
 IF(REGEXMATCH(LOWER(N3),""amul|asha|farmley|kanthi|open|puja|chitley""),""Amul"&amp;" / Asha / Others"",
 IF(REGEXMATCH(LOWER(N3),""local|store|homemade|area|rajpurohit""),""Local / Homemade / Store"",
 IF(REGEXMATCH(LOWER(N3),""godesi|desi""),""GO DESi"",
 IF(REGEXMATCH(LOWER(N3),""not|none|unaware|no idea|dont|prefer|disconnected|not in"&amp;"terest|no brand""),""Unaware / No idea / None"",
 ""Not responded""))))))
)"),"Unaware / No idea / None")</f>
        <v>Unaware / No idea / None</v>
      </c>
      <c r="P3" s="3" t="s">
        <v>30</v>
      </c>
      <c r="Q3" s="3" t="s">
        <v>24</v>
      </c>
      <c r="R3" s="3" t="s">
        <v>41</v>
      </c>
      <c r="S3" s="4"/>
      <c r="T3" s="4"/>
      <c r="U3" s="4"/>
      <c r="V3" s="4"/>
      <c r="W3" s="4"/>
      <c r="X3" s="4"/>
      <c r="Y3" s="4"/>
      <c r="Z3" s="4"/>
      <c r="AA3" s="4"/>
      <c r="AB3" s="4"/>
    </row>
    <row r="4" hidden="1">
      <c r="A4" s="3" t="s">
        <v>42</v>
      </c>
      <c r="B4" s="3" t="s">
        <v>19</v>
      </c>
      <c r="C4" s="3" t="s">
        <v>20</v>
      </c>
      <c r="D4" s="3" t="s">
        <v>21</v>
      </c>
      <c r="E4" s="3" t="s">
        <v>22</v>
      </c>
      <c r="F4" s="3" t="s">
        <v>43</v>
      </c>
      <c r="G4" s="3" t="s">
        <v>24</v>
      </c>
      <c r="H4" s="3" t="s">
        <v>44</v>
      </c>
      <c r="I4" s="3" t="s">
        <v>26</v>
      </c>
      <c r="J4" s="3" t="s">
        <v>39</v>
      </c>
      <c r="K4" s="3" t="s">
        <v>28</v>
      </c>
      <c r="L4" s="3" t="s">
        <v>45</v>
      </c>
      <c r="M4" s="3" t="str">
        <f>IFERROR(__xludf.DUMMYFUNCTION("IF(REGEXMATCH(LOWER(L4),""haldir""),""Haldiram"",
 IF(REGEXMATCH(LOWER(L4),""bikan|bikaji|mishra""),""Bikaner / Bikaji"",
 IF(REGEXMATCH(LOWER(L4),""anand""),""Anand Sweets"",
 IF(REGEXMATCH(LOWER(L4),""amul|asha|farmley|kanthi|open|puja""),""Amul / Asha "&amp;"/ Others"",
 IF(REGEXMATCH(LOWER(L4),""local|store|homemade|area|rajpurohit""),""Local / Homemade / Store"",
 IF(REGEXMATCH(LOWER(L4),""godesi|desi""),""GO DESi"",
 IF(REGEXMATCH(LOWER(L4),""not|none|unaware|no idea|dont|prefer|disconnected|not interest"""&amp;"),""Unaware / No idea / None"",
 ""Not responded""))))))
)"),"Not responded")</f>
        <v>Not responded</v>
      </c>
      <c r="N4" s="3" t="s">
        <v>46</v>
      </c>
      <c r="O4" s="3" t="str">
        <f>IFERROR(__xludf.DUMMYFUNCTION("IF(REGEXMATCH(LOWER(N4),""haldir""),""Haldiram"",
 IF(REGEXMATCH(LOWER(N4),""bikan|bikaji|mishra""),""Bikaner / Bikaji"",
 IF(REGEXMATCH(LOWER(N4),""anand""),""Anand Sweets"",
 IF(REGEXMATCH(LOWER(N4),""amul|asha|farmley|kanthi|open|puja|chitley""),""Amul"&amp;" / Asha / Others"",
 IF(REGEXMATCH(LOWER(N4),""local|store|homemade|area|rajpurohit""),""Local / Homemade / Store"",
 IF(REGEXMATCH(LOWER(N4),""godesi|desi""),""GO DESi"",
 IF(REGEXMATCH(LOWER(N4),""not|none|unaware|no idea|dont|prefer|disconnected|not in"&amp;"terest|no brand""),""Unaware / No idea / None"",
 ""Not responded""))))))
)"),"Unaware / No idea / None")</f>
        <v>Unaware / No idea / None</v>
      </c>
      <c r="P4" s="3" t="s">
        <v>47</v>
      </c>
      <c r="Q4" s="3" t="s">
        <v>24</v>
      </c>
      <c r="R4" s="3" t="s">
        <v>41</v>
      </c>
      <c r="S4" s="4"/>
      <c r="T4" s="4"/>
      <c r="U4" s="4"/>
      <c r="V4" s="4"/>
      <c r="W4" s="4"/>
      <c r="X4" s="4"/>
      <c r="Y4" s="4"/>
      <c r="Z4" s="4"/>
      <c r="AA4" s="4"/>
      <c r="AB4" s="4"/>
    </row>
    <row r="5" hidden="1">
      <c r="A5" s="3" t="s">
        <v>48</v>
      </c>
      <c r="B5" s="3" t="s">
        <v>19</v>
      </c>
      <c r="C5" s="3" t="s">
        <v>20</v>
      </c>
      <c r="D5" s="3" t="s">
        <v>21</v>
      </c>
      <c r="E5" s="3" t="s">
        <v>22</v>
      </c>
      <c r="F5" s="3" t="s">
        <v>49</v>
      </c>
      <c r="G5" s="3" t="s">
        <v>50</v>
      </c>
      <c r="H5" s="3" t="s">
        <v>44</v>
      </c>
      <c r="I5" s="3" t="s">
        <v>51</v>
      </c>
      <c r="J5" s="3" t="s">
        <v>52</v>
      </c>
      <c r="K5" s="3" t="s">
        <v>53</v>
      </c>
      <c r="L5" s="3" t="s">
        <v>54</v>
      </c>
      <c r="M5" s="3" t="str">
        <f>IFERROR(__xludf.DUMMYFUNCTION("IF(REGEXMATCH(LOWER(L5),""haldir""),""Haldiram"",
 IF(REGEXMATCH(LOWER(L5),""bikan|bikaji|mishra""),""Bikaner / Bikaji"",
 IF(REGEXMATCH(LOWER(L5),""anand""),""Anand Sweets"",
 IF(REGEXMATCH(LOWER(L5),""amul|asha|farmley|kanthi|open|puja""),""Amul / Asha "&amp;"/ Others"",
 IF(REGEXMATCH(LOWER(L5),""local|store|homemade|area|rajpurohit""),""Local / Homemade / Store"",
 IF(REGEXMATCH(LOWER(L5),""godesi|desi""),""GO DESi"",
 IF(REGEXMATCH(LOWER(L5),""not|none|unaware|no idea|dont|prefer|disconnected|not interest"""&amp;"),""Unaware / No idea / None"",
 ""Not responded""))))))
)"),"Unaware / No idea / None")</f>
        <v>Unaware / No idea / None</v>
      </c>
      <c r="N5" s="3" t="s">
        <v>55</v>
      </c>
      <c r="O5" s="3" t="str">
        <f>IFERROR(__xludf.DUMMYFUNCTION("IF(REGEXMATCH(LOWER(N5),""haldir""),""Haldiram"",
 IF(REGEXMATCH(LOWER(N5),""bikan|bikaji|mishra""),""Bikaner / Bikaji"",
 IF(REGEXMATCH(LOWER(N5),""anand""),""Anand Sweets"",
 IF(REGEXMATCH(LOWER(N5),""amul|asha|farmley|kanthi|open|puja|chitley""),""Amul"&amp;" / Asha / Others"",
 IF(REGEXMATCH(LOWER(N5),""local|store|homemade|area|rajpurohit""),""Local / Homemade / Store"",
 IF(REGEXMATCH(LOWER(N5),""godesi|desi""),""GO DESi"",
 IF(REGEXMATCH(LOWER(N5),""not|none|unaware|no idea|dont|prefer|disconnected|not in"&amp;"terest|no brand""),""Unaware / No idea / None"",
 ""Not responded""))))))
)"),"Not responded")</f>
        <v>Not responded</v>
      </c>
      <c r="P5" s="3" t="s">
        <v>30</v>
      </c>
      <c r="Q5" s="3" t="s">
        <v>56</v>
      </c>
      <c r="R5" s="3" t="s">
        <v>57</v>
      </c>
      <c r="S5" s="4"/>
      <c r="T5" s="4"/>
      <c r="U5" s="4"/>
      <c r="V5" s="4"/>
      <c r="W5" s="4"/>
      <c r="X5" s="4"/>
      <c r="Y5" s="4"/>
      <c r="Z5" s="4"/>
      <c r="AA5" s="4"/>
      <c r="AB5" s="4"/>
    </row>
    <row r="6" hidden="1">
      <c r="A6" s="3" t="s">
        <v>58</v>
      </c>
      <c r="B6" s="3" t="s">
        <v>59</v>
      </c>
      <c r="C6" s="3" t="s">
        <v>20</v>
      </c>
      <c r="D6" s="3" t="s">
        <v>35</v>
      </c>
      <c r="E6" s="3" t="s">
        <v>22</v>
      </c>
      <c r="F6" s="3" t="s">
        <v>49</v>
      </c>
      <c r="G6" s="3" t="s">
        <v>50</v>
      </c>
      <c r="H6" s="3" t="s">
        <v>25</v>
      </c>
      <c r="I6" s="3" t="s">
        <v>51</v>
      </c>
      <c r="J6" s="3" t="s">
        <v>39</v>
      </c>
      <c r="K6" s="3" t="s">
        <v>53</v>
      </c>
      <c r="L6" s="3" t="s">
        <v>60</v>
      </c>
      <c r="M6" s="3" t="str">
        <f>IFERROR(__xludf.DUMMYFUNCTION("IF(REGEXMATCH(LOWER(L6),""haldir""),""Haldiram"",
 IF(REGEXMATCH(LOWER(L6),""bikan|bikaji|mishra""),""Bikaner / Bikaji"",
 IF(REGEXMATCH(LOWER(L6),""anand""),""Anand Sweets"",
 IF(REGEXMATCH(LOWER(L6),""amul|asha|farmley|kanthi|open|puja""),""Amul / Asha "&amp;"/ Others"",
 IF(REGEXMATCH(LOWER(L6),""local|store|homemade|area|rajpurohit""),""Local / Homemade / Store"",
 IF(REGEXMATCH(LOWER(L6),""godesi|desi""),""GO DESi"",
 IF(REGEXMATCH(LOWER(L6),""not|none|unaware|no idea|dont|prefer|disconnected|not interest"""&amp;"),""Unaware / No idea / None"",
 ""Not responded""))))))
)"),"Not responded")</f>
        <v>Not responded</v>
      </c>
      <c r="N6" s="3" t="s">
        <v>61</v>
      </c>
      <c r="O6" s="3" t="str">
        <f>IFERROR(__xludf.DUMMYFUNCTION("IF(REGEXMATCH(LOWER(N6),""haldir""),""Haldiram"",
 IF(REGEXMATCH(LOWER(N6),""bikan|bikaji|mishra""),""Bikaner / Bikaji"",
 IF(REGEXMATCH(LOWER(N6),""anand""),""Anand Sweets"",
 IF(REGEXMATCH(LOWER(N6),""amul|asha|farmley|kanthi|open|puja|chitley""),""Amul"&amp;" / Asha / Others"",
 IF(REGEXMATCH(LOWER(N6),""local|store|homemade|area|rajpurohit""),""Local / Homemade / Store"",
 IF(REGEXMATCH(LOWER(N6),""godesi|desi""),""GO DESi"",
 IF(REGEXMATCH(LOWER(N6),""not|none|unaware|no idea|dont|prefer|disconnected|not in"&amp;"terest|no brand""),""Unaware / No idea / None"",
 ""Not responded""))))))
)"),"Not responded")</f>
        <v>Not responded</v>
      </c>
      <c r="P6" s="3" t="s">
        <v>47</v>
      </c>
      <c r="Q6" s="3" t="s">
        <v>24</v>
      </c>
      <c r="R6" s="3" t="s">
        <v>62</v>
      </c>
      <c r="S6" s="4"/>
      <c r="T6" s="4"/>
      <c r="U6" s="4"/>
      <c r="V6" s="4"/>
      <c r="W6" s="4"/>
      <c r="X6" s="4"/>
      <c r="Y6" s="4"/>
      <c r="Z6" s="4"/>
      <c r="AA6" s="4"/>
      <c r="AB6" s="4"/>
    </row>
    <row r="7" hidden="1">
      <c r="A7" s="3" t="s">
        <v>63</v>
      </c>
      <c r="B7" s="3" t="s">
        <v>19</v>
      </c>
      <c r="C7" s="3" t="s">
        <v>20</v>
      </c>
      <c r="D7" s="3" t="s">
        <v>35</v>
      </c>
      <c r="E7" s="3" t="s">
        <v>22</v>
      </c>
      <c r="F7" s="3" t="s">
        <v>23</v>
      </c>
      <c r="G7" s="3" t="s">
        <v>56</v>
      </c>
      <c r="H7" s="3" t="s">
        <v>64</v>
      </c>
      <c r="I7" s="3" t="s">
        <v>51</v>
      </c>
      <c r="J7" s="3" t="s">
        <v>65</v>
      </c>
      <c r="K7" s="3" t="s">
        <v>28</v>
      </c>
      <c r="L7" s="3" t="s">
        <v>66</v>
      </c>
      <c r="M7" s="3" t="str">
        <f>IFERROR(__xludf.DUMMYFUNCTION("IF(REGEXMATCH(LOWER(L7),""haldir""),""Haldiram"",
 IF(REGEXMATCH(LOWER(L7),""bikan|bikaji|mishra""),""Bikaner / Bikaji"",
 IF(REGEXMATCH(LOWER(L7),""anand""),""Anand Sweets"",
 IF(REGEXMATCH(LOWER(L7),""amul|asha|farmley|kanthi|open|puja""),""Amul / Asha "&amp;"/ Others"",
 IF(REGEXMATCH(LOWER(L7),""local|store|homemade|area|rajpurohit""),""Local / Homemade / Store"",
 IF(REGEXMATCH(LOWER(L7),""godesi|desi""),""GO DESi"",
 IF(REGEXMATCH(LOWER(L7),""not|none|unaware|no idea|dont|prefer|disconnected|not interest"""&amp;"),""Unaware / No idea / None"",
 ""Not responded""))))))
)"),"Not responded")</f>
        <v>Not responded</v>
      </c>
      <c r="N7" s="3" t="s">
        <v>67</v>
      </c>
      <c r="O7" s="3" t="str">
        <f>IFERROR(__xludf.DUMMYFUNCTION("IF(REGEXMATCH(LOWER(N7),""haldir""),""Haldiram"",
 IF(REGEXMATCH(LOWER(N7),""bikan|bikaji|mishra""),""Bikaner / Bikaji"",
 IF(REGEXMATCH(LOWER(N7),""anand""),""Anand Sweets"",
 IF(REGEXMATCH(LOWER(N7),""amul|asha|farmley|kanthi|open|puja|chitley""),""Amul"&amp;" / Asha / Others"",
 IF(REGEXMATCH(LOWER(N7),""local|store|homemade|area|rajpurohit""),""Local / Homemade / Store"",
 IF(REGEXMATCH(LOWER(N7),""godesi|desi""),""GO DESi"",
 IF(REGEXMATCH(LOWER(N7),""not|none|unaware|no idea|dont|prefer|disconnected|not in"&amp;"terest|no brand""),""Unaware / No idea / None"",
 ""Not responded""))))))
)"),"Not responded")</f>
        <v>Not responded</v>
      </c>
      <c r="P7" s="3" t="s">
        <v>47</v>
      </c>
      <c r="Q7" s="3" t="s">
        <v>24</v>
      </c>
      <c r="R7" s="3" t="s">
        <v>41</v>
      </c>
      <c r="S7" s="4"/>
      <c r="T7" s="4"/>
      <c r="U7" s="4"/>
      <c r="V7" s="4"/>
      <c r="W7" s="4"/>
      <c r="X7" s="4"/>
      <c r="Y7" s="4"/>
      <c r="Z7" s="4"/>
      <c r="AA7" s="4"/>
      <c r="AB7" s="4"/>
    </row>
    <row r="8" hidden="1">
      <c r="A8" s="3" t="s">
        <v>68</v>
      </c>
      <c r="B8" s="3" t="s">
        <v>19</v>
      </c>
      <c r="C8" s="3" t="s">
        <v>20</v>
      </c>
      <c r="D8" s="3" t="s">
        <v>21</v>
      </c>
      <c r="E8" s="3" t="s">
        <v>22</v>
      </c>
      <c r="F8" s="3" t="s">
        <v>69</v>
      </c>
      <c r="G8" s="3" t="s">
        <v>24</v>
      </c>
      <c r="H8" s="3" t="s">
        <v>64</v>
      </c>
      <c r="I8" s="3" t="s">
        <v>70</v>
      </c>
      <c r="J8" s="3" t="s">
        <v>27</v>
      </c>
      <c r="K8" s="3" t="s">
        <v>28</v>
      </c>
      <c r="L8" s="3" t="s">
        <v>71</v>
      </c>
      <c r="M8" s="3" t="str">
        <f>IFERROR(__xludf.DUMMYFUNCTION("IF(REGEXMATCH(LOWER(L8),""haldir""),""Haldiram"",
 IF(REGEXMATCH(LOWER(L8),""bikan|bikaji|mishra""),""Bikaner / Bikaji"",
 IF(REGEXMATCH(LOWER(L8),""anand""),""Anand Sweets"",
 IF(REGEXMATCH(LOWER(L8),""amul|asha|farmley|kanthi|open|puja""),""Amul / Asha "&amp;"/ Others"",
 IF(REGEXMATCH(LOWER(L8),""local|store|homemade|area|rajpurohit""),""Local / Homemade / Store"",
 IF(REGEXMATCH(LOWER(L8),""godesi|desi""),""GO DESi"",
 IF(REGEXMATCH(LOWER(L8),""not|none|unaware|no idea|dont|prefer|disconnected|not interest"""&amp;"),""Unaware / No idea / None"",
 ""Not responded""))))))
)"),"Not responded")</f>
        <v>Not responded</v>
      </c>
      <c r="N8" s="3" t="s">
        <v>72</v>
      </c>
      <c r="O8" s="3" t="str">
        <f>IFERROR(__xludf.DUMMYFUNCTION("IF(REGEXMATCH(LOWER(N8),""haldir""),""Haldiram"",
 IF(REGEXMATCH(LOWER(N8),""bikan|bikaji|mishra""),""Bikaner / Bikaji"",
 IF(REGEXMATCH(LOWER(N8),""anand""),""Anand Sweets"",
 IF(REGEXMATCH(LOWER(N8),""amul|asha|farmley|kanthi|open|puja|chitley""),""Amul"&amp;" / Asha / Others"",
 IF(REGEXMATCH(LOWER(N8),""local|store|homemade|area|rajpurohit""),""Local / Homemade / Store"",
 IF(REGEXMATCH(LOWER(N8),""godesi|desi""),""GO DESi"",
 IF(REGEXMATCH(LOWER(N8),""not|none|unaware|no idea|dont|prefer|disconnected|not in"&amp;"terest|no brand""),""Unaware / No idea / None"",
 ""Not responded""))))))
)"),"Not responded")</f>
        <v>Not responded</v>
      </c>
      <c r="P8" s="3" t="s">
        <v>73</v>
      </c>
      <c r="Q8" s="3" t="s">
        <v>24</v>
      </c>
      <c r="R8" s="3" t="s">
        <v>41</v>
      </c>
      <c r="S8" s="4"/>
      <c r="T8" s="4"/>
      <c r="U8" s="4"/>
      <c r="V8" s="4"/>
      <c r="W8" s="4"/>
      <c r="X8" s="4"/>
      <c r="Y8" s="4"/>
      <c r="Z8" s="4"/>
      <c r="AA8" s="4"/>
      <c r="AB8" s="4"/>
    </row>
    <row r="9" hidden="1">
      <c r="A9" s="3" t="s">
        <v>74</v>
      </c>
      <c r="B9" s="3" t="s">
        <v>34</v>
      </c>
      <c r="C9" s="3" t="s">
        <v>20</v>
      </c>
      <c r="D9" s="3" t="s">
        <v>35</v>
      </c>
      <c r="E9" s="3" t="s">
        <v>22</v>
      </c>
      <c r="F9" s="3" t="s">
        <v>75</v>
      </c>
      <c r="G9" s="3" t="s">
        <v>56</v>
      </c>
      <c r="H9" s="3" t="s">
        <v>38</v>
      </c>
      <c r="I9" s="3" t="s">
        <v>76</v>
      </c>
      <c r="J9" s="3" t="s">
        <v>39</v>
      </c>
      <c r="K9" s="3" t="s">
        <v>28</v>
      </c>
      <c r="L9" s="3" t="s">
        <v>77</v>
      </c>
      <c r="M9" s="3" t="str">
        <f>IFERROR(__xludf.DUMMYFUNCTION("IF(REGEXMATCH(LOWER(L9),""haldir""),""Haldiram"",
 IF(REGEXMATCH(LOWER(L9),""bikan|bikaji|mishra""),""Bikaner / Bikaji"",
 IF(REGEXMATCH(LOWER(L9),""anand""),""Anand Sweets"",
 IF(REGEXMATCH(LOWER(L9),""amul|asha|farmley|kanthi|open|puja""),""Amul / Asha "&amp;"/ Others"",
 IF(REGEXMATCH(LOWER(L9),""local|store|homemade|area|rajpurohit""),""Local / Homemade / Store"",
 IF(REGEXMATCH(LOWER(L9),""godesi|desi""),""GO DESi"",
 IF(REGEXMATCH(LOWER(L9),""not|none|unaware|no idea|dont|prefer|disconnected|not interest"""&amp;"),""Unaware / No idea / None"",
 ""Not responded""))))))
)"),"Unaware / No idea / None")</f>
        <v>Unaware / No idea / None</v>
      </c>
      <c r="N9" s="3" t="s">
        <v>77</v>
      </c>
      <c r="O9" s="3" t="str">
        <f>IFERROR(__xludf.DUMMYFUNCTION("IF(REGEXMATCH(LOWER(N9),""haldir""),""Haldiram"",
 IF(REGEXMATCH(LOWER(N9),""bikan|bikaji|mishra""),""Bikaner / Bikaji"",
 IF(REGEXMATCH(LOWER(N9),""anand""),""Anand Sweets"",
 IF(REGEXMATCH(LOWER(N9),""amul|asha|farmley|kanthi|open|puja|chitley""),""Amul"&amp;" / Asha / Others"",
 IF(REGEXMATCH(LOWER(N9),""local|store|homemade|area|rajpurohit""),""Local / Homemade / Store"",
 IF(REGEXMATCH(LOWER(N9),""godesi|desi""),""GO DESi"",
 IF(REGEXMATCH(LOWER(N9),""not|none|unaware|no idea|dont|prefer|disconnected|not in"&amp;"terest|no brand""),""Unaware / No idea / None"",
 ""Not responded""))))))
)"),"Unaware / No idea / None")</f>
        <v>Unaware / No idea / None</v>
      </c>
      <c r="P9" s="3" t="s">
        <v>30</v>
      </c>
      <c r="Q9" s="3" t="s">
        <v>24</v>
      </c>
      <c r="R9" s="3" t="s">
        <v>41</v>
      </c>
      <c r="S9" s="4"/>
      <c r="T9" s="4"/>
      <c r="U9" s="4"/>
      <c r="V9" s="4"/>
      <c r="W9" s="4"/>
      <c r="X9" s="4"/>
      <c r="Y9" s="4"/>
      <c r="Z9" s="4"/>
      <c r="AA9" s="4"/>
      <c r="AB9" s="4"/>
    </row>
    <row r="10" hidden="1">
      <c r="A10" s="3" t="s">
        <v>78</v>
      </c>
      <c r="B10" s="3" t="s">
        <v>59</v>
      </c>
      <c r="C10" s="3" t="s">
        <v>79</v>
      </c>
      <c r="D10" s="3" t="s">
        <v>21</v>
      </c>
      <c r="E10" s="3" t="s">
        <v>22</v>
      </c>
      <c r="F10" s="3" t="s">
        <v>75</v>
      </c>
      <c r="G10" s="3" t="s">
        <v>80</v>
      </c>
      <c r="H10" s="3" t="s">
        <v>38</v>
      </c>
      <c r="I10" s="3" t="s">
        <v>70</v>
      </c>
      <c r="J10" s="3" t="s">
        <v>81</v>
      </c>
      <c r="K10" s="3" t="s">
        <v>53</v>
      </c>
      <c r="L10" s="3" t="s">
        <v>82</v>
      </c>
      <c r="M10" s="3" t="str">
        <f>IFERROR(__xludf.DUMMYFUNCTION("IF(REGEXMATCH(LOWER(L10),""haldir""),""Haldiram"",
 IF(REGEXMATCH(LOWER(L10),""bikan|bikaji|mishra""),""Bikaner / Bikaji"",
 IF(REGEXMATCH(LOWER(L10),""anand""),""Anand Sweets"",
 IF(REGEXMATCH(LOWER(L10),""amul|asha|farmley|kanthi|open|puja""),""Amul / A"&amp;"sha / Others"",
 IF(REGEXMATCH(LOWER(L10),""local|store|homemade|area|rajpurohit""),""Local / Homemade / Store"",
 IF(REGEXMATCH(LOWER(L10),""godesi|desi""),""GO DESi"",
 IF(REGEXMATCH(LOWER(L10),""not|none|unaware|no idea|dont|prefer|disconnected|not int"&amp;"erest""),""Unaware / No idea / None"",
 ""Not responded""))))))
)"),"Local / Homemade / Store")</f>
        <v>Local / Homemade / Store</v>
      </c>
      <c r="N10" s="3" t="s">
        <v>82</v>
      </c>
      <c r="O10" s="3" t="str">
        <f>IFERROR(__xludf.DUMMYFUNCTION("IF(REGEXMATCH(LOWER(N10),""haldir""),""Haldiram"",
 IF(REGEXMATCH(LOWER(N10),""bikan|bikaji|mishra""),""Bikaner / Bikaji"",
 IF(REGEXMATCH(LOWER(N10),""anand""),""Anand Sweets"",
 IF(REGEXMATCH(LOWER(N10),""amul|asha|farmley|kanthi|open|puja|chitley""),"""&amp;"Amul / Asha / Others"",
 IF(REGEXMATCH(LOWER(N10),""local|store|homemade|area|rajpurohit""),""Local / Homemade / Store"",
 IF(REGEXMATCH(LOWER(N10),""godesi|desi""),""GO DESi"",
 IF(REGEXMATCH(LOWER(N10),""not|none|unaware|no idea|dont|prefer|disconnected"&amp;"|not interest|no brand""),""Unaware / No idea / None"",
 ""Not responded""))))))
)"),"Local / Homemade / Store")</f>
        <v>Local / Homemade / Store</v>
      </c>
      <c r="P10" s="3" t="s">
        <v>47</v>
      </c>
      <c r="Q10" s="3" t="s">
        <v>80</v>
      </c>
      <c r="R10" s="3" t="s">
        <v>57</v>
      </c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hidden="1">
      <c r="A11" s="3" t="s">
        <v>83</v>
      </c>
      <c r="B11" s="3" t="s">
        <v>59</v>
      </c>
      <c r="C11" s="3" t="s">
        <v>79</v>
      </c>
      <c r="D11" s="3" t="s">
        <v>35</v>
      </c>
      <c r="E11" s="3" t="s">
        <v>22</v>
      </c>
      <c r="F11" s="3" t="s">
        <v>37</v>
      </c>
      <c r="G11" s="3" t="s">
        <v>37</v>
      </c>
      <c r="H11" s="3" t="s">
        <v>35</v>
      </c>
      <c r="I11" s="3" t="s">
        <v>84</v>
      </c>
      <c r="J11" s="3" t="s">
        <v>84</v>
      </c>
      <c r="K11" s="3" t="s">
        <v>84</v>
      </c>
      <c r="L11" s="3" t="s">
        <v>84</v>
      </c>
      <c r="M11" s="3" t="str">
        <f>IFERROR(__xludf.DUMMYFUNCTION("IF(REGEXMATCH(LOWER(L11),""haldir""),""Haldiram"",
 IF(REGEXMATCH(LOWER(L11),""bikan|bikaji|mishra""),""Bikaner / Bikaji"",
 IF(REGEXMATCH(LOWER(L11),""anand""),""Anand Sweets"",
 IF(REGEXMATCH(LOWER(L11),""amul|asha|farmley|kanthi|open|puja""),""Amul / A"&amp;"sha / Others"",
 IF(REGEXMATCH(LOWER(L11),""local|store|homemade|area|rajpurohit""),""Local / Homemade / Store"",
 IF(REGEXMATCH(LOWER(L11),""godesi|desi""),""GO DESi"",
 IF(REGEXMATCH(LOWER(L11),""not|none|unaware|no idea|dont|prefer|disconnected|not int"&amp;"erest""),""Unaware / No idea / None"",
 ""Not responded""))))))
)"),"Unaware / No idea / None")</f>
        <v>Unaware / No idea / None</v>
      </c>
      <c r="N11" s="3" t="s">
        <v>84</v>
      </c>
      <c r="O11" s="3" t="str">
        <f>IFERROR(__xludf.DUMMYFUNCTION("IF(REGEXMATCH(LOWER(N11),""haldir""),""Haldiram"",
 IF(REGEXMATCH(LOWER(N11),""bikan|bikaji|mishra""),""Bikaner / Bikaji"",
 IF(REGEXMATCH(LOWER(N11),""anand""),""Anand Sweets"",
 IF(REGEXMATCH(LOWER(N11),""amul|asha|farmley|kanthi|open|puja|chitley""),"""&amp;"Amul / Asha / Others"",
 IF(REGEXMATCH(LOWER(N11),""local|store|homemade|area|rajpurohit""),""Local / Homemade / Store"",
 IF(REGEXMATCH(LOWER(N11),""godesi|desi""),""GO DESi"",
 IF(REGEXMATCH(LOWER(N11),""not|none|unaware|no idea|dont|prefer|disconnected"&amp;"|not interest|no brand""),""Unaware / No idea / None"",
 ""Not responded""))))))
)"),"Unaware / No idea / None")</f>
        <v>Unaware / No idea / None</v>
      </c>
      <c r="P11" s="3" t="s">
        <v>85</v>
      </c>
      <c r="Q11" s="3" t="s">
        <v>84</v>
      </c>
      <c r="R11" s="3" t="s">
        <v>84</v>
      </c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hidden="1">
      <c r="A12" s="3" t="s">
        <v>86</v>
      </c>
      <c r="B12" s="3" t="s">
        <v>59</v>
      </c>
      <c r="C12" s="3" t="s">
        <v>20</v>
      </c>
      <c r="D12" s="3" t="s">
        <v>21</v>
      </c>
      <c r="E12" s="3" t="s">
        <v>22</v>
      </c>
      <c r="F12" s="3" t="s">
        <v>49</v>
      </c>
      <c r="G12" s="3" t="s">
        <v>50</v>
      </c>
      <c r="H12" s="3" t="s">
        <v>38</v>
      </c>
      <c r="I12" s="3" t="s">
        <v>26</v>
      </c>
      <c r="J12" s="3" t="s">
        <v>87</v>
      </c>
      <c r="K12" s="3" t="s">
        <v>28</v>
      </c>
      <c r="L12" s="3" t="s">
        <v>88</v>
      </c>
      <c r="M12" s="3" t="str">
        <f>IFERROR(__xludf.DUMMYFUNCTION("IF(REGEXMATCH(LOWER(L12),""haldir""),""Haldiram"",
 IF(REGEXMATCH(LOWER(L12),""bikan|bikaji|mishra""),""Bikaner / Bikaji"",
 IF(REGEXMATCH(LOWER(L12),""anand""),""Anand Sweets"",
 IF(REGEXMATCH(LOWER(L12),""amul|asha|farmley|kanthi|open|puja""),""Amul / A"&amp;"sha / Others"",
 IF(REGEXMATCH(LOWER(L12),""local|store|homemade|area|rajpurohit""),""Local / Homemade / Store"",
 IF(REGEXMATCH(LOWER(L12),""godesi|desi""),""GO DESi"",
 IF(REGEXMATCH(LOWER(L12),""not|none|unaware|no idea|dont|prefer|disconnected|not int"&amp;"erest""),""Unaware / No idea / None"",
 ""Not responded""))))))
)"),"Unaware / No idea / None")</f>
        <v>Unaware / No idea / None</v>
      </c>
      <c r="N12" s="3" t="s">
        <v>89</v>
      </c>
      <c r="O12" s="3" t="str">
        <f>IFERROR(__xludf.DUMMYFUNCTION("IF(REGEXMATCH(LOWER(N12),""haldir""),""Haldiram"",
 IF(REGEXMATCH(LOWER(N12),""bikan|bikaji|mishra""),""Bikaner / Bikaji"",
 IF(REGEXMATCH(LOWER(N12),""anand""),""Anand Sweets"",
 IF(REGEXMATCH(LOWER(N12),""amul|asha|farmley|kanthi|open|puja|chitley""),"""&amp;"Amul / Asha / Others"",
 IF(REGEXMATCH(LOWER(N12),""local|store|homemade|area|rajpurohit""),""Local / Homemade / Store"",
 IF(REGEXMATCH(LOWER(N12),""godesi|desi""),""GO DESi"",
 IF(REGEXMATCH(LOWER(N12),""not|none|unaware|no idea|dont|prefer|disconnected"&amp;"|not interest|no brand""),""Unaware / No idea / None"",
 ""Not responded""))))))
)"),"Haldiram")</f>
        <v>Haldiram</v>
      </c>
      <c r="P12" s="3" t="s">
        <v>47</v>
      </c>
      <c r="Q12" s="3" t="s">
        <v>80</v>
      </c>
      <c r="R12" s="3" t="s">
        <v>57</v>
      </c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hidden="1">
      <c r="A13" s="3" t="s">
        <v>90</v>
      </c>
      <c r="B13" s="3" t="s">
        <v>59</v>
      </c>
      <c r="C13" s="3" t="s">
        <v>20</v>
      </c>
      <c r="D13" s="3" t="s">
        <v>35</v>
      </c>
      <c r="E13" s="3" t="s">
        <v>22</v>
      </c>
      <c r="F13" s="3" t="s">
        <v>49</v>
      </c>
      <c r="G13" s="3" t="s">
        <v>56</v>
      </c>
      <c r="H13" s="3" t="s">
        <v>38</v>
      </c>
      <c r="I13" s="3" t="s">
        <v>26</v>
      </c>
      <c r="J13" s="3" t="s">
        <v>27</v>
      </c>
      <c r="K13" s="3" t="s">
        <v>53</v>
      </c>
      <c r="L13" s="3" t="s">
        <v>91</v>
      </c>
      <c r="M13" s="3" t="str">
        <f>IFERROR(__xludf.DUMMYFUNCTION("IF(REGEXMATCH(LOWER(L13),""haldir""),""Haldiram"",
 IF(REGEXMATCH(LOWER(L13),""bikan|bikaji|mishra""),""Bikaner / Bikaji"",
 IF(REGEXMATCH(LOWER(L13),""anand""),""Anand Sweets"",
 IF(REGEXMATCH(LOWER(L13),""amul|asha|farmley|kanthi|open|puja""),""Amul / A"&amp;"sha / Others"",
 IF(REGEXMATCH(LOWER(L13),""local|store|homemade|area|rajpurohit""),""Local / Homemade / Store"",
 IF(REGEXMATCH(LOWER(L13),""godesi|desi""),""GO DESi"",
 IF(REGEXMATCH(LOWER(L13),""not|none|unaware|no idea|dont|prefer|disconnected|not int"&amp;"erest""),""Unaware / No idea / None"",
 ""Not responded""))))))
)"),"Unaware / No idea / None")</f>
        <v>Unaware / No idea / None</v>
      </c>
      <c r="N13" s="3" t="s">
        <v>91</v>
      </c>
      <c r="O13" s="3" t="str">
        <f>IFERROR(__xludf.DUMMYFUNCTION("IF(REGEXMATCH(LOWER(N13),""haldir""),""Haldiram"",
 IF(REGEXMATCH(LOWER(N13),""bikan|bikaji|mishra""),""Bikaner / Bikaji"",
 IF(REGEXMATCH(LOWER(N13),""anand""),""Anand Sweets"",
 IF(REGEXMATCH(LOWER(N13),""amul|asha|farmley|kanthi|open|puja|chitley""),"""&amp;"Amul / Asha / Others"",
 IF(REGEXMATCH(LOWER(N13),""local|store|homemade|area|rajpurohit""),""Local / Homemade / Store"",
 IF(REGEXMATCH(LOWER(N13),""godesi|desi""),""GO DESi"",
 IF(REGEXMATCH(LOWER(N13),""not|none|unaware|no idea|dont|prefer|disconnected"&amp;"|not interest|no brand""),""Unaware / No idea / None"",
 ""Not responded""))))))
)"),"Unaware / No idea / None")</f>
        <v>Unaware / No idea / None</v>
      </c>
      <c r="P13" s="3" t="s">
        <v>30</v>
      </c>
      <c r="Q13" s="3" t="s">
        <v>24</v>
      </c>
      <c r="R13" s="3" t="s">
        <v>62</v>
      </c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hidden="1">
      <c r="A14" s="3" t="s">
        <v>92</v>
      </c>
      <c r="B14" s="3" t="s">
        <v>59</v>
      </c>
      <c r="C14" s="3" t="s">
        <v>20</v>
      </c>
      <c r="D14" s="3" t="s">
        <v>21</v>
      </c>
      <c r="E14" s="3" t="s">
        <v>22</v>
      </c>
      <c r="F14" s="3" t="s">
        <v>93</v>
      </c>
      <c r="G14" s="3" t="s">
        <v>56</v>
      </c>
      <c r="H14" s="3" t="s">
        <v>94</v>
      </c>
      <c r="I14" s="3" t="s">
        <v>26</v>
      </c>
      <c r="J14" s="3" t="s">
        <v>95</v>
      </c>
      <c r="K14" s="3" t="s">
        <v>53</v>
      </c>
      <c r="L14" s="3" t="s">
        <v>89</v>
      </c>
      <c r="M14" s="3" t="str">
        <f>IFERROR(__xludf.DUMMYFUNCTION("IF(REGEXMATCH(LOWER(L14),""haldir""),""Haldiram"",
 IF(REGEXMATCH(LOWER(L14),""bikan|bikaji|mishra""),""Bikaner / Bikaji"",
 IF(REGEXMATCH(LOWER(L14),""anand""),""Anand Sweets"",
 IF(REGEXMATCH(LOWER(L14),""amul|asha|farmley|kanthi|open|puja""),""Amul / A"&amp;"sha / Others"",
 IF(REGEXMATCH(LOWER(L14),""local|store|homemade|area|rajpurohit""),""Local / Homemade / Store"",
 IF(REGEXMATCH(LOWER(L14),""godesi|desi""),""GO DESi"",
 IF(REGEXMATCH(LOWER(L14),""not|none|unaware|no idea|dont|prefer|disconnected|not int"&amp;"erest""),""Unaware / No idea / None"",
 ""Not responded""))))))
)"),"Haldiram")</f>
        <v>Haldiram</v>
      </c>
      <c r="N14" s="3" t="s">
        <v>89</v>
      </c>
      <c r="O14" s="3" t="str">
        <f>IFERROR(__xludf.DUMMYFUNCTION("IF(REGEXMATCH(LOWER(N14),""haldir""),""Haldiram"",
 IF(REGEXMATCH(LOWER(N14),""bikan|bikaji|mishra""),""Bikaner / Bikaji"",
 IF(REGEXMATCH(LOWER(N14),""anand""),""Anand Sweets"",
 IF(REGEXMATCH(LOWER(N14),""amul|asha|farmley|kanthi|open|puja|chitley""),"""&amp;"Amul / Asha / Others"",
 IF(REGEXMATCH(LOWER(N14),""local|store|homemade|area|rajpurohit""),""Local / Homemade / Store"",
 IF(REGEXMATCH(LOWER(N14),""godesi|desi""),""GO DESi"",
 IF(REGEXMATCH(LOWER(N14),""not|none|unaware|no idea|dont|prefer|disconnected"&amp;"|not interest|no brand""),""Unaware / No idea / None"",
 ""Not responded""))))))
)"),"Haldiram")</f>
        <v>Haldiram</v>
      </c>
      <c r="P14" s="3" t="s">
        <v>47</v>
      </c>
      <c r="Q14" s="3" t="s">
        <v>24</v>
      </c>
      <c r="R14" s="3" t="s">
        <v>62</v>
      </c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hidden="1">
      <c r="A15" s="3" t="s">
        <v>96</v>
      </c>
      <c r="B15" s="3" t="s">
        <v>19</v>
      </c>
      <c r="C15" s="3" t="s">
        <v>79</v>
      </c>
      <c r="D15" s="3" t="s">
        <v>21</v>
      </c>
      <c r="E15" s="3" t="s">
        <v>22</v>
      </c>
      <c r="F15" s="3" t="s">
        <v>93</v>
      </c>
      <c r="G15" s="3" t="s">
        <v>97</v>
      </c>
      <c r="H15" s="3" t="s">
        <v>38</v>
      </c>
      <c r="I15" s="3" t="s">
        <v>26</v>
      </c>
      <c r="J15" s="3" t="s">
        <v>98</v>
      </c>
      <c r="K15" s="3" t="s">
        <v>53</v>
      </c>
      <c r="L15" s="3" t="s">
        <v>99</v>
      </c>
      <c r="M15" s="3" t="str">
        <f>IFERROR(__xludf.DUMMYFUNCTION("IF(REGEXMATCH(LOWER(L15),""haldir""),""Haldiram"",
 IF(REGEXMATCH(LOWER(L15),""bikan|bikaji|mishra""),""Bikaner / Bikaji"",
 IF(REGEXMATCH(LOWER(L15),""anand""),""Anand Sweets"",
 IF(REGEXMATCH(LOWER(L15),""amul|asha|farmley|kanthi|open|puja""),""Amul / A"&amp;"sha / Others"",
 IF(REGEXMATCH(LOWER(L15),""local|store|homemade|area|rajpurohit""),""Local / Homemade / Store"",
 IF(REGEXMATCH(LOWER(L15),""godesi|desi""),""GO DESi"",
 IF(REGEXMATCH(LOWER(L15),""not|none|unaware|no idea|dont|prefer|disconnected|not int"&amp;"erest""),""Unaware / No idea / None"",
 ""Not responded""))))))
)"),"Haldiram")</f>
        <v>Haldiram</v>
      </c>
      <c r="N15" s="3" t="s">
        <v>100</v>
      </c>
      <c r="O15" s="3" t="str">
        <f>IFERROR(__xludf.DUMMYFUNCTION("IF(REGEXMATCH(LOWER(N15),""haldir""),""Haldiram"",
 IF(REGEXMATCH(LOWER(N15),""bikan|bikaji|mishra""),""Bikaner / Bikaji"",
 IF(REGEXMATCH(LOWER(N15),""anand""),""Anand Sweets"",
 IF(REGEXMATCH(LOWER(N15),""amul|asha|farmley|kanthi|open|puja|chitley""),"""&amp;"Amul / Asha / Others"",
 IF(REGEXMATCH(LOWER(N15),""local|store|homemade|area|rajpurohit""),""Local / Homemade / Store"",
 IF(REGEXMATCH(LOWER(N15),""godesi|desi""),""GO DESi"",
 IF(REGEXMATCH(LOWER(N15),""not|none|unaware|no idea|dont|prefer|disconnected"&amp;"|not interest|no brand""),""Unaware / No idea / None"",
 ""Not responded""))))))
)"),"Haldiram")</f>
        <v>Haldiram</v>
      </c>
      <c r="P15" s="3" t="s">
        <v>47</v>
      </c>
      <c r="Q15" s="3" t="s">
        <v>24</v>
      </c>
      <c r="R15" s="3" t="s">
        <v>41</v>
      </c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hidden="1">
      <c r="A16" s="3" t="s">
        <v>101</v>
      </c>
      <c r="B16" s="3" t="s">
        <v>19</v>
      </c>
      <c r="C16" s="3" t="s">
        <v>20</v>
      </c>
      <c r="D16" s="3" t="s">
        <v>102</v>
      </c>
      <c r="E16" s="3" t="s">
        <v>22</v>
      </c>
      <c r="F16" s="3" t="s">
        <v>49</v>
      </c>
      <c r="G16" s="3" t="s">
        <v>97</v>
      </c>
      <c r="H16" s="3" t="s">
        <v>94</v>
      </c>
      <c r="I16" s="3" t="s">
        <v>26</v>
      </c>
      <c r="J16" s="3" t="s">
        <v>52</v>
      </c>
      <c r="K16" s="3" t="s">
        <v>53</v>
      </c>
      <c r="L16" s="3" t="s">
        <v>103</v>
      </c>
      <c r="M16" s="3" t="str">
        <f>IFERROR(__xludf.DUMMYFUNCTION("IF(REGEXMATCH(LOWER(L16),""haldir""),""Haldiram"",
 IF(REGEXMATCH(LOWER(L16),""bikan|bikaji|mishra""),""Bikaner / Bikaji"",
 IF(REGEXMATCH(LOWER(L16),""anand""),""Anand Sweets"",
 IF(REGEXMATCH(LOWER(L16),""amul|asha|farmley|kanthi|open|puja""),""Amul / A"&amp;"sha / Others"",
 IF(REGEXMATCH(LOWER(L16),""local|store|homemade|area|rajpurohit""),""Local / Homemade / Store"",
 IF(REGEXMATCH(LOWER(L16),""godesi|desi""),""GO DESi"",
 IF(REGEXMATCH(LOWER(L16),""not|none|unaware|no idea|dont|prefer|disconnected|not int"&amp;"erest""),""Unaware / No idea / None"",
 ""Not responded""))))))
)"),"Local / Homemade / Store")</f>
        <v>Local / Homemade / Store</v>
      </c>
      <c r="N16" s="3" t="s">
        <v>104</v>
      </c>
      <c r="O16" s="3" t="str">
        <f>IFERROR(__xludf.DUMMYFUNCTION("IF(REGEXMATCH(LOWER(N16),""haldir""),""Haldiram"",
 IF(REGEXMATCH(LOWER(N16),""bikan|bikaji|mishra""),""Bikaner / Bikaji"",
 IF(REGEXMATCH(LOWER(N16),""anand""),""Anand Sweets"",
 IF(REGEXMATCH(LOWER(N16),""amul|asha|farmley|kanthi|open|puja|chitley""),"""&amp;"Amul / Asha / Others"",
 IF(REGEXMATCH(LOWER(N16),""local|store|homemade|area|rajpurohit""),""Local / Homemade / Store"",
 IF(REGEXMATCH(LOWER(N16),""godesi|desi""),""GO DESi"",
 IF(REGEXMATCH(LOWER(N16),""not|none|unaware|no idea|dont|prefer|disconnected"&amp;"|not interest|no brand""),""Unaware / No idea / None"",
 ""Not responded""))))))
)"),"Not responded")</f>
        <v>Not responded</v>
      </c>
      <c r="P16" s="3" t="s">
        <v>73</v>
      </c>
      <c r="Q16" s="3" t="s">
        <v>24</v>
      </c>
      <c r="R16" s="3" t="s">
        <v>41</v>
      </c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hidden="1">
      <c r="A17" s="3" t="s">
        <v>105</v>
      </c>
      <c r="B17" s="3" t="s">
        <v>59</v>
      </c>
      <c r="C17" s="3" t="s">
        <v>79</v>
      </c>
      <c r="D17" s="3" t="s">
        <v>21</v>
      </c>
      <c r="E17" s="3" t="s">
        <v>22</v>
      </c>
      <c r="F17" s="3" t="s">
        <v>49</v>
      </c>
      <c r="G17" s="3" t="s">
        <v>50</v>
      </c>
      <c r="H17" s="3" t="s">
        <v>38</v>
      </c>
      <c r="I17" s="3" t="s">
        <v>26</v>
      </c>
      <c r="J17" s="3" t="s">
        <v>27</v>
      </c>
      <c r="K17" s="3" t="s">
        <v>53</v>
      </c>
      <c r="L17" s="3" t="s">
        <v>89</v>
      </c>
      <c r="M17" s="3" t="str">
        <f>IFERROR(__xludf.DUMMYFUNCTION("IF(REGEXMATCH(LOWER(L17),""haldir""),""Haldiram"",
 IF(REGEXMATCH(LOWER(L17),""bikan|bikaji|mishra""),""Bikaner / Bikaji"",
 IF(REGEXMATCH(LOWER(L17),""anand""),""Anand Sweets"",
 IF(REGEXMATCH(LOWER(L17),""amul|asha|farmley|kanthi|open|puja""),""Amul / A"&amp;"sha / Others"",
 IF(REGEXMATCH(LOWER(L17),""local|store|homemade|area|rajpurohit""),""Local / Homemade / Store"",
 IF(REGEXMATCH(LOWER(L17),""godesi|desi""),""GO DESi"",
 IF(REGEXMATCH(LOWER(L17),""not|none|unaware|no idea|dont|prefer|disconnected|not int"&amp;"erest""),""Unaware / No idea / None"",
 ""Not responded""))))))
)"),"Haldiram")</f>
        <v>Haldiram</v>
      </c>
      <c r="N17" s="3" t="s">
        <v>106</v>
      </c>
      <c r="O17" s="3" t="str">
        <f>IFERROR(__xludf.DUMMYFUNCTION("IF(REGEXMATCH(LOWER(N17),""haldir""),""Haldiram"",
 IF(REGEXMATCH(LOWER(N17),""bikan|bikaji|mishra""),""Bikaner / Bikaji"",
 IF(REGEXMATCH(LOWER(N17),""anand""),""Anand Sweets"",
 IF(REGEXMATCH(LOWER(N17),""amul|asha|farmley|kanthi|open|puja|chitley""),"""&amp;"Amul / Asha / Others"",
 IF(REGEXMATCH(LOWER(N17),""local|store|homemade|area|rajpurohit""),""Local / Homemade / Store"",
 IF(REGEXMATCH(LOWER(N17),""godesi|desi""),""GO DESi"",
 IF(REGEXMATCH(LOWER(N17),""not|none|unaware|no idea|dont|prefer|disconnected"&amp;"|not interest|no brand""),""Unaware / No idea / None"",
 ""Not responded""))))))
)"),"Haldiram")</f>
        <v>Haldiram</v>
      </c>
      <c r="P17" s="3" t="s">
        <v>47</v>
      </c>
      <c r="Q17" s="3" t="s">
        <v>24</v>
      </c>
      <c r="R17" s="3" t="s">
        <v>41</v>
      </c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hidden="1">
      <c r="A18" s="3" t="s">
        <v>107</v>
      </c>
      <c r="B18" s="3" t="s">
        <v>19</v>
      </c>
      <c r="C18" s="3" t="s">
        <v>79</v>
      </c>
      <c r="D18" s="3" t="s">
        <v>102</v>
      </c>
      <c r="E18" s="3" t="s">
        <v>22</v>
      </c>
      <c r="F18" s="3" t="s">
        <v>49</v>
      </c>
      <c r="G18" s="3" t="s">
        <v>50</v>
      </c>
      <c r="H18" s="3" t="s">
        <v>38</v>
      </c>
      <c r="I18" s="3" t="s">
        <v>51</v>
      </c>
      <c r="J18" s="3" t="s">
        <v>39</v>
      </c>
      <c r="K18" s="3" t="s">
        <v>53</v>
      </c>
      <c r="L18" s="3" t="s">
        <v>108</v>
      </c>
      <c r="M18" s="3" t="str">
        <f>IFERROR(__xludf.DUMMYFUNCTION("IF(REGEXMATCH(LOWER(L18),""haldir""),""Haldiram"",
 IF(REGEXMATCH(LOWER(L18),""bikan|bikaji|mishra""),""Bikaner / Bikaji"",
 IF(REGEXMATCH(LOWER(L18),""anand""),""Anand Sweets"",
 IF(REGEXMATCH(LOWER(L18),""amul|asha|farmley|kanthi|open|puja""),""Amul / A"&amp;"sha / Others"",
 IF(REGEXMATCH(LOWER(L18),""local|store|homemade|area|rajpurohit""),""Local / Homemade / Store"",
 IF(REGEXMATCH(LOWER(L18),""godesi|desi""),""GO DESi"",
 IF(REGEXMATCH(LOWER(L18),""not|none|unaware|no idea|dont|prefer|disconnected|not int"&amp;"erest""),""Unaware / No idea / None"",
 ""Not responded""))))))
)"),"Unaware / No idea / None")</f>
        <v>Unaware / No idea / None</v>
      </c>
      <c r="N18" s="3" t="s">
        <v>109</v>
      </c>
      <c r="O18" s="3" t="str">
        <f>IFERROR(__xludf.DUMMYFUNCTION("IF(REGEXMATCH(LOWER(N18),""haldir""),""Haldiram"",
 IF(REGEXMATCH(LOWER(N18),""bikan|bikaji|mishra""),""Bikaner / Bikaji"",
 IF(REGEXMATCH(LOWER(N18),""anand""),""Anand Sweets"",
 IF(REGEXMATCH(LOWER(N18),""amul|asha|farmley|kanthi|open|puja|chitley""),"""&amp;"Amul / Asha / Others"",
 IF(REGEXMATCH(LOWER(N18),""local|store|homemade|area|rajpurohit""),""Local / Homemade / Store"",
 IF(REGEXMATCH(LOWER(N18),""godesi|desi""),""GO DESi"",
 IF(REGEXMATCH(LOWER(N18),""not|none|unaware|no idea|dont|prefer|disconnected"&amp;"|not interest|no brand""),""Unaware / No idea / None"",
 ""Not responded""))))))
)"),"Local / Homemade / Store")</f>
        <v>Local / Homemade / Store</v>
      </c>
      <c r="P18" s="3" t="s">
        <v>73</v>
      </c>
      <c r="Q18" s="3" t="s">
        <v>56</v>
      </c>
      <c r="R18" s="3" t="s">
        <v>57</v>
      </c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hidden="1">
      <c r="A19" s="3" t="s">
        <v>110</v>
      </c>
      <c r="B19" s="3" t="s">
        <v>111</v>
      </c>
      <c r="C19" s="3" t="s">
        <v>20</v>
      </c>
      <c r="D19" s="3" t="s">
        <v>21</v>
      </c>
      <c r="E19" s="3" t="s">
        <v>22</v>
      </c>
      <c r="F19" s="3" t="s">
        <v>93</v>
      </c>
      <c r="G19" s="3" t="s">
        <v>56</v>
      </c>
      <c r="H19" s="3" t="s">
        <v>64</v>
      </c>
      <c r="I19" s="3" t="s">
        <v>112</v>
      </c>
      <c r="J19" s="3" t="s">
        <v>113</v>
      </c>
      <c r="K19" s="3" t="s">
        <v>53</v>
      </c>
      <c r="L19" s="3" t="s">
        <v>114</v>
      </c>
      <c r="M19" s="3" t="str">
        <f>IFERROR(__xludf.DUMMYFUNCTION("IF(REGEXMATCH(LOWER(L19),""haldir""),""Haldiram"",
 IF(REGEXMATCH(LOWER(L19),""bikan|bikaji|mishra""),""Bikaner / Bikaji"",
 IF(REGEXMATCH(LOWER(L19),""anand""),""Anand Sweets"",
 IF(REGEXMATCH(LOWER(L19),""amul|asha|farmley|kanthi|open|puja""),""Amul / A"&amp;"sha / Others"",
 IF(REGEXMATCH(LOWER(L19),""local|store|homemade|area|rajpurohit""),""Local / Homemade / Store"",
 IF(REGEXMATCH(LOWER(L19),""godesi|desi""),""GO DESi"",
 IF(REGEXMATCH(LOWER(L19),""not|none|unaware|no idea|dont|prefer|disconnected|not int"&amp;"erest""),""Unaware / No idea / None"",
 ""Not responded""))))))
)"),"Unaware / No idea / None")</f>
        <v>Unaware / No idea / None</v>
      </c>
      <c r="N19" s="3" t="s">
        <v>115</v>
      </c>
      <c r="O19" s="3" t="str">
        <f>IFERROR(__xludf.DUMMYFUNCTION("IF(REGEXMATCH(LOWER(N19),""haldir""),""Haldiram"",
 IF(REGEXMATCH(LOWER(N19),""bikan|bikaji|mishra""),""Bikaner / Bikaji"",
 IF(REGEXMATCH(LOWER(N19),""anand""),""Anand Sweets"",
 IF(REGEXMATCH(LOWER(N19),""amul|asha|farmley|kanthi|open|puja|chitley""),"""&amp;"Amul / Asha / Others"",
 IF(REGEXMATCH(LOWER(N19),""local|store|homemade|area|rajpurohit""),""Local / Homemade / Store"",
 IF(REGEXMATCH(LOWER(N19),""godesi|desi""),""GO DESi"",
 IF(REGEXMATCH(LOWER(N19),""not|none|unaware|no idea|dont|prefer|disconnected"&amp;"|not interest|no brand""),""Unaware / No idea / None"",
 ""Not responded""))))))
)"),"Unaware / No idea / None")</f>
        <v>Unaware / No idea / None</v>
      </c>
      <c r="P19" s="3" t="s">
        <v>30</v>
      </c>
      <c r="Q19" s="3" t="s">
        <v>24</v>
      </c>
      <c r="R19" s="3" t="s">
        <v>41</v>
      </c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hidden="1">
      <c r="A20" s="3" t="s">
        <v>116</v>
      </c>
      <c r="B20" s="3" t="s">
        <v>59</v>
      </c>
      <c r="C20" s="3" t="s">
        <v>79</v>
      </c>
      <c r="D20" s="3" t="s">
        <v>102</v>
      </c>
      <c r="E20" s="3" t="s">
        <v>22</v>
      </c>
      <c r="F20" s="3" t="s">
        <v>49</v>
      </c>
      <c r="G20" s="3" t="s">
        <v>56</v>
      </c>
      <c r="H20" s="3" t="s">
        <v>38</v>
      </c>
      <c r="I20" s="3" t="s">
        <v>51</v>
      </c>
      <c r="J20" s="3" t="s">
        <v>39</v>
      </c>
      <c r="K20" s="3" t="s">
        <v>53</v>
      </c>
      <c r="L20" s="3" t="s">
        <v>117</v>
      </c>
      <c r="M20" s="3" t="str">
        <f>IFERROR(__xludf.DUMMYFUNCTION("IF(REGEXMATCH(LOWER(L20),""haldir""),""Haldiram"",
 IF(REGEXMATCH(LOWER(L20),""bikan|bikaji|mishra""),""Bikaner / Bikaji"",
 IF(REGEXMATCH(LOWER(L20),""anand""),""Anand Sweets"",
 IF(REGEXMATCH(LOWER(L20),""amul|asha|farmley|kanthi|open|puja""),""Amul / A"&amp;"sha / Others"",
 IF(REGEXMATCH(LOWER(L20),""local|store|homemade|area|rajpurohit""),""Local / Homemade / Store"",
 IF(REGEXMATCH(LOWER(L20),""godesi|desi""),""GO DESi"",
 IF(REGEXMATCH(LOWER(L20),""not|none|unaware|no idea|dont|prefer|disconnected|not int"&amp;"erest""),""Unaware / No idea / None"",
 ""Not responded""))))))
)"),"Unaware / No idea / None")</f>
        <v>Unaware / No idea / None</v>
      </c>
      <c r="N20" s="3" t="s">
        <v>117</v>
      </c>
      <c r="O20" s="3" t="str">
        <f>IFERROR(__xludf.DUMMYFUNCTION("IF(REGEXMATCH(LOWER(N20),""haldir""),""Haldiram"",
 IF(REGEXMATCH(LOWER(N20),""bikan|bikaji|mishra""),""Bikaner / Bikaji"",
 IF(REGEXMATCH(LOWER(N20),""anand""),""Anand Sweets"",
 IF(REGEXMATCH(LOWER(N20),""amul|asha|farmley|kanthi|open|puja|chitley""),"""&amp;"Amul / Asha / Others"",
 IF(REGEXMATCH(LOWER(N20),""local|store|homemade|area|rajpurohit""),""Local / Homemade / Store"",
 IF(REGEXMATCH(LOWER(N20),""godesi|desi""),""GO DESi"",
 IF(REGEXMATCH(LOWER(N20),""not|none|unaware|no idea|dont|prefer|disconnected"&amp;"|not interest|no brand""),""Unaware / No idea / None"",
 ""Not responded""))))))
)"),"Unaware / No idea / None")</f>
        <v>Unaware / No idea / None</v>
      </c>
      <c r="P20" s="3" t="s">
        <v>73</v>
      </c>
      <c r="Q20" s="3" t="s">
        <v>56</v>
      </c>
      <c r="R20" s="3" t="s">
        <v>57</v>
      </c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hidden="1">
      <c r="A21" s="3" t="s">
        <v>118</v>
      </c>
      <c r="B21" s="3" t="s">
        <v>19</v>
      </c>
      <c r="C21" s="3" t="s">
        <v>20</v>
      </c>
      <c r="D21" s="3" t="s">
        <v>21</v>
      </c>
      <c r="E21" s="3" t="s">
        <v>22</v>
      </c>
      <c r="F21" s="3" t="s">
        <v>23</v>
      </c>
      <c r="G21" s="3" t="s">
        <v>97</v>
      </c>
      <c r="H21" s="3" t="s">
        <v>94</v>
      </c>
      <c r="I21" s="3" t="s">
        <v>51</v>
      </c>
      <c r="J21" s="3" t="s">
        <v>27</v>
      </c>
      <c r="K21" s="3" t="s">
        <v>53</v>
      </c>
      <c r="L21" s="3" t="s">
        <v>109</v>
      </c>
      <c r="M21" s="3" t="str">
        <f>IFERROR(__xludf.DUMMYFUNCTION("IF(REGEXMATCH(LOWER(L21),""haldir""),""Haldiram"",
 IF(REGEXMATCH(LOWER(L21),""bikan|bikaji|mishra""),""Bikaner / Bikaji"",
 IF(REGEXMATCH(LOWER(L21),""anand""),""Anand Sweets"",
 IF(REGEXMATCH(LOWER(L21),""amul|asha|farmley|kanthi|open|puja""),""Amul / A"&amp;"sha / Others"",
 IF(REGEXMATCH(LOWER(L21),""local|store|homemade|area|rajpurohit""),""Local / Homemade / Store"",
 IF(REGEXMATCH(LOWER(L21),""godesi|desi""),""GO DESi"",
 IF(REGEXMATCH(LOWER(L21),""not|none|unaware|no idea|dont|prefer|disconnected|not int"&amp;"erest""),""Unaware / No idea / None"",
 ""Not responded""))))))
)"),"Local / Homemade / Store")</f>
        <v>Local / Homemade / Store</v>
      </c>
      <c r="N21" s="3" t="s">
        <v>109</v>
      </c>
      <c r="O21" s="3" t="str">
        <f>IFERROR(__xludf.DUMMYFUNCTION("IF(REGEXMATCH(LOWER(N21),""haldir""),""Haldiram"",
 IF(REGEXMATCH(LOWER(N21),""bikan|bikaji|mishra""),""Bikaner / Bikaji"",
 IF(REGEXMATCH(LOWER(N21),""anand""),""Anand Sweets"",
 IF(REGEXMATCH(LOWER(N21),""amul|asha|farmley|kanthi|open|puja|chitley""),"""&amp;"Amul / Asha / Others"",
 IF(REGEXMATCH(LOWER(N21),""local|store|homemade|area|rajpurohit""),""Local / Homemade / Store"",
 IF(REGEXMATCH(LOWER(N21),""godesi|desi""),""GO DESi"",
 IF(REGEXMATCH(LOWER(N21),""not|none|unaware|no idea|dont|prefer|disconnected"&amp;"|not interest|no brand""),""Unaware / No idea / None"",
 ""Not responded""))))))
)"),"Local / Homemade / Store")</f>
        <v>Local / Homemade / Store</v>
      </c>
      <c r="P21" s="3" t="s">
        <v>73</v>
      </c>
      <c r="Q21" s="3" t="s">
        <v>24</v>
      </c>
      <c r="R21" s="3" t="s">
        <v>62</v>
      </c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hidden="1">
      <c r="A22" s="3" t="s">
        <v>119</v>
      </c>
      <c r="B22" s="3" t="s">
        <v>19</v>
      </c>
      <c r="C22" s="3" t="s">
        <v>20</v>
      </c>
      <c r="D22" s="3" t="s">
        <v>21</v>
      </c>
      <c r="E22" s="3" t="s">
        <v>22</v>
      </c>
      <c r="F22" s="3" t="s">
        <v>49</v>
      </c>
      <c r="G22" s="3" t="s">
        <v>97</v>
      </c>
      <c r="H22" s="3" t="s">
        <v>94</v>
      </c>
      <c r="I22" s="3" t="s">
        <v>51</v>
      </c>
      <c r="J22" s="3" t="s">
        <v>120</v>
      </c>
      <c r="K22" s="3" t="s">
        <v>28</v>
      </c>
      <c r="L22" s="3" t="s">
        <v>121</v>
      </c>
      <c r="M22" s="3" t="str">
        <f>IFERROR(__xludf.DUMMYFUNCTION("IF(REGEXMATCH(LOWER(L22),""haldir""),""Haldiram"",
 IF(REGEXMATCH(LOWER(L22),""bikan|bikaji|mishra""),""Bikaner / Bikaji"",
 IF(REGEXMATCH(LOWER(L22),""anand""),""Anand Sweets"",
 IF(REGEXMATCH(LOWER(L22),""amul|asha|farmley|kanthi|open|puja""),""Amul / A"&amp;"sha / Others"",
 IF(REGEXMATCH(LOWER(L22),""local|store|homemade|area|rajpurohit""),""Local / Homemade / Store"",
 IF(REGEXMATCH(LOWER(L22),""godesi|desi""),""GO DESi"",
 IF(REGEXMATCH(LOWER(L22),""not|none|unaware|no idea|dont|prefer|disconnected|not int"&amp;"erest""),""Unaware / No idea / None"",
 ""Not responded""))))))
)"),"Haldiram")</f>
        <v>Haldiram</v>
      </c>
      <c r="N22" s="3" t="s">
        <v>122</v>
      </c>
      <c r="O22" s="3" t="str">
        <f>IFERROR(__xludf.DUMMYFUNCTION("IF(REGEXMATCH(LOWER(N22),""haldir""),""Haldiram"",
 IF(REGEXMATCH(LOWER(N22),""bikan|bikaji|mishra""),""Bikaner / Bikaji"",
 IF(REGEXMATCH(LOWER(N22),""anand""),""Anand Sweets"",
 IF(REGEXMATCH(LOWER(N22),""amul|asha|farmley|kanthi|open|puja|chitley""),"""&amp;"Amul / Asha / Others"",
 IF(REGEXMATCH(LOWER(N22),""local|store|homemade|area|rajpurohit""),""Local / Homemade / Store"",
 IF(REGEXMATCH(LOWER(N22),""godesi|desi""),""GO DESi"",
 IF(REGEXMATCH(LOWER(N22),""not|none|unaware|no idea|dont|prefer|disconnected"&amp;"|not interest|no brand""),""Unaware / No idea / None"",
 ""Not responded""))))))
)"),"Haldiram")</f>
        <v>Haldiram</v>
      </c>
      <c r="P22" s="3" t="s">
        <v>47</v>
      </c>
      <c r="Q22" s="3" t="s">
        <v>24</v>
      </c>
      <c r="R22" s="3" t="s">
        <v>57</v>
      </c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hidden="1">
      <c r="A23" s="3" t="s">
        <v>123</v>
      </c>
      <c r="B23" s="3" t="s">
        <v>59</v>
      </c>
      <c r="C23" s="3" t="s">
        <v>20</v>
      </c>
      <c r="D23" s="3" t="s">
        <v>21</v>
      </c>
      <c r="E23" s="3" t="s">
        <v>22</v>
      </c>
      <c r="F23" s="3" t="s">
        <v>124</v>
      </c>
      <c r="G23" s="3" t="s">
        <v>56</v>
      </c>
      <c r="H23" s="3" t="s">
        <v>64</v>
      </c>
      <c r="I23" s="3" t="s">
        <v>70</v>
      </c>
      <c r="J23" s="3" t="s">
        <v>120</v>
      </c>
      <c r="K23" s="3" t="s">
        <v>28</v>
      </c>
      <c r="L23" s="3" t="s">
        <v>125</v>
      </c>
      <c r="M23" s="3" t="str">
        <f>IFERROR(__xludf.DUMMYFUNCTION("IF(REGEXMATCH(LOWER(L23),""haldir""),""Haldiram"",
 IF(REGEXMATCH(LOWER(L23),""bikan|bikaji|mishra""),""Bikaner / Bikaji"",
 IF(REGEXMATCH(LOWER(L23),""anand""),""Anand Sweets"",
 IF(REGEXMATCH(LOWER(L23),""amul|asha|farmley|kanthi|open|puja""),""Amul / A"&amp;"sha / Others"",
 IF(REGEXMATCH(LOWER(L23),""local|store|homemade|area|rajpurohit""),""Local / Homemade / Store"",
 IF(REGEXMATCH(LOWER(L23),""godesi|desi""),""GO DESi"",
 IF(REGEXMATCH(LOWER(L23),""not|none|unaware|no idea|dont|prefer|disconnected|not int"&amp;"erest""),""Unaware / No idea / None"",
 ""Not responded""))))))
)"),"Haldiram")</f>
        <v>Haldiram</v>
      </c>
      <c r="N23" s="3" t="s">
        <v>126</v>
      </c>
      <c r="O23" s="3" t="str">
        <f>IFERROR(__xludf.DUMMYFUNCTION("IF(REGEXMATCH(LOWER(N23),""haldir""),""Haldiram"",
 IF(REGEXMATCH(LOWER(N23),""bikan|bikaji|mishra""),""Bikaner / Bikaji"",
 IF(REGEXMATCH(LOWER(N23),""anand""),""Anand Sweets"",
 IF(REGEXMATCH(LOWER(N23),""amul|asha|farmley|kanthi|open|puja|chitley""),"""&amp;"Amul / Asha / Others"",
 IF(REGEXMATCH(LOWER(N23),""local|store|homemade|area|rajpurohit""),""Local / Homemade / Store"",
 IF(REGEXMATCH(LOWER(N23),""godesi|desi""),""GO DESi"",
 IF(REGEXMATCH(LOWER(N23),""not|none|unaware|no idea|dont|prefer|disconnected"&amp;"|not interest|no brand""),""Unaware / No idea / None"",
 ""Not responded""))))))
)"),"Haldiram")</f>
        <v>Haldiram</v>
      </c>
      <c r="P23" s="3" t="s">
        <v>47</v>
      </c>
      <c r="Q23" s="3" t="s">
        <v>24</v>
      </c>
      <c r="R23" s="3" t="s">
        <v>57</v>
      </c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hidden="1">
      <c r="A24" s="3" t="s">
        <v>127</v>
      </c>
      <c r="B24" s="3" t="s">
        <v>19</v>
      </c>
      <c r="C24" s="3" t="s">
        <v>20</v>
      </c>
      <c r="D24" s="3" t="s">
        <v>102</v>
      </c>
      <c r="E24" s="3" t="s">
        <v>22</v>
      </c>
      <c r="F24" s="3" t="s">
        <v>49</v>
      </c>
      <c r="G24" s="3" t="s">
        <v>97</v>
      </c>
      <c r="H24" s="3" t="s">
        <v>94</v>
      </c>
      <c r="I24" s="3" t="s">
        <v>51</v>
      </c>
      <c r="J24" s="3" t="s">
        <v>52</v>
      </c>
      <c r="K24" s="3" t="s">
        <v>53</v>
      </c>
      <c r="L24" s="3" t="s">
        <v>128</v>
      </c>
      <c r="M24" s="3" t="str">
        <f>IFERROR(__xludf.DUMMYFUNCTION("IF(REGEXMATCH(LOWER(L24),""haldir""),""Haldiram"",
 IF(REGEXMATCH(LOWER(L24),""bikan|bikaji|mishra""),""Bikaner / Bikaji"",
 IF(REGEXMATCH(LOWER(L24),""anand""),""Anand Sweets"",
 IF(REGEXMATCH(LOWER(L24),""amul|asha|farmley|kanthi|open|puja""),""Amul / A"&amp;"sha / Others"",
 IF(REGEXMATCH(LOWER(L24),""local|store|homemade|area|rajpurohit""),""Local / Homemade / Store"",
 IF(REGEXMATCH(LOWER(L24),""godesi|desi""),""GO DESi"",
 IF(REGEXMATCH(LOWER(L24),""not|none|unaware|no idea|dont|prefer|disconnected|not int"&amp;"erest""),""Unaware / No idea / None"",
 ""Not responded""))))))
)"),"Unaware / No idea / None")</f>
        <v>Unaware / No idea / None</v>
      </c>
      <c r="N24" s="3" t="s">
        <v>128</v>
      </c>
      <c r="O24" s="3" t="str">
        <f>IFERROR(__xludf.DUMMYFUNCTION("IF(REGEXMATCH(LOWER(N24),""haldir""),""Haldiram"",
 IF(REGEXMATCH(LOWER(N24),""bikan|bikaji|mishra""),""Bikaner / Bikaji"",
 IF(REGEXMATCH(LOWER(N24),""anand""),""Anand Sweets"",
 IF(REGEXMATCH(LOWER(N24),""amul|asha|farmley|kanthi|open|puja|chitley""),"""&amp;"Amul / Asha / Others"",
 IF(REGEXMATCH(LOWER(N24),""local|store|homemade|area|rajpurohit""),""Local / Homemade / Store"",
 IF(REGEXMATCH(LOWER(N24),""godesi|desi""),""GO DESi"",
 IF(REGEXMATCH(LOWER(N24),""not|none|unaware|no idea|dont|prefer|disconnected"&amp;"|not interest|no brand""),""Unaware / No idea / None"",
 ""Not responded""))))))
)"),"Unaware / No idea / None")</f>
        <v>Unaware / No idea / None</v>
      </c>
      <c r="P24" s="3" t="s">
        <v>47</v>
      </c>
      <c r="Q24" s="3" t="s">
        <v>24</v>
      </c>
      <c r="R24" s="3" t="s">
        <v>62</v>
      </c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hidden="1">
      <c r="A25" s="3" t="s">
        <v>129</v>
      </c>
      <c r="B25" s="3" t="s">
        <v>59</v>
      </c>
      <c r="C25" s="3" t="s">
        <v>79</v>
      </c>
      <c r="D25" s="3" t="s">
        <v>102</v>
      </c>
      <c r="E25" s="3" t="s">
        <v>22</v>
      </c>
      <c r="F25" s="3" t="s">
        <v>49</v>
      </c>
      <c r="G25" s="3" t="s">
        <v>56</v>
      </c>
      <c r="H25" s="3" t="s">
        <v>64</v>
      </c>
      <c r="I25" s="3" t="s">
        <v>76</v>
      </c>
      <c r="J25" s="3" t="s">
        <v>130</v>
      </c>
      <c r="K25" s="3" t="s">
        <v>53</v>
      </c>
      <c r="L25" s="3" t="s">
        <v>131</v>
      </c>
      <c r="M25" s="3" t="str">
        <f>IFERROR(__xludf.DUMMYFUNCTION("IF(REGEXMATCH(LOWER(L25),""haldir""),""Haldiram"",
 IF(REGEXMATCH(LOWER(L25),""bikan|bikaji|mishra""),""Bikaner / Bikaji"",
 IF(REGEXMATCH(LOWER(L25),""anand""),""Anand Sweets"",
 IF(REGEXMATCH(LOWER(L25),""amul|asha|farmley|kanthi|open|puja""),""Amul / A"&amp;"sha / Others"",
 IF(REGEXMATCH(LOWER(L25),""local|store|homemade|area|rajpurohit""),""Local / Homemade / Store"",
 IF(REGEXMATCH(LOWER(L25),""godesi|desi""),""GO DESi"",
 IF(REGEXMATCH(LOWER(L25),""not|none|unaware|no idea|dont|prefer|disconnected|not int"&amp;"erest""),""Unaware / No idea / None"",
 ""Not responded""))))))
)"),"Haldiram")</f>
        <v>Haldiram</v>
      </c>
      <c r="N25" s="3" t="s">
        <v>131</v>
      </c>
      <c r="O25" s="3" t="str">
        <f>IFERROR(__xludf.DUMMYFUNCTION("IF(REGEXMATCH(LOWER(N25),""haldir""),""Haldiram"",
 IF(REGEXMATCH(LOWER(N25),""bikan|bikaji|mishra""),""Bikaner / Bikaji"",
 IF(REGEXMATCH(LOWER(N25),""anand""),""Anand Sweets"",
 IF(REGEXMATCH(LOWER(N25),""amul|asha|farmley|kanthi|open|puja|chitley""),"""&amp;"Amul / Asha / Others"",
 IF(REGEXMATCH(LOWER(N25),""local|store|homemade|area|rajpurohit""),""Local / Homemade / Store"",
 IF(REGEXMATCH(LOWER(N25),""godesi|desi""),""GO DESi"",
 IF(REGEXMATCH(LOWER(N25),""not|none|unaware|no idea|dont|prefer|disconnected"&amp;"|not interest|no brand""),""Unaware / No idea / None"",
 ""Not responded""))))))
)"),"Haldiram")</f>
        <v>Haldiram</v>
      </c>
      <c r="P25" s="3" t="s">
        <v>47</v>
      </c>
      <c r="Q25" s="3" t="s">
        <v>56</v>
      </c>
      <c r="R25" s="3" t="s">
        <v>57</v>
      </c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hidden="1">
      <c r="A26" s="3" t="s">
        <v>132</v>
      </c>
      <c r="B26" s="3" t="s">
        <v>59</v>
      </c>
      <c r="C26" s="3" t="s">
        <v>20</v>
      </c>
      <c r="D26" s="3" t="s">
        <v>21</v>
      </c>
      <c r="E26" s="3" t="s">
        <v>133</v>
      </c>
      <c r="F26" s="3" t="s">
        <v>49</v>
      </c>
      <c r="G26" s="3" t="s">
        <v>56</v>
      </c>
      <c r="H26" s="3" t="s">
        <v>64</v>
      </c>
      <c r="I26" s="3" t="s">
        <v>26</v>
      </c>
      <c r="J26" s="3" t="s">
        <v>27</v>
      </c>
      <c r="K26" s="3" t="s">
        <v>28</v>
      </c>
      <c r="L26" s="3" t="s">
        <v>89</v>
      </c>
      <c r="M26" s="3" t="str">
        <f>IFERROR(__xludf.DUMMYFUNCTION("IF(REGEXMATCH(LOWER(L26),""haldir""),""Haldiram"",
 IF(REGEXMATCH(LOWER(L26),""bikan|bikaji|mishra""),""Bikaner / Bikaji"",
 IF(REGEXMATCH(LOWER(L26),""anand""),""Anand Sweets"",
 IF(REGEXMATCH(LOWER(L26),""amul|asha|farmley|kanthi|open|puja""),""Amul / A"&amp;"sha / Others"",
 IF(REGEXMATCH(LOWER(L26),""local|store|homemade|area|rajpurohit""),""Local / Homemade / Store"",
 IF(REGEXMATCH(LOWER(L26),""godesi|desi""),""GO DESi"",
 IF(REGEXMATCH(LOWER(L26),""not|none|unaware|no idea|dont|prefer|disconnected|not int"&amp;"erest""),""Unaware / No idea / None"",
 ""Not responded""))))))
)"),"Haldiram")</f>
        <v>Haldiram</v>
      </c>
      <c r="N26" s="3" t="s">
        <v>100</v>
      </c>
      <c r="O26" s="3" t="str">
        <f>IFERROR(__xludf.DUMMYFUNCTION("IF(REGEXMATCH(LOWER(N26),""haldir""),""Haldiram"",
 IF(REGEXMATCH(LOWER(N26),""bikan|bikaji|mishra""),""Bikaner / Bikaji"",
 IF(REGEXMATCH(LOWER(N26),""anand""),""Anand Sweets"",
 IF(REGEXMATCH(LOWER(N26),""amul|asha|farmley|kanthi|open|puja|chitley""),"""&amp;"Amul / Asha / Others"",
 IF(REGEXMATCH(LOWER(N26),""local|store|homemade|area|rajpurohit""),""Local / Homemade / Store"",
 IF(REGEXMATCH(LOWER(N26),""godesi|desi""),""GO DESi"",
 IF(REGEXMATCH(LOWER(N26),""not|none|unaware|no idea|dont|prefer|disconnected"&amp;"|not interest|no brand""),""Unaware / No idea / None"",
 ""Not responded""))))))
)"),"Haldiram")</f>
        <v>Haldiram</v>
      </c>
      <c r="P26" s="3" t="s">
        <v>47</v>
      </c>
      <c r="Q26" s="3" t="s">
        <v>56</v>
      </c>
      <c r="R26" s="3" t="s">
        <v>57</v>
      </c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hidden="1">
      <c r="A27" s="3" t="s">
        <v>134</v>
      </c>
      <c r="B27" s="3" t="s">
        <v>59</v>
      </c>
      <c r="C27" s="3" t="s">
        <v>79</v>
      </c>
      <c r="D27" s="3" t="s">
        <v>102</v>
      </c>
      <c r="E27" s="3" t="s">
        <v>22</v>
      </c>
      <c r="F27" s="3" t="s">
        <v>49</v>
      </c>
      <c r="G27" s="3" t="s">
        <v>97</v>
      </c>
      <c r="H27" s="3" t="s">
        <v>94</v>
      </c>
      <c r="I27" s="3" t="s">
        <v>26</v>
      </c>
      <c r="J27" s="3" t="s">
        <v>65</v>
      </c>
      <c r="K27" s="3" t="s">
        <v>53</v>
      </c>
      <c r="L27" s="3" t="s">
        <v>135</v>
      </c>
      <c r="M27" s="3" t="str">
        <f>IFERROR(__xludf.DUMMYFUNCTION("IF(REGEXMATCH(LOWER(L27),""haldir""),""Haldiram"",
 IF(REGEXMATCH(LOWER(L27),""bikan|bikaji|mishra""),""Bikaner / Bikaji"",
 IF(REGEXMATCH(LOWER(L27),""anand""),""Anand Sweets"",
 IF(REGEXMATCH(LOWER(L27),""amul|asha|farmley|kanthi|open|puja""),""Amul / A"&amp;"sha / Others"",
 IF(REGEXMATCH(LOWER(L27),""local|store|homemade|area|rajpurohit""),""Local / Homemade / Store"",
 IF(REGEXMATCH(LOWER(L27),""godesi|desi""),""GO DESi"",
 IF(REGEXMATCH(LOWER(L27),""not|none|unaware|no idea|dont|prefer|disconnected|not int"&amp;"erest""),""Unaware / No idea / None"",
 ""Not responded""))))))
)"),"Local / Homemade / Store")</f>
        <v>Local / Homemade / Store</v>
      </c>
      <c r="N27" s="3" t="s">
        <v>135</v>
      </c>
      <c r="O27" s="3" t="str">
        <f>IFERROR(__xludf.DUMMYFUNCTION("IF(REGEXMATCH(LOWER(N27),""haldir""),""Haldiram"",
 IF(REGEXMATCH(LOWER(N27),""bikan|bikaji|mishra""),""Bikaner / Bikaji"",
 IF(REGEXMATCH(LOWER(N27),""anand""),""Anand Sweets"",
 IF(REGEXMATCH(LOWER(N27),""amul|asha|farmley|kanthi|open|puja|chitley""),"""&amp;"Amul / Asha / Others"",
 IF(REGEXMATCH(LOWER(N27),""local|store|homemade|area|rajpurohit""),""Local / Homemade / Store"",
 IF(REGEXMATCH(LOWER(N27),""godesi|desi""),""GO DESi"",
 IF(REGEXMATCH(LOWER(N27),""not|none|unaware|no idea|dont|prefer|disconnected"&amp;"|not interest|no brand""),""Unaware / No idea / None"",
 ""Not responded""))))))
)"),"Local / Homemade / Store")</f>
        <v>Local / Homemade / Store</v>
      </c>
      <c r="P27" s="3" t="s">
        <v>73</v>
      </c>
      <c r="Q27" s="3" t="s">
        <v>24</v>
      </c>
      <c r="R27" s="3" t="s">
        <v>41</v>
      </c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hidden="1">
      <c r="A28" s="3" t="s">
        <v>136</v>
      </c>
      <c r="B28" s="3" t="s">
        <v>19</v>
      </c>
      <c r="C28" s="3" t="s">
        <v>20</v>
      </c>
      <c r="D28" s="3" t="s">
        <v>21</v>
      </c>
      <c r="E28" s="3" t="s">
        <v>22</v>
      </c>
      <c r="F28" s="3" t="s">
        <v>93</v>
      </c>
      <c r="G28" s="3" t="s">
        <v>56</v>
      </c>
      <c r="H28" s="3" t="s">
        <v>94</v>
      </c>
      <c r="I28" s="3" t="s">
        <v>51</v>
      </c>
      <c r="J28" s="3" t="s">
        <v>87</v>
      </c>
      <c r="K28" s="3" t="s">
        <v>28</v>
      </c>
      <c r="L28" s="3" t="s">
        <v>137</v>
      </c>
      <c r="M28" s="3" t="str">
        <f>IFERROR(__xludf.DUMMYFUNCTION("IF(REGEXMATCH(LOWER(L28),""haldir""),""Haldiram"",
 IF(REGEXMATCH(LOWER(L28),""bikan|bikaji|mishra""),""Bikaner / Bikaji"",
 IF(REGEXMATCH(LOWER(L28),""anand""),""Anand Sweets"",
 IF(REGEXMATCH(LOWER(L28),""amul|asha|farmley|kanthi|open|puja""),""Amul / A"&amp;"sha / Others"",
 IF(REGEXMATCH(LOWER(L28),""local|store|homemade|area|rajpurohit""),""Local / Homemade / Store"",
 IF(REGEXMATCH(LOWER(L28),""godesi|desi""),""GO DESi"",
 IF(REGEXMATCH(LOWER(L28),""not|none|unaware|no idea|dont|prefer|disconnected|not int"&amp;"erest""),""Unaware / No idea / None"",
 ""Not responded""))))))
)"),"Haldiram")</f>
        <v>Haldiram</v>
      </c>
      <c r="N28" s="3" t="s">
        <v>137</v>
      </c>
      <c r="O28" s="3" t="str">
        <f>IFERROR(__xludf.DUMMYFUNCTION("IF(REGEXMATCH(LOWER(N28),""haldir""),""Haldiram"",
 IF(REGEXMATCH(LOWER(N28),""bikan|bikaji|mishra""),""Bikaner / Bikaji"",
 IF(REGEXMATCH(LOWER(N28),""anand""),""Anand Sweets"",
 IF(REGEXMATCH(LOWER(N28),""amul|asha|farmley|kanthi|open|puja|chitley""),"""&amp;"Amul / Asha / Others"",
 IF(REGEXMATCH(LOWER(N28),""local|store|homemade|area|rajpurohit""),""Local / Homemade / Store"",
 IF(REGEXMATCH(LOWER(N28),""godesi|desi""),""GO DESi"",
 IF(REGEXMATCH(LOWER(N28),""not|none|unaware|no idea|dont|prefer|disconnected"&amp;"|not interest|no brand""),""Unaware / No idea / None"",
 ""Not responded""))))))
)"),"Haldiram")</f>
        <v>Haldiram</v>
      </c>
      <c r="P28" s="3" t="s">
        <v>47</v>
      </c>
      <c r="Q28" s="3" t="s">
        <v>56</v>
      </c>
      <c r="R28" s="3" t="s">
        <v>57</v>
      </c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hidden="1">
      <c r="A29" s="3" t="s">
        <v>138</v>
      </c>
      <c r="B29" s="3" t="s">
        <v>19</v>
      </c>
      <c r="C29" s="3" t="s">
        <v>20</v>
      </c>
      <c r="D29" s="3" t="s">
        <v>21</v>
      </c>
      <c r="E29" s="3" t="s">
        <v>22</v>
      </c>
      <c r="F29" s="3" t="s">
        <v>49</v>
      </c>
      <c r="G29" s="3" t="s">
        <v>24</v>
      </c>
      <c r="H29" s="3" t="s">
        <v>64</v>
      </c>
      <c r="I29" s="3" t="s">
        <v>51</v>
      </c>
      <c r="J29" s="3" t="s">
        <v>120</v>
      </c>
      <c r="K29" s="3" t="s">
        <v>53</v>
      </c>
      <c r="L29" s="3" t="s">
        <v>139</v>
      </c>
      <c r="M29" s="3" t="str">
        <f>IFERROR(__xludf.DUMMYFUNCTION("IF(REGEXMATCH(LOWER(L29),""haldir""),""Haldiram"",
 IF(REGEXMATCH(LOWER(L29),""bikan|bikaji|mishra""),""Bikaner / Bikaji"",
 IF(REGEXMATCH(LOWER(L29),""anand""),""Anand Sweets"",
 IF(REGEXMATCH(LOWER(L29),""amul|asha|farmley|kanthi|open|puja""),""Amul / A"&amp;"sha / Others"",
 IF(REGEXMATCH(LOWER(L29),""local|store|homemade|area|rajpurohit""),""Local / Homemade / Store"",
 IF(REGEXMATCH(LOWER(L29),""godesi|desi""),""GO DESi"",
 IF(REGEXMATCH(LOWER(L29),""not|none|unaware|no idea|dont|prefer|disconnected|not int"&amp;"erest""),""Unaware / No idea / None"",
 ""Not responded""))))))
)"),"Haldiram")</f>
        <v>Haldiram</v>
      </c>
      <c r="N29" s="3" t="s">
        <v>139</v>
      </c>
      <c r="O29" s="3" t="str">
        <f>IFERROR(__xludf.DUMMYFUNCTION("IF(REGEXMATCH(LOWER(N29),""haldir""),""Haldiram"",
 IF(REGEXMATCH(LOWER(N29),""bikan|bikaji|mishra""),""Bikaner / Bikaji"",
 IF(REGEXMATCH(LOWER(N29),""anand""),""Anand Sweets"",
 IF(REGEXMATCH(LOWER(N29),""amul|asha|farmley|kanthi|open|puja|chitley""),"""&amp;"Amul / Asha / Others"",
 IF(REGEXMATCH(LOWER(N29),""local|store|homemade|area|rajpurohit""),""Local / Homemade / Store"",
 IF(REGEXMATCH(LOWER(N29),""godesi|desi""),""GO DESi"",
 IF(REGEXMATCH(LOWER(N29),""not|none|unaware|no idea|dont|prefer|disconnected"&amp;"|not interest|no brand""),""Unaware / No idea / None"",
 ""Not responded""))))))
)"),"Haldiram")</f>
        <v>Haldiram</v>
      </c>
      <c r="P29" s="3" t="s">
        <v>47</v>
      </c>
      <c r="Q29" s="3" t="s">
        <v>24</v>
      </c>
      <c r="R29" s="3" t="s">
        <v>41</v>
      </c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hidden="1">
      <c r="A30" s="3" t="s">
        <v>140</v>
      </c>
      <c r="B30" s="3" t="s">
        <v>19</v>
      </c>
      <c r="C30" s="3" t="s">
        <v>20</v>
      </c>
      <c r="D30" s="3" t="s">
        <v>141</v>
      </c>
      <c r="E30" s="3" t="s">
        <v>22</v>
      </c>
      <c r="F30" s="3" t="s">
        <v>75</v>
      </c>
      <c r="G30" s="3" t="s">
        <v>24</v>
      </c>
      <c r="H30" s="3" t="s">
        <v>38</v>
      </c>
      <c r="I30" s="3" t="s">
        <v>51</v>
      </c>
      <c r="J30" s="3" t="s">
        <v>142</v>
      </c>
      <c r="K30" s="3" t="s">
        <v>53</v>
      </c>
      <c r="L30" s="3" t="s">
        <v>135</v>
      </c>
      <c r="M30" s="3" t="str">
        <f>IFERROR(__xludf.DUMMYFUNCTION("IF(REGEXMATCH(LOWER(L30),""haldir""),""Haldiram"",
 IF(REGEXMATCH(LOWER(L30),""bikan|bikaji|mishra""),""Bikaner / Bikaji"",
 IF(REGEXMATCH(LOWER(L30),""anand""),""Anand Sweets"",
 IF(REGEXMATCH(LOWER(L30),""amul|asha|farmley|kanthi|open|puja""),""Amul / A"&amp;"sha / Others"",
 IF(REGEXMATCH(LOWER(L30),""local|store|homemade|area|rajpurohit""),""Local / Homemade / Store"",
 IF(REGEXMATCH(LOWER(L30),""godesi|desi""),""GO DESi"",
 IF(REGEXMATCH(LOWER(L30),""not|none|unaware|no idea|dont|prefer|disconnected|not int"&amp;"erest""),""Unaware / No idea / None"",
 ""Not responded""))))))
)"),"Local / Homemade / Store")</f>
        <v>Local / Homemade / Store</v>
      </c>
      <c r="N30" s="3" t="s">
        <v>135</v>
      </c>
      <c r="O30" s="3" t="str">
        <f>IFERROR(__xludf.DUMMYFUNCTION("IF(REGEXMATCH(LOWER(N30),""haldir""),""Haldiram"",
 IF(REGEXMATCH(LOWER(N30),""bikan|bikaji|mishra""),""Bikaner / Bikaji"",
 IF(REGEXMATCH(LOWER(N30),""anand""),""Anand Sweets"",
 IF(REGEXMATCH(LOWER(N30),""amul|asha|farmley|kanthi|open|puja|chitley""),"""&amp;"Amul / Asha / Others"",
 IF(REGEXMATCH(LOWER(N30),""local|store|homemade|area|rajpurohit""),""Local / Homemade / Store"",
 IF(REGEXMATCH(LOWER(N30),""godesi|desi""),""GO DESi"",
 IF(REGEXMATCH(LOWER(N30),""not|none|unaware|no idea|dont|prefer|disconnected"&amp;"|not interest|no brand""),""Unaware / No idea / None"",
 ""Not responded""))))))
)"),"Local / Homemade / Store")</f>
        <v>Local / Homemade / Store</v>
      </c>
      <c r="P30" s="3" t="s">
        <v>73</v>
      </c>
      <c r="Q30" s="3" t="s">
        <v>97</v>
      </c>
      <c r="R30" s="3" t="s">
        <v>57</v>
      </c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hidden="1">
      <c r="A31" s="3" t="s">
        <v>143</v>
      </c>
      <c r="B31" s="3" t="s">
        <v>19</v>
      </c>
      <c r="C31" s="3" t="s">
        <v>20</v>
      </c>
      <c r="D31" s="3" t="s">
        <v>21</v>
      </c>
      <c r="E31" s="3" t="s">
        <v>22</v>
      </c>
      <c r="F31" s="3" t="s">
        <v>144</v>
      </c>
      <c r="G31" s="3" t="s">
        <v>80</v>
      </c>
      <c r="H31" s="3" t="s">
        <v>94</v>
      </c>
      <c r="I31" s="3" t="s">
        <v>26</v>
      </c>
      <c r="J31" s="3" t="s">
        <v>81</v>
      </c>
      <c r="K31" s="3" t="s">
        <v>28</v>
      </c>
      <c r="L31" s="3" t="s">
        <v>145</v>
      </c>
      <c r="M31" s="3" t="str">
        <f>IFERROR(__xludf.DUMMYFUNCTION("IF(REGEXMATCH(LOWER(L31),""haldir""),""Haldiram"",
 IF(REGEXMATCH(LOWER(L31),""bikan|bikaji|mishra""),""Bikaner / Bikaji"",
 IF(REGEXMATCH(LOWER(L31),""anand""),""Anand Sweets"",
 IF(REGEXMATCH(LOWER(L31),""amul|asha|farmley|kanthi|open|puja""),""Amul / A"&amp;"sha / Others"",
 IF(REGEXMATCH(LOWER(L31),""local|store|homemade|area|rajpurohit""),""Local / Homemade / Store"",
 IF(REGEXMATCH(LOWER(L31),""godesi|desi""),""GO DESi"",
 IF(REGEXMATCH(LOWER(L31),""not|none|unaware|no idea|dont|prefer|disconnected|not int"&amp;"erest""),""Unaware / No idea / None"",
 ""Not responded""))))))
)"),"Haldiram")</f>
        <v>Haldiram</v>
      </c>
      <c r="N31" s="3" t="s">
        <v>145</v>
      </c>
      <c r="O31" s="3" t="str">
        <f>IFERROR(__xludf.DUMMYFUNCTION("IF(REGEXMATCH(LOWER(N31),""haldir""),""Haldiram"",
 IF(REGEXMATCH(LOWER(N31),""bikan|bikaji|mishra""),""Bikaner / Bikaji"",
 IF(REGEXMATCH(LOWER(N31),""anand""),""Anand Sweets"",
 IF(REGEXMATCH(LOWER(N31),""amul|asha|farmley|kanthi|open|puja|chitley""),"""&amp;"Amul / Asha / Others"",
 IF(REGEXMATCH(LOWER(N31),""local|store|homemade|area|rajpurohit""),""Local / Homemade / Store"",
 IF(REGEXMATCH(LOWER(N31),""godesi|desi""),""GO DESi"",
 IF(REGEXMATCH(LOWER(N31),""not|none|unaware|no idea|dont|prefer|disconnected"&amp;"|not interest|no brand""),""Unaware / No idea / None"",
 ""Not responded""))))))
)"),"Haldiram")</f>
        <v>Haldiram</v>
      </c>
      <c r="P31" s="3" t="s">
        <v>47</v>
      </c>
      <c r="Q31" s="3" t="s">
        <v>24</v>
      </c>
      <c r="R31" s="3" t="s">
        <v>41</v>
      </c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hidden="1">
      <c r="A32" s="3" t="s">
        <v>146</v>
      </c>
      <c r="B32" s="3" t="s">
        <v>59</v>
      </c>
      <c r="C32" s="3" t="s">
        <v>20</v>
      </c>
      <c r="D32" s="3" t="s">
        <v>21</v>
      </c>
      <c r="E32" s="3" t="s">
        <v>22</v>
      </c>
      <c r="F32" s="3" t="s">
        <v>49</v>
      </c>
      <c r="G32" s="3" t="s">
        <v>50</v>
      </c>
      <c r="H32" s="3" t="s">
        <v>25</v>
      </c>
      <c r="I32" s="3" t="s">
        <v>26</v>
      </c>
      <c r="J32" s="3" t="s">
        <v>147</v>
      </c>
      <c r="K32" s="3" t="s">
        <v>53</v>
      </c>
      <c r="L32" s="3" t="s">
        <v>148</v>
      </c>
      <c r="M32" s="3" t="str">
        <f>IFERROR(__xludf.DUMMYFUNCTION("IF(REGEXMATCH(LOWER(L32),""haldir""),""Haldiram"",
 IF(REGEXMATCH(LOWER(L32),""bikan|bikaji|mishra""),""Bikaner / Bikaji"",
 IF(REGEXMATCH(LOWER(L32),""anand""),""Anand Sweets"",
 IF(REGEXMATCH(LOWER(L32),""amul|asha|farmley|kanthi|open|puja""),""Amul / A"&amp;"sha / Others"",
 IF(REGEXMATCH(LOWER(L32),""local|store|homemade|area|rajpurohit""),""Local / Homemade / Store"",
 IF(REGEXMATCH(LOWER(L32),""godesi|desi""),""GO DESi"",
 IF(REGEXMATCH(LOWER(L32),""not|none|unaware|no idea|dont|prefer|disconnected|not int"&amp;"erest""),""Unaware / No idea / None"",
 ""Not responded""))))))
)"),"Unaware / No idea / None")</f>
        <v>Unaware / No idea / None</v>
      </c>
      <c r="N32" s="3" t="s">
        <v>148</v>
      </c>
      <c r="O32" s="3" t="str">
        <f>IFERROR(__xludf.DUMMYFUNCTION("IF(REGEXMATCH(LOWER(N32),""haldir""),""Haldiram"",
 IF(REGEXMATCH(LOWER(N32),""bikan|bikaji|mishra""),""Bikaner / Bikaji"",
 IF(REGEXMATCH(LOWER(N32),""anand""),""Anand Sweets"",
 IF(REGEXMATCH(LOWER(N32),""amul|asha|farmley|kanthi|open|puja|chitley""),"""&amp;"Amul / Asha / Others"",
 IF(REGEXMATCH(LOWER(N32),""local|store|homemade|area|rajpurohit""),""Local / Homemade / Store"",
 IF(REGEXMATCH(LOWER(N32),""godesi|desi""),""GO DESi"",
 IF(REGEXMATCH(LOWER(N32),""not|none|unaware|no idea|dont|prefer|disconnected"&amp;"|not interest|no brand""),""Unaware / No idea / None"",
 ""Not responded""))))))
)"),"Unaware / No idea / None")</f>
        <v>Unaware / No idea / None</v>
      </c>
      <c r="P32" s="3" t="s">
        <v>73</v>
      </c>
      <c r="Q32" s="3" t="s">
        <v>24</v>
      </c>
      <c r="R32" s="3" t="s">
        <v>41</v>
      </c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hidden="1">
      <c r="A33" s="3" t="s">
        <v>149</v>
      </c>
      <c r="B33" s="3" t="s">
        <v>59</v>
      </c>
      <c r="C33" s="3" t="s">
        <v>79</v>
      </c>
      <c r="D33" s="3" t="s">
        <v>21</v>
      </c>
      <c r="E33" s="3" t="s">
        <v>22</v>
      </c>
      <c r="F33" s="3" t="s">
        <v>49</v>
      </c>
      <c r="G33" s="3" t="s">
        <v>56</v>
      </c>
      <c r="H33" s="3" t="s">
        <v>38</v>
      </c>
      <c r="I33" s="3" t="s">
        <v>51</v>
      </c>
      <c r="J33" s="3" t="s">
        <v>150</v>
      </c>
      <c r="K33" s="3" t="s">
        <v>53</v>
      </c>
      <c r="L33" s="3" t="s">
        <v>151</v>
      </c>
      <c r="M33" s="3" t="str">
        <f>IFERROR(__xludf.DUMMYFUNCTION("IF(REGEXMATCH(LOWER(L33),""haldir""),""Haldiram"",
 IF(REGEXMATCH(LOWER(L33),""bikan|bikaji|mishra""),""Bikaner / Bikaji"",
 IF(REGEXMATCH(LOWER(L33),""anand""),""Anand Sweets"",
 IF(REGEXMATCH(LOWER(L33),""amul|asha|farmley|kanthi|open|puja""),""Amul / A"&amp;"sha / Others"",
 IF(REGEXMATCH(LOWER(L33),""local|store|homemade|area|rajpurohit""),""Local / Homemade / Store"",
 IF(REGEXMATCH(LOWER(L33),""godesi|desi""),""GO DESi"",
 IF(REGEXMATCH(LOWER(L33),""not|none|unaware|no idea|dont|prefer|disconnected|not int"&amp;"erest""),""Unaware / No idea / None"",
 ""Not responded""))))))
)"),"Haldiram")</f>
        <v>Haldiram</v>
      </c>
      <c r="N33" s="3" t="s">
        <v>151</v>
      </c>
      <c r="O33" s="3" t="str">
        <f>IFERROR(__xludf.DUMMYFUNCTION("IF(REGEXMATCH(LOWER(N33),""haldir""),""Haldiram"",
 IF(REGEXMATCH(LOWER(N33),""bikan|bikaji|mishra""),""Bikaner / Bikaji"",
 IF(REGEXMATCH(LOWER(N33),""anand""),""Anand Sweets"",
 IF(REGEXMATCH(LOWER(N33),""amul|asha|farmley|kanthi|open|puja|chitley""),"""&amp;"Amul / Asha / Others"",
 IF(REGEXMATCH(LOWER(N33),""local|store|homemade|area|rajpurohit""),""Local / Homemade / Store"",
 IF(REGEXMATCH(LOWER(N33),""godesi|desi""),""GO DESi"",
 IF(REGEXMATCH(LOWER(N33),""not|none|unaware|no idea|dont|prefer|disconnected"&amp;"|not interest|no brand""),""Unaware / No idea / None"",
 ""Not responded""))))))
)"),"Haldiram")</f>
        <v>Haldiram</v>
      </c>
      <c r="P33" s="3" t="s">
        <v>47</v>
      </c>
      <c r="Q33" s="3" t="s">
        <v>24</v>
      </c>
      <c r="R33" s="3" t="s">
        <v>41</v>
      </c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3" t="s">
        <v>152</v>
      </c>
      <c r="B34" s="4"/>
      <c r="C34" s="3" t="s">
        <v>79</v>
      </c>
      <c r="D34" s="3" t="s">
        <v>21</v>
      </c>
      <c r="E34" s="3" t="s">
        <v>133</v>
      </c>
      <c r="F34" s="3" t="s">
        <v>49</v>
      </c>
      <c r="G34" s="3" t="s">
        <v>56</v>
      </c>
      <c r="H34" s="3" t="s">
        <v>35</v>
      </c>
      <c r="I34" s="3" t="s">
        <v>70</v>
      </c>
      <c r="J34" s="3" t="s">
        <v>142</v>
      </c>
      <c r="K34" s="3" t="s">
        <v>53</v>
      </c>
      <c r="L34" s="3" t="s">
        <v>109</v>
      </c>
      <c r="M34" s="3" t="str">
        <f>IFERROR(__xludf.DUMMYFUNCTION("IF(REGEXMATCH(LOWER(L34),""haldir""),""Haldiram"",
 IF(REGEXMATCH(LOWER(L34),""bikan|bikaji|mishra""),""Bikaner / Bikaji"",
 IF(REGEXMATCH(LOWER(L34),""anand""),""Anand Sweets"",
 IF(REGEXMATCH(LOWER(L34),""amul|asha|farmley|kanthi|open|puja""),""Amul / A"&amp;"sha / Others"",
 IF(REGEXMATCH(LOWER(L34),""local|store|homemade|area|rajpurohit""),""Local / Homemade / Store"",
 IF(REGEXMATCH(LOWER(L34),""godesi|desi""),""GO DESi"",
 IF(REGEXMATCH(LOWER(L34),""not|none|unaware|no idea|dont|prefer|disconnected|not int"&amp;"erest""),""Unaware / No idea / None"",
 ""Not responded""))))))
)"),"Local / Homemade / Store")</f>
        <v>Local / Homemade / Store</v>
      </c>
      <c r="N34" s="3" t="s">
        <v>109</v>
      </c>
      <c r="O34" s="3" t="str">
        <f>IFERROR(__xludf.DUMMYFUNCTION("IF(REGEXMATCH(LOWER(N34),""haldir""),""Haldiram"",
 IF(REGEXMATCH(LOWER(N34),""bikan|bikaji|mishra""),""Bikaner / Bikaji"",
 IF(REGEXMATCH(LOWER(N34),""anand""),""Anand Sweets"",
 IF(REGEXMATCH(LOWER(N34),""amul|asha|farmley|kanthi|open|puja|chitley""),"""&amp;"Amul / Asha / Others"",
 IF(REGEXMATCH(LOWER(N34),""local|store|homemade|area|rajpurohit""),""Local / Homemade / Store"",
 IF(REGEXMATCH(LOWER(N34),""godesi|desi""),""GO DESi"",
 IF(REGEXMATCH(LOWER(N34),""not|none|unaware|no idea|dont|prefer|disconnected"&amp;"|not interest|no brand""),""Unaware / No idea / None"",
 ""Not responded""))))))
)"),"Local / Homemade / Store")</f>
        <v>Local / Homemade / Store</v>
      </c>
      <c r="P34" s="3" t="s">
        <v>73</v>
      </c>
      <c r="Q34" s="3" t="s">
        <v>24</v>
      </c>
      <c r="R34" s="3" t="s">
        <v>62</v>
      </c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hidden="1">
      <c r="A35" s="3" t="s">
        <v>153</v>
      </c>
      <c r="B35" s="3" t="s">
        <v>19</v>
      </c>
      <c r="C35" s="3" t="s">
        <v>20</v>
      </c>
      <c r="D35" s="3" t="s">
        <v>21</v>
      </c>
      <c r="E35" s="3" t="s">
        <v>22</v>
      </c>
      <c r="F35" s="3" t="s">
        <v>49</v>
      </c>
      <c r="G35" s="3" t="s">
        <v>24</v>
      </c>
      <c r="H35" s="3" t="s">
        <v>94</v>
      </c>
      <c r="I35" s="3" t="s">
        <v>51</v>
      </c>
      <c r="J35" s="3" t="s">
        <v>154</v>
      </c>
      <c r="K35" s="3" t="s">
        <v>28</v>
      </c>
      <c r="L35" s="3" t="s">
        <v>155</v>
      </c>
      <c r="M35" s="3" t="str">
        <f>IFERROR(__xludf.DUMMYFUNCTION("IF(REGEXMATCH(LOWER(L35),""haldir""),""Haldiram"",
 IF(REGEXMATCH(LOWER(L35),""bikan|bikaji|mishra""),""Bikaner / Bikaji"",
 IF(REGEXMATCH(LOWER(L35),""anand""),""Anand Sweets"",
 IF(REGEXMATCH(LOWER(L35),""amul|asha|farmley|kanthi|open|puja""),""Amul / A"&amp;"sha / Others"",
 IF(REGEXMATCH(LOWER(L35),""local|store|homemade|area|rajpurohit""),""Local / Homemade / Store"",
 IF(REGEXMATCH(LOWER(L35),""godesi|desi""),""GO DESi"",
 IF(REGEXMATCH(LOWER(L35),""not|none|unaware|no idea|dont|prefer|disconnected|not int"&amp;"erest""),""Unaware / No idea / None"",
 ""Not responded""))))))
)"),"Unaware / No idea / None")</f>
        <v>Unaware / No idea / None</v>
      </c>
      <c r="N35" s="3" t="s">
        <v>109</v>
      </c>
      <c r="O35" s="3" t="str">
        <f>IFERROR(__xludf.DUMMYFUNCTION("IF(REGEXMATCH(LOWER(N35),""haldir""),""Haldiram"",
 IF(REGEXMATCH(LOWER(N35),""bikan|bikaji|mishra""),""Bikaner / Bikaji"",
 IF(REGEXMATCH(LOWER(N35),""anand""),""Anand Sweets"",
 IF(REGEXMATCH(LOWER(N35),""amul|asha|farmley|kanthi|open|puja|chitley""),"""&amp;"Amul / Asha / Others"",
 IF(REGEXMATCH(LOWER(N35),""local|store|homemade|area|rajpurohit""),""Local / Homemade / Store"",
 IF(REGEXMATCH(LOWER(N35),""godesi|desi""),""GO DESi"",
 IF(REGEXMATCH(LOWER(N35),""not|none|unaware|no idea|dont|prefer|disconnected"&amp;"|not interest|no brand""),""Unaware / No idea / None"",
 ""Not responded""))))))
)"),"Local / Homemade / Store")</f>
        <v>Local / Homemade / Store</v>
      </c>
      <c r="P35" s="3" t="s">
        <v>73</v>
      </c>
      <c r="Q35" s="3" t="s">
        <v>24</v>
      </c>
      <c r="R35" s="3" t="s">
        <v>41</v>
      </c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hidden="1">
      <c r="A36" s="3" t="s">
        <v>156</v>
      </c>
      <c r="B36" s="3" t="s">
        <v>59</v>
      </c>
      <c r="C36" s="3" t="s">
        <v>79</v>
      </c>
      <c r="D36" s="3" t="s">
        <v>102</v>
      </c>
      <c r="E36" s="3" t="s">
        <v>22</v>
      </c>
      <c r="F36" s="3" t="s">
        <v>49</v>
      </c>
      <c r="G36" s="3" t="s">
        <v>56</v>
      </c>
      <c r="H36" s="3" t="s">
        <v>38</v>
      </c>
      <c r="I36" s="3" t="s">
        <v>51</v>
      </c>
      <c r="J36" s="3" t="s">
        <v>52</v>
      </c>
      <c r="K36" s="3" t="s">
        <v>53</v>
      </c>
      <c r="L36" s="3" t="s">
        <v>157</v>
      </c>
      <c r="M36" s="3" t="str">
        <f>IFERROR(__xludf.DUMMYFUNCTION("IF(REGEXMATCH(LOWER(L36),""haldir""),""Haldiram"",
 IF(REGEXMATCH(LOWER(L36),""bikan|bikaji|mishra""),""Bikaner / Bikaji"",
 IF(REGEXMATCH(LOWER(L36),""anand""),""Anand Sweets"",
 IF(REGEXMATCH(LOWER(L36),""amul|asha|farmley|kanthi|open|puja""),""Amul / A"&amp;"sha / Others"",
 IF(REGEXMATCH(LOWER(L36),""local|store|homemade|area|rajpurohit""),""Local / Homemade / Store"",
 IF(REGEXMATCH(LOWER(L36),""godesi|desi""),""GO DESi"",
 IF(REGEXMATCH(LOWER(L36),""not|none|unaware|no idea|dont|prefer|disconnected|not int"&amp;"erest""),""Unaware / No idea / None"",
 ""Not responded""))))))
)"),"Haldiram")</f>
        <v>Haldiram</v>
      </c>
      <c r="N36" s="3" t="s">
        <v>89</v>
      </c>
      <c r="O36" s="3" t="str">
        <f>IFERROR(__xludf.DUMMYFUNCTION("IF(REGEXMATCH(LOWER(N36),""haldir""),""Haldiram"",
 IF(REGEXMATCH(LOWER(N36),""bikan|bikaji|mishra""),""Bikaner / Bikaji"",
 IF(REGEXMATCH(LOWER(N36),""anand""),""Anand Sweets"",
 IF(REGEXMATCH(LOWER(N36),""amul|asha|farmley|kanthi|open|puja|chitley""),"""&amp;"Amul / Asha / Others"",
 IF(REGEXMATCH(LOWER(N36),""local|store|homemade|area|rajpurohit""),""Local / Homemade / Store"",
 IF(REGEXMATCH(LOWER(N36),""godesi|desi""),""GO DESi"",
 IF(REGEXMATCH(LOWER(N36),""not|none|unaware|no idea|dont|prefer|disconnected"&amp;"|not interest|no brand""),""Unaware / No idea / None"",
 ""Not responded""))))))
)"),"Haldiram")</f>
        <v>Haldiram</v>
      </c>
      <c r="P36" s="3" t="s">
        <v>47</v>
      </c>
      <c r="Q36" s="3" t="s">
        <v>80</v>
      </c>
      <c r="R36" s="3" t="s">
        <v>57</v>
      </c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hidden="1">
      <c r="A37" s="3" t="s">
        <v>158</v>
      </c>
      <c r="B37" s="3" t="s">
        <v>19</v>
      </c>
      <c r="C37" s="3" t="s">
        <v>20</v>
      </c>
      <c r="D37" s="3" t="s">
        <v>21</v>
      </c>
      <c r="E37" s="3" t="s">
        <v>22</v>
      </c>
      <c r="F37" s="3" t="s">
        <v>159</v>
      </c>
      <c r="G37" s="3" t="s">
        <v>80</v>
      </c>
      <c r="H37" s="3" t="s">
        <v>44</v>
      </c>
      <c r="I37" s="3" t="s">
        <v>51</v>
      </c>
      <c r="J37" s="3" t="s">
        <v>160</v>
      </c>
      <c r="K37" s="3" t="s">
        <v>53</v>
      </c>
      <c r="L37" s="3" t="s">
        <v>161</v>
      </c>
      <c r="M37" s="3" t="str">
        <f>IFERROR(__xludf.DUMMYFUNCTION("IF(REGEXMATCH(LOWER(L37),""haldir""),""Haldiram"",
 IF(REGEXMATCH(LOWER(L37),""bikan|bikaji|mishra""),""Bikaner / Bikaji"",
 IF(REGEXMATCH(LOWER(L37),""anand""),""Anand Sweets"",
 IF(REGEXMATCH(LOWER(L37),""amul|asha|farmley|kanthi|open|puja""),""Amul / A"&amp;"sha / Others"",
 IF(REGEXMATCH(LOWER(L37),""local|store|homemade|area|rajpurohit""),""Local / Homemade / Store"",
 IF(REGEXMATCH(LOWER(L37),""godesi|desi""),""GO DESi"",
 IF(REGEXMATCH(LOWER(L37),""not|none|unaware|no idea|dont|prefer|disconnected|not int"&amp;"erest""),""Unaware / No idea / None"",
 ""Not responded""))))))
)"),"Not responded")</f>
        <v>Not responded</v>
      </c>
      <c r="N37" s="3" t="s">
        <v>162</v>
      </c>
      <c r="O37" s="3" t="str">
        <f>IFERROR(__xludf.DUMMYFUNCTION("IF(REGEXMATCH(LOWER(N37),""haldir""),""Haldiram"",
 IF(REGEXMATCH(LOWER(N37),""bikan|bikaji|mishra""),""Bikaner / Bikaji"",
 IF(REGEXMATCH(LOWER(N37),""anand""),""Anand Sweets"",
 IF(REGEXMATCH(LOWER(N37),""amul|asha|farmley|kanthi|open|puja|chitley""),"""&amp;"Amul / Asha / Others"",
 IF(REGEXMATCH(LOWER(N37),""local|store|homemade|area|rajpurohit""),""Local / Homemade / Store"",
 IF(REGEXMATCH(LOWER(N37),""godesi|desi""),""GO DESi"",
 IF(REGEXMATCH(LOWER(N37),""not|none|unaware|no idea|dont|prefer|disconnected"&amp;"|not interest|no brand""),""Unaware / No idea / None"",
 ""Not responded""))))))
)"),"Amul / Asha / Others")</f>
        <v>Amul / Asha / Others</v>
      </c>
      <c r="P37" s="3" t="s">
        <v>47</v>
      </c>
      <c r="Q37" s="3" t="s">
        <v>24</v>
      </c>
      <c r="R37" s="3" t="s">
        <v>57</v>
      </c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hidden="1">
      <c r="A38" s="3" t="s">
        <v>163</v>
      </c>
      <c r="B38" s="3" t="s">
        <v>59</v>
      </c>
      <c r="C38" s="3" t="s">
        <v>79</v>
      </c>
      <c r="D38" s="3" t="s">
        <v>21</v>
      </c>
      <c r="E38" s="3" t="s">
        <v>22</v>
      </c>
      <c r="F38" s="3" t="s">
        <v>49</v>
      </c>
      <c r="G38" s="3" t="s">
        <v>24</v>
      </c>
      <c r="H38" s="3" t="s">
        <v>64</v>
      </c>
      <c r="I38" s="3" t="s">
        <v>70</v>
      </c>
      <c r="J38" s="3" t="s">
        <v>160</v>
      </c>
      <c r="K38" s="3" t="s">
        <v>28</v>
      </c>
      <c r="L38" s="3" t="s">
        <v>164</v>
      </c>
      <c r="M38" s="3" t="str">
        <f>IFERROR(__xludf.DUMMYFUNCTION("IF(REGEXMATCH(LOWER(L38),""haldir""),""Haldiram"",
 IF(REGEXMATCH(LOWER(L38),""bikan|bikaji|mishra""),""Bikaner / Bikaji"",
 IF(REGEXMATCH(LOWER(L38),""anand""),""Anand Sweets"",
 IF(REGEXMATCH(LOWER(L38),""amul|asha|farmley|kanthi|open|puja""),""Amul / A"&amp;"sha / Others"",
 IF(REGEXMATCH(LOWER(L38),""local|store|homemade|area|rajpurohit""),""Local / Homemade / Store"",
 IF(REGEXMATCH(LOWER(L38),""godesi|desi""),""GO DESi"",
 IF(REGEXMATCH(LOWER(L38),""not|none|unaware|no idea|dont|prefer|disconnected|not int"&amp;"erest""),""Unaware / No idea / None"",
 ""Not responded""))))))
)"),"Amul / Asha / Others")</f>
        <v>Amul / Asha / Others</v>
      </c>
      <c r="N38" s="3" t="s">
        <v>165</v>
      </c>
      <c r="O38" s="3" t="str">
        <f>IFERROR(__xludf.DUMMYFUNCTION("IF(REGEXMATCH(LOWER(N38),""haldir""),""Haldiram"",
 IF(REGEXMATCH(LOWER(N38),""bikan|bikaji|mishra""),""Bikaner / Bikaji"",
 IF(REGEXMATCH(LOWER(N38),""anand""),""Anand Sweets"",
 IF(REGEXMATCH(LOWER(N38),""amul|asha|farmley|kanthi|open|puja|chitley""),"""&amp;"Amul / Asha / Others"",
 IF(REGEXMATCH(LOWER(N38),""local|store|homemade|area|rajpurohit""),""Local / Homemade / Store"",
 IF(REGEXMATCH(LOWER(N38),""godesi|desi""),""GO DESi"",
 IF(REGEXMATCH(LOWER(N38),""not|none|unaware|no idea|dont|prefer|disconnected"&amp;"|not interest|no brand""),""Unaware / No idea / None"",
 ""Not responded""))))))
)"),"Haldiram")</f>
        <v>Haldiram</v>
      </c>
      <c r="P38" s="3" t="s">
        <v>47</v>
      </c>
      <c r="Q38" s="3" t="s">
        <v>24</v>
      </c>
      <c r="R38" s="3" t="s">
        <v>41</v>
      </c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hidden="1">
      <c r="A39" s="3" t="s">
        <v>166</v>
      </c>
      <c r="B39" s="3" t="s">
        <v>19</v>
      </c>
      <c r="C39" s="4"/>
      <c r="D39" s="3" t="s">
        <v>21</v>
      </c>
      <c r="E39" s="3" t="s">
        <v>22</v>
      </c>
      <c r="F39" s="3" t="s">
        <v>43</v>
      </c>
      <c r="G39" s="3" t="s">
        <v>97</v>
      </c>
      <c r="H39" s="3" t="s">
        <v>64</v>
      </c>
      <c r="I39" s="3" t="s">
        <v>51</v>
      </c>
      <c r="J39" s="3" t="s">
        <v>167</v>
      </c>
      <c r="K39" s="3" t="s">
        <v>28</v>
      </c>
      <c r="L39" s="3" t="s">
        <v>168</v>
      </c>
      <c r="M39" s="3" t="str">
        <f>IFERROR(__xludf.DUMMYFUNCTION("IF(REGEXMATCH(LOWER(L39),""haldir""),""Haldiram"",
 IF(REGEXMATCH(LOWER(L39),""bikan|bikaji|mishra""),""Bikaner / Bikaji"",
 IF(REGEXMATCH(LOWER(L39),""anand""),""Anand Sweets"",
 IF(REGEXMATCH(LOWER(L39),""amul|asha|farmley|kanthi|open|puja""),""Amul / A"&amp;"sha / Others"",
 IF(REGEXMATCH(LOWER(L39),""local|store|homemade|area|rajpurohit""),""Local / Homemade / Store"",
 IF(REGEXMATCH(LOWER(L39),""godesi|desi""),""GO DESi"",
 IF(REGEXMATCH(LOWER(L39),""not|none|unaware|no idea|dont|prefer|disconnected|not int"&amp;"erest""),""Unaware / No idea / None"",
 ""Not responded""))))))
)"),"Haldiram")</f>
        <v>Haldiram</v>
      </c>
      <c r="N39" s="3" t="s">
        <v>169</v>
      </c>
      <c r="O39" s="3" t="str">
        <f>IFERROR(__xludf.DUMMYFUNCTION("IF(REGEXMATCH(LOWER(N39),""haldir""),""Haldiram"",
 IF(REGEXMATCH(LOWER(N39),""bikan|bikaji|mishra""),""Bikaner / Bikaji"",
 IF(REGEXMATCH(LOWER(N39),""anand""),""Anand Sweets"",
 IF(REGEXMATCH(LOWER(N39),""amul|asha|farmley|kanthi|open|puja|chitley""),"""&amp;"Amul / Asha / Others"",
 IF(REGEXMATCH(LOWER(N39),""local|store|homemade|area|rajpurohit""),""Local / Homemade / Store"",
 IF(REGEXMATCH(LOWER(N39),""godesi|desi""),""GO DESi"",
 IF(REGEXMATCH(LOWER(N39),""not|none|unaware|no idea|dont|prefer|disconnected"&amp;"|not interest|no brand""),""Unaware / No idea / None"",
 ""Not responded""))))))
)"),"Haldiram")</f>
        <v>Haldiram</v>
      </c>
      <c r="P39" s="3" t="s">
        <v>47</v>
      </c>
      <c r="Q39" s="3" t="s">
        <v>170</v>
      </c>
      <c r="R39" s="3" t="s">
        <v>32</v>
      </c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hidden="1">
      <c r="A40" s="3" t="s">
        <v>171</v>
      </c>
      <c r="B40" s="3" t="s">
        <v>59</v>
      </c>
      <c r="C40" s="3" t="s">
        <v>20</v>
      </c>
      <c r="D40" s="3" t="s">
        <v>21</v>
      </c>
      <c r="E40" s="3" t="s">
        <v>22</v>
      </c>
      <c r="F40" s="3" t="s">
        <v>49</v>
      </c>
      <c r="G40" s="3" t="s">
        <v>50</v>
      </c>
      <c r="H40" s="3" t="s">
        <v>25</v>
      </c>
      <c r="I40" s="3" t="s">
        <v>51</v>
      </c>
      <c r="J40" s="3" t="s">
        <v>172</v>
      </c>
      <c r="K40" s="3" t="s">
        <v>53</v>
      </c>
      <c r="L40" s="3" t="s">
        <v>173</v>
      </c>
      <c r="M40" s="3" t="str">
        <f>IFERROR(__xludf.DUMMYFUNCTION("IF(REGEXMATCH(LOWER(L40),""haldir""),""Haldiram"",
 IF(REGEXMATCH(LOWER(L40),""bikan|bikaji|mishra""),""Bikaner / Bikaji"",
 IF(REGEXMATCH(LOWER(L40),""anand""),""Anand Sweets"",
 IF(REGEXMATCH(LOWER(L40),""amul|asha|farmley|kanthi|open|puja""),""Amul / A"&amp;"sha / Others"",
 IF(REGEXMATCH(LOWER(L40),""local|store|homemade|area|rajpurohit""),""Local / Homemade / Store"",
 IF(REGEXMATCH(LOWER(L40),""godesi|desi""),""GO DESi"",
 IF(REGEXMATCH(LOWER(L40),""not|none|unaware|no idea|dont|prefer|disconnected|not int"&amp;"erest""),""Unaware / No idea / None"",
 ""Not responded""))))))
)"),"Amul / Asha / Others")</f>
        <v>Amul / Asha / Others</v>
      </c>
      <c r="N40" s="3" t="s">
        <v>174</v>
      </c>
      <c r="O40" s="3" t="str">
        <f>IFERROR(__xludf.DUMMYFUNCTION("IF(REGEXMATCH(LOWER(N40),""haldir""),""Haldiram"",
 IF(REGEXMATCH(LOWER(N40),""bikan|bikaji|mishra""),""Bikaner / Bikaji"",
 IF(REGEXMATCH(LOWER(N40),""anand""),""Anand Sweets"",
 IF(REGEXMATCH(LOWER(N40),""amul|asha|farmley|kanthi|open|puja|chitley""),"""&amp;"Amul / Asha / Others"",
 IF(REGEXMATCH(LOWER(N40),""local|store|homemade|area|rajpurohit""),""Local / Homemade / Store"",
 IF(REGEXMATCH(LOWER(N40),""godesi|desi""),""GO DESi"",
 IF(REGEXMATCH(LOWER(N40),""not|none|unaware|no idea|dont|prefer|disconnected"&amp;"|not interest|no brand""),""Unaware / No idea / None"",
 ""Not responded""))))))
)"),"Amul / Asha / Others")</f>
        <v>Amul / Asha / Others</v>
      </c>
      <c r="P40" s="3" t="s">
        <v>175</v>
      </c>
      <c r="Q40" s="3" t="s">
        <v>24</v>
      </c>
      <c r="R40" s="3" t="s">
        <v>57</v>
      </c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hidden="1">
      <c r="A41" s="3" t="s">
        <v>176</v>
      </c>
      <c r="B41" s="3" t="s">
        <v>59</v>
      </c>
      <c r="C41" s="3" t="s">
        <v>79</v>
      </c>
      <c r="D41" s="3" t="s">
        <v>21</v>
      </c>
      <c r="E41" s="3" t="s">
        <v>22</v>
      </c>
      <c r="F41" s="3" t="s">
        <v>93</v>
      </c>
      <c r="G41" s="3" t="s">
        <v>97</v>
      </c>
      <c r="H41" s="3" t="s">
        <v>64</v>
      </c>
      <c r="I41" s="3" t="s">
        <v>76</v>
      </c>
      <c r="J41" s="3" t="s">
        <v>87</v>
      </c>
      <c r="K41" s="3" t="s">
        <v>53</v>
      </c>
      <c r="L41" s="3" t="s">
        <v>177</v>
      </c>
      <c r="M41" s="3" t="str">
        <f>IFERROR(__xludf.DUMMYFUNCTION("IF(REGEXMATCH(LOWER(L41),""haldir""),""Haldiram"",
 IF(REGEXMATCH(LOWER(L41),""bikan|bikaji|mishra""),""Bikaner / Bikaji"",
 IF(REGEXMATCH(LOWER(L41),""anand""),""Anand Sweets"",
 IF(REGEXMATCH(LOWER(L41),""amul|asha|farmley|kanthi|open|puja""),""Amul / A"&amp;"sha / Others"",
 IF(REGEXMATCH(LOWER(L41),""local|store|homemade|area|rajpurohit""),""Local / Homemade / Store"",
 IF(REGEXMATCH(LOWER(L41),""godesi|desi""),""GO DESi"",
 IF(REGEXMATCH(LOWER(L41),""not|none|unaware|no idea|dont|prefer|disconnected|not int"&amp;"erest""),""Unaware / No idea / None"",
 ""Not responded""))))))
)"),"Unaware / No idea / None")</f>
        <v>Unaware / No idea / None</v>
      </c>
      <c r="N41" s="3" t="s">
        <v>177</v>
      </c>
      <c r="O41" s="3" t="str">
        <f>IFERROR(__xludf.DUMMYFUNCTION("IF(REGEXMATCH(LOWER(N41),""haldir""),""Haldiram"",
 IF(REGEXMATCH(LOWER(N41),""bikan|bikaji|mishra""),""Bikaner / Bikaji"",
 IF(REGEXMATCH(LOWER(N41),""anand""),""Anand Sweets"",
 IF(REGEXMATCH(LOWER(N41),""amul|asha|farmley|kanthi|open|puja|chitley""),"""&amp;"Amul / Asha / Others"",
 IF(REGEXMATCH(LOWER(N41),""local|store|homemade|area|rajpurohit""),""Local / Homemade / Store"",
 IF(REGEXMATCH(LOWER(N41),""godesi|desi""),""GO DESi"",
 IF(REGEXMATCH(LOWER(N41),""not|none|unaware|no idea|dont|prefer|disconnected"&amp;"|not interest|no brand""),""Unaware / No idea / None"",
 ""Not responded""))))))
)"),"Unaware / No idea / None")</f>
        <v>Unaware / No idea / None</v>
      </c>
      <c r="P41" s="3" t="s">
        <v>30</v>
      </c>
      <c r="Q41" s="3" t="s">
        <v>35</v>
      </c>
      <c r="R41" s="3" t="s">
        <v>84</v>
      </c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hidden="1">
      <c r="A42" s="3" t="s">
        <v>178</v>
      </c>
      <c r="B42" s="3" t="s">
        <v>59</v>
      </c>
      <c r="C42" s="3" t="s">
        <v>79</v>
      </c>
      <c r="D42" s="3" t="s">
        <v>102</v>
      </c>
      <c r="E42" s="3" t="s">
        <v>22</v>
      </c>
      <c r="F42" s="3" t="s">
        <v>179</v>
      </c>
      <c r="G42" s="3" t="s">
        <v>97</v>
      </c>
      <c r="H42" s="3" t="s">
        <v>94</v>
      </c>
      <c r="I42" s="3" t="s">
        <v>51</v>
      </c>
      <c r="J42" s="3" t="s">
        <v>142</v>
      </c>
      <c r="K42" s="3" t="s">
        <v>28</v>
      </c>
      <c r="L42" s="3" t="s">
        <v>180</v>
      </c>
      <c r="M42" s="3" t="str">
        <f>IFERROR(__xludf.DUMMYFUNCTION("IF(REGEXMATCH(LOWER(L42),""haldir""),""Haldiram"",
 IF(REGEXMATCH(LOWER(L42),""bikan|bikaji|mishra""),""Bikaner / Bikaji"",
 IF(REGEXMATCH(LOWER(L42),""anand""),""Anand Sweets"",
 IF(REGEXMATCH(LOWER(L42),""amul|asha|farmley|kanthi|open|puja""),""Amul / A"&amp;"sha / Others"",
 IF(REGEXMATCH(LOWER(L42),""local|store|homemade|area|rajpurohit""),""Local / Homemade / Store"",
 IF(REGEXMATCH(LOWER(L42),""godesi|desi""),""GO DESi"",
 IF(REGEXMATCH(LOWER(L42),""not|none|unaware|no idea|dont|prefer|disconnected|not int"&amp;"erest""),""Unaware / No idea / None"",
 ""Not responded""))))))
)"),"Unaware / No idea / None")</f>
        <v>Unaware / No idea / None</v>
      </c>
      <c r="N42" s="3" t="s">
        <v>181</v>
      </c>
      <c r="O42" s="3" t="str">
        <f>IFERROR(__xludf.DUMMYFUNCTION("IF(REGEXMATCH(LOWER(N42),""haldir""),""Haldiram"",
 IF(REGEXMATCH(LOWER(N42),""bikan|bikaji|mishra""),""Bikaner / Bikaji"",
 IF(REGEXMATCH(LOWER(N42),""anand""),""Anand Sweets"",
 IF(REGEXMATCH(LOWER(N42),""amul|asha|farmley|kanthi|open|puja|chitley""),"""&amp;"Amul / Asha / Others"",
 IF(REGEXMATCH(LOWER(N42),""local|store|homemade|area|rajpurohit""),""Local / Homemade / Store"",
 IF(REGEXMATCH(LOWER(N42),""godesi|desi""),""GO DESi"",
 IF(REGEXMATCH(LOWER(N42),""not|none|unaware|no idea|dont|prefer|disconnected"&amp;"|not interest|no brand""),""Unaware / No idea / None"",
 ""Not responded""))))))
)"),"Local / Homemade / Store")</f>
        <v>Local / Homemade / Store</v>
      </c>
      <c r="P42" s="3" t="s">
        <v>73</v>
      </c>
      <c r="Q42" s="3" t="s">
        <v>170</v>
      </c>
      <c r="R42" s="3" t="s">
        <v>32</v>
      </c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hidden="1">
      <c r="A43" s="3" t="s">
        <v>182</v>
      </c>
      <c r="B43" s="3" t="s">
        <v>19</v>
      </c>
      <c r="C43" s="3" t="s">
        <v>20</v>
      </c>
      <c r="D43" s="3" t="s">
        <v>21</v>
      </c>
      <c r="E43" s="3" t="s">
        <v>22</v>
      </c>
      <c r="F43" s="3" t="s">
        <v>49</v>
      </c>
      <c r="G43" s="3" t="s">
        <v>80</v>
      </c>
      <c r="H43" s="3" t="s">
        <v>64</v>
      </c>
      <c r="I43" s="3" t="s">
        <v>70</v>
      </c>
      <c r="J43" s="3" t="s">
        <v>183</v>
      </c>
      <c r="K43" s="3" t="s">
        <v>28</v>
      </c>
      <c r="L43" s="3" t="s">
        <v>184</v>
      </c>
      <c r="M43" s="3" t="str">
        <f>IFERROR(__xludf.DUMMYFUNCTION("IF(REGEXMATCH(LOWER(L43),""haldir""),""Haldiram"",
 IF(REGEXMATCH(LOWER(L43),""bikan|bikaji|mishra""),""Bikaner / Bikaji"",
 IF(REGEXMATCH(LOWER(L43),""anand""),""Anand Sweets"",
 IF(REGEXMATCH(LOWER(L43),""amul|asha|farmley|kanthi|open|puja""),""Amul / A"&amp;"sha / Others"",
 IF(REGEXMATCH(LOWER(L43),""local|store|homemade|area|rajpurohit""),""Local / Homemade / Store"",
 IF(REGEXMATCH(LOWER(L43),""godesi|desi""),""GO DESi"",
 IF(REGEXMATCH(LOWER(L43),""not|none|unaware|no idea|dont|prefer|disconnected|not int"&amp;"erest""),""Unaware / No idea / None"",
 ""Not responded""))))))
)"),"Anand Sweets")</f>
        <v>Anand Sweets</v>
      </c>
      <c r="N43" s="3" t="s">
        <v>184</v>
      </c>
      <c r="O43" s="3" t="str">
        <f>IFERROR(__xludf.DUMMYFUNCTION("IF(REGEXMATCH(LOWER(N43),""haldir""),""Haldiram"",
 IF(REGEXMATCH(LOWER(N43),""bikan|bikaji|mishra""),""Bikaner / Bikaji"",
 IF(REGEXMATCH(LOWER(N43),""anand""),""Anand Sweets"",
 IF(REGEXMATCH(LOWER(N43),""amul|asha|farmley|kanthi|open|puja|chitley""),"""&amp;"Amul / Asha / Others"",
 IF(REGEXMATCH(LOWER(N43),""local|store|homemade|area|rajpurohit""),""Local / Homemade / Store"",
 IF(REGEXMATCH(LOWER(N43),""godesi|desi""),""GO DESi"",
 IF(REGEXMATCH(LOWER(N43),""not|none|unaware|no idea|dont|prefer|disconnected"&amp;"|not interest|no brand""),""Unaware / No idea / None"",
 ""Not responded""))))))
)"),"Anand Sweets")</f>
        <v>Anand Sweets</v>
      </c>
      <c r="P43" s="3" t="s">
        <v>185</v>
      </c>
      <c r="Q43" s="3" t="s">
        <v>97</v>
      </c>
      <c r="R43" s="3" t="s">
        <v>57</v>
      </c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hidden="1">
      <c r="A44" s="3" t="s">
        <v>186</v>
      </c>
      <c r="B44" s="3" t="s">
        <v>59</v>
      </c>
      <c r="C44" s="3" t="s">
        <v>20</v>
      </c>
      <c r="D44" s="3" t="s">
        <v>21</v>
      </c>
      <c r="E44" s="3" t="s">
        <v>22</v>
      </c>
      <c r="F44" s="3" t="s">
        <v>69</v>
      </c>
      <c r="G44" s="3" t="s">
        <v>80</v>
      </c>
      <c r="H44" s="3" t="s">
        <v>64</v>
      </c>
      <c r="I44" s="3" t="s">
        <v>51</v>
      </c>
      <c r="J44" s="3" t="s">
        <v>160</v>
      </c>
      <c r="K44" s="3" t="s">
        <v>28</v>
      </c>
      <c r="L44" s="3" t="s">
        <v>187</v>
      </c>
      <c r="M44" s="3" t="str">
        <f>IFERROR(__xludf.DUMMYFUNCTION("IF(REGEXMATCH(LOWER(L44),""haldir""),""Haldiram"",
 IF(REGEXMATCH(LOWER(L44),""bikan|bikaji|mishra""),""Bikaner / Bikaji"",
 IF(REGEXMATCH(LOWER(L44),""anand""),""Anand Sweets"",
 IF(REGEXMATCH(LOWER(L44),""amul|asha|farmley|kanthi|open|puja""),""Amul / A"&amp;"sha / Others"",
 IF(REGEXMATCH(LOWER(L44),""local|store|homemade|area|rajpurohit""),""Local / Homemade / Store"",
 IF(REGEXMATCH(LOWER(L44),""godesi|desi""),""GO DESi"",
 IF(REGEXMATCH(LOWER(L44),""not|none|unaware|no idea|dont|prefer|disconnected|not int"&amp;"erest""),""Unaware / No idea / None"",
 ""Not responded""))))))
)"),"Haldiram")</f>
        <v>Haldiram</v>
      </c>
      <c r="N44" s="3" t="s">
        <v>187</v>
      </c>
      <c r="O44" s="3" t="str">
        <f>IFERROR(__xludf.DUMMYFUNCTION("IF(REGEXMATCH(LOWER(N44),""haldir""),""Haldiram"",
 IF(REGEXMATCH(LOWER(N44),""bikan|bikaji|mishra""),""Bikaner / Bikaji"",
 IF(REGEXMATCH(LOWER(N44),""anand""),""Anand Sweets"",
 IF(REGEXMATCH(LOWER(N44),""amul|asha|farmley|kanthi|open|puja|chitley""),"""&amp;"Amul / Asha / Others"",
 IF(REGEXMATCH(LOWER(N44),""local|store|homemade|area|rajpurohit""),""Local / Homemade / Store"",
 IF(REGEXMATCH(LOWER(N44),""godesi|desi""),""GO DESi"",
 IF(REGEXMATCH(LOWER(N44),""not|none|unaware|no idea|dont|prefer|disconnected"&amp;"|not interest|no brand""),""Unaware / No idea / None"",
 ""Not responded""))))))
)"),"Haldiram")</f>
        <v>Haldiram</v>
      </c>
      <c r="P44" s="3" t="s">
        <v>47</v>
      </c>
      <c r="Q44" s="3" t="s">
        <v>24</v>
      </c>
      <c r="R44" s="3" t="s">
        <v>188</v>
      </c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3" t="s">
        <v>189</v>
      </c>
      <c r="B45" s="3" t="s">
        <v>59</v>
      </c>
      <c r="C45" s="3" t="s">
        <v>79</v>
      </c>
      <c r="D45" s="3" t="s">
        <v>21</v>
      </c>
      <c r="E45" s="3" t="s">
        <v>133</v>
      </c>
      <c r="F45" s="3" t="s">
        <v>49</v>
      </c>
      <c r="G45" s="3" t="s">
        <v>56</v>
      </c>
      <c r="H45" s="3" t="s">
        <v>64</v>
      </c>
      <c r="I45" s="3" t="s">
        <v>70</v>
      </c>
      <c r="J45" s="3" t="s">
        <v>39</v>
      </c>
      <c r="K45" s="3" t="s">
        <v>28</v>
      </c>
      <c r="L45" s="3" t="s">
        <v>190</v>
      </c>
      <c r="M45" s="3" t="str">
        <f>IFERROR(__xludf.DUMMYFUNCTION("IF(REGEXMATCH(LOWER(L45),""haldir""),""Haldiram"",
 IF(REGEXMATCH(LOWER(L45),""bikan|bikaji|mishra""),""Bikaner / Bikaji"",
 IF(REGEXMATCH(LOWER(L45),""anand""),""Anand Sweets"",
 IF(REGEXMATCH(LOWER(L45),""amul|asha|farmley|kanthi|open|puja""),""Amul / A"&amp;"sha / Others"",
 IF(REGEXMATCH(LOWER(L45),""local|store|homemade|area|rajpurohit""),""Local / Homemade / Store"",
 IF(REGEXMATCH(LOWER(L45),""godesi|desi""),""GO DESi"",
 IF(REGEXMATCH(LOWER(L45),""not|none|unaware|no idea|dont|prefer|disconnected|not int"&amp;"erest""),""Unaware / No idea / None"",
 ""Not responded""))))))
)"),"Haldiram")</f>
        <v>Haldiram</v>
      </c>
      <c r="N45" s="3" t="s">
        <v>190</v>
      </c>
      <c r="O45" s="3" t="str">
        <f>IFERROR(__xludf.DUMMYFUNCTION("IF(REGEXMATCH(LOWER(N45),""haldir""),""Haldiram"",
 IF(REGEXMATCH(LOWER(N45),""bikan|bikaji|mishra""),""Bikaner / Bikaji"",
 IF(REGEXMATCH(LOWER(N45),""anand""),""Anand Sweets"",
 IF(REGEXMATCH(LOWER(N45),""amul|asha|farmley|kanthi|open|puja|chitley""),"""&amp;"Amul / Asha / Others"",
 IF(REGEXMATCH(LOWER(N45),""local|store|homemade|area|rajpurohit""),""Local / Homemade / Store"",
 IF(REGEXMATCH(LOWER(N45),""godesi|desi""),""GO DESi"",
 IF(REGEXMATCH(LOWER(N45),""not|none|unaware|no idea|dont|prefer|disconnected"&amp;"|not interest|no brand""),""Unaware / No idea / None"",
 ""Not responded""))))))
)"),"Haldiram")</f>
        <v>Haldiram</v>
      </c>
      <c r="P45" s="3" t="s">
        <v>47</v>
      </c>
      <c r="Q45" s="3" t="s">
        <v>24</v>
      </c>
      <c r="R45" s="3" t="s">
        <v>41</v>
      </c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hidden="1">
      <c r="A46" s="3" t="s">
        <v>191</v>
      </c>
      <c r="B46" s="3" t="s">
        <v>59</v>
      </c>
      <c r="C46" s="3" t="s">
        <v>20</v>
      </c>
      <c r="D46" s="3" t="s">
        <v>21</v>
      </c>
      <c r="E46" s="3" t="s">
        <v>22</v>
      </c>
      <c r="F46" s="3" t="s">
        <v>49</v>
      </c>
      <c r="G46" s="3" t="s">
        <v>24</v>
      </c>
      <c r="H46" s="3" t="s">
        <v>94</v>
      </c>
      <c r="I46" s="3" t="s">
        <v>26</v>
      </c>
      <c r="J46" s="3" t="s">
        <v>98</v>
      </c>
      <c r="K46" s="3" t="s">
        <v>53</v>
      </c>
      <c r="L46" s="3" t="s">
        <v>192</v>
      </c>
      <c r="M46" s="3" t="str">
        <f>IFERROR(__xludf.DUMMYFUNCTION("IF(REGEXMATCH(LOWER(L46),""haldir""),""Haldiram"",
 IF(REGEXMATCH(LOWER(L46),""bikan|bikaji|mishra""),""Bikaner / Bikaji"",
 IF(REGEXMATCH(LOWER(L46),""anand""),""Anand Sweets"",
 IF(REGEXMATCH(LOWER(L46),""amul|asha|farmley|kanthi|open|puja""),""Amul / A"&amp;"sha / Others"",
 IF(REGEXMATCH(LOWER(L46),""local|store|homemade|area|rajpurohit""),""Local / Homemade / Store"",
 IF(REGEXMATCH(LOWER(L46),""godesi|desi""),""GO DESi"",
 IF(REGEXMATCH(LOWER(L46),""not|none|unaware|no idea|dont|prefer|disconnected|not int"&amp;"erest""),""Unaware / No idea / None"",
 ""Not responded""))))))
)"),"Bikaner / Bikaji")</f>
        <v>Bikaner / Bikaji</v>
      </c>
      <c r="N46" s="3" t="s">
        <v>192</v>
      </c>
      <c r="O46" s="3" t="str">
        <f>IFERROR(__xludf.DUMMYFUNCTION("IF(REGEXMATCH(LOWER(N46),""haldir""),""Haldiram"",
 IF(REGEXMATCH(LOWER(N46),""bikan|bikaji|mishra""),""Bikaner / Bikaji"",
 IF(REGEXMATCH(LOWER(N46),""anand""),""Anand Sweets"",
 IF(REGEXMATCH(LOWER(N46),""amul|asha|farmley|kanthi|open|puja|chitley""),"""&amp;"Amul / Asha / Others"",
 IF(REGEXMATCH(LOWER(N46),""local|store|homemade|area|rajpurohit""),""Local / Homemade / Store"",
 IF(REGEXMATCH(LOWER(N46),""godesi|desi""),""GO DESi"",
 IF(REGEXMATCH(LOWER(N46),""not|none|unaware|no idea|dont|prefer|disconnected"&amp;"|not interest|no brand""),""Unaware / No idea / None"",
 ""Not responded""))))))
)"),"Bikaner / Bikaji")</f>
        <v>Bikaner / Bikaji</v>
      </c>
      <c r="P46" s="3" t="s">
        <v>175</v>
      </c>
      <c r="Q46" s="3" t="s">
        <v>24</v>
      </c>
      <c r="R46" s="3" t="s">
        <v>57</v>
      </c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hidden="1">
      <c r="A47" s="3" t="s">
        <v>193</v>
      </c>
      <c r="B47" s="3" t="s">
        <v>19</v>
      </c>
      <c r="C47" s="3" t="s">
        <v>79</v>
      </c>
      <c r="D47" s="3" t="s">
        <v>21</v>
      </c>
      <c r="E47" s="3" t="s">
        <v>22</v>
      </c>
      <c r="F47" s="3" t="s">
        <v>49</v>
      </c>
      <c r="G47" s="3" t="s">
        <v>56</v>
      </c>
      <c r="H47" s="3" t="s">
        <v>94</v>
      </c>
      <c r="I47" s="3" t="s">
        <v>51</v>
      </c>
      <c r="J47" s="3" t="s">
        <v>142</v>
      </c>
      <c r="K47" s="3" t="s">
        <v>28</v>
      </c>
      <c r="L47" s="3" t="s">
        <v>194</v>
      </c>
      <c r="M47" s="3" t="str">
        <f>IFERROR(__xludf.DUMMYFUNCTION("IF(REGEXMATCH(LOWER(L47),""haldir""),""Haldiram"",
 IF(REGEXMATCH(LOWER(L47),""bikan|bikaji|mishra""),""Bikaner / Bikaji"",
 IF(REGEXMATCH(LOWER(L47),""anand""),""Anand Sweets"",
 IF(REGEXMATCH(LOWER(L47),""amul|asha|farmley|kanthi|open|puja""),""Amul / A"&amp;"sha / Others"",
 IF(REGEXMATCH(LOWER(L47),""local|store|homemade|area|rajpurohit""),""Local / Homemade / Store"",
 IF(REGEXMATCH(LOWER(L47),""godesi|desi""),""GO DESi"",
 IF(REGEXMATCH(LOWER(L47),""not|none|unaware|no idea|dont|prefer|disconnected|not int"&amp;"erest""),""Unaware / No idea / None"",
 ""Not responded""))))))
)"),"Amul / Asha / Others")</f>
        <v>Amul / Asha / Others</v>
      </c>
      <c r="N47" s="3" t="s">
        <v>195</v>
      </c>
      <c r="O47" s="3" t="str">
        <f>IFERROR(__xludf.DUMMYFUNCTION("IF(REGEXMATCH(LOWER(N47),""haldir""),""Haldiram"",
 IF(REGEXMATCH(LOWER(N47),""bikan|bikaji|mishra""),""Bikaner / Bikaji"",
 IF(REGEXMATCH(LOWER(N47),""anand""),""Anand Sweets"",
 IF(REGEXMATCH(LOWER(N47),""amul|asha|farmley|kanthi|open|puja|chitley""),"""&amp;"Amul / Asha / Others"",
 IF(REGEXMATCH(LOWER(N47),""local|store|homemade|area|rajpurohit""),""Local / Homemade / Store"",
 IF(REGEXMATCH(LOWER(N47),""godesi|desi""),""GO DESi"",
 IF(REGEXMATCH(LOWER(N47),""not|none|unaware|no idea|dont|prefer|disconnected"&amp;"|not interest|no brand""),""Unaware / No idea / None"",
 ""Not responded""))))))
)"),"Amul / Asha / Others")</f>
        <v>Amul / Asha / Others</v>
      </c>
      <c r="P47" s="3" t="s">
        <v>175</v>
      </c>
      <c r="Q47" s="3" t="s">
        <v>24</v>
      </c>
      <c r="R47" s="3" t="s">
        <v>41</v>
      </c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hidden="1">
      <c r="A48" s="3" t="s">
        <v>196</v>
      </c>
      <c r="B48" s="3" t="s">
        <v>59</v>
      </c>
      <c r="C48" s="3" t="s">
        <v>79</v>
      </c>
      <c r="D48" s="3" t="s">
        <v>21</v>
      </c>
      <c r="E48" s="3" t="s">
        <v>22</v>
      </c>
      <c r="F48" s="3" t="s">
        <v>49</v>
      </c>
      <c r="G48" s="3" t="s">
        <v>80</v>
      </c>
      <c r="H48" s="3" t="s">
        <v>44</v>
      </c>
      <c r="I48" s="3" t="s">
        <v>26</v>
      </c>
      <c r="J48" s="3" t="s">
        <v>197</v>
      </c>
      <c r="K48" s="3" t="s">
        <v>53</v>
      </c>
      <c r="L48" s="3" t="s">
        <v>198</v>
      </c>
      <c r="M48" s="3" t="str">
        <f>IFERROR(__xludf.DUMMYFUNCTION("IF(REGEXMATCH(LOWER(L48),""haldir""),""Haldiram"",
 IF(REGEXMATCH(LOWER(L48),""bikan|bikaji|mishra""),""Bikaner / Bikaji"",
 IF(REGEXMATCH(LOWER(L48),""anand""),""Anand Sweets"",
 IF(REGEXMATCH(LOWER(L48),""amul|asha|farmley|kanthi|open|puja""),""Amul / A"&amp;"sha / Others"",
 IF(REGEXMATCH(LOWER(L48),""local|store|homemade|area|rajpurohit""),""Local / Homemade / Store"",
 IF(REGEXMATCH(LOWER(L48),""godesi|desi""),""GO DESi"",
 IF(REGEXMATCH(LOWER(L48),""not|none|unaware|no idea|dont|prefer|disconnected|not int"&amp;"erest""),""Unaware / No idea / None"",
 ""Not responded""))))))
)"),"Unaware / No idea / None")</f>
        <v>Unaware / No idea / None</v>
      </c>
      <c r="N48" s="3" t="s">
        <v>198</v>
      </c>
      <c r="O48" s="3" t="str">
        <f>IFERROR(__xludf.DUMMYFUNCTION("IF(REGEXMATCH(LOWER(N48),""haldir""),""Haldiram"",
 IF(REGEXMATCH(LOWER(N48),""bikan|bikaji|mishra""),""Bikaner / Bikaji"",
 IF(REGEXMATCH(LOWER(N48),""anand""),""Anand Sweets"",
 IF(REGEXMATCH(LOWER(N48),""amul|asha|farmley|kanthi|open|puja|chitley""),"""&amp;"Amul / Asha / Others"",
 IF(REGEXMATCH(LOWER(N48),""local|store|homemade|area|rajpurohit""),""Local / Homemade / Store"",
 IF(REGEXMATCH(LOWER(N48),""godesi|desi""),""GO DESi"",
 IF(REGEXMATCH(LOWER(N48),""not|none|unaware|no idea|dont|prefer|disconnected"&amp;"|not interest|no brand""),""Unaware / No idea / None"",
 ""Not responded""))))))
)"),"Unaware / No idea / None")</f>
        <v>Unaware / No idea / None</v>
      </c>
      <c r="P48" s="3" t="s">
        <v>47</v>
      </c>
      <c r="Q48" s="3" t="s">
        <v>24</v>
      </c>
      <c r="R48" s="3" t="s">
        <v>41</v>
      </c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hidden="1">
      <c r="A49" s="3" t="s">
        <v>199</v>
      </c>
      <c r="B49" s="3" t="s">
        <v>19</v>
      </c>
      <c r="C49" s="3" t="s">
        <v>79</v>
      </c>
      <c r="D49" s="3" t="s">
        <v>35</v>
      </c>
      <c r="E49" s="3" t="s">
        <v>36</v>
      </c>
      <c r="F49" s="3" t="s">
        <v>200</v>
      </c>
      <c r="G49" s="3" t="s">
        <v>35</v>
      </c>
      <c r="H49" s="3" t="s">
        <v>35</v>
      </c>
      <c r="I49" s="3" t="s">
        <v>35</v>
      </c>
      <c r="J49" s="3" t="s">
        <v>183</v>
      </c>
      <c r="K49" s="3" t="s">
        <v>28</v>
      </c>
      <c r="L49" s="3" t="s">
        <v>151</v>
      </c>
      <c r="M49" s="3" t="str">
        <f>IFERROR(__xludf.DUMMYFUNCTION("IF(REGEXMATCH(LOWER(L49),""haldir""),""Haldiram"",
 IF(REGEXMATCH(LOWER(L49),""bikan|bikaji|mishra""),""Bikaner / Bikaji"",
 IF(REGEXMATCH(LOWER(L49),""anand""),""Anand Sweets"",
 IF(REGEXMATCH(LOWER(L49),""amul|asha|farmley|kanthi|open|puja""),""Amul / A"&amp;"sha / Others"",
 IF(REGEXMATCH(LOWER(L49),""local|store|homemade|area|rajpurohit""),""Local / Homemade / Store"",
 IF(REGEXMATCH(LOWER(L49),""godesi|desi""),""GO DESi"",
 IF(REGEXMATCH(LOWER(L49),""not|none|unaware|no idea|dont|prefer|disconnected|not int"&amp;"erest""),""Unaware / No idea / None"",
 ""Not responded""))))))
)"),"Haldiram")</f>
        <v>Haldiram</v>
      </c>
      <c r="N49" s="3" t="s">
        <v>151</v>
      </c>
      <c r="O49" s="3" t="str">
        <f>IFERROR(__xludf.DUMMYFUNCTION("IF(REGEXMATCH(LOWER(N49),""haldir""),""Haldiram"",
 IF(REGEXMATCH(LOWER(N49),""bikan|bikaji|mishra""),""Bikaner / Bikaji"",
 IF(REGEXMATCH(LOWER(N49),""anand""),""Anand Sweets"",
 IF(REGEXMATCH(LOWER(N49),""amul|asha|farmley|kanthi|open|puja|chitley""),"""&amp;"Amul / Asha / Others"",
 IF(REGEXMATCH(LOWER(N49),""local|store|homemade|area|rajpurohit""),""Local / Homemade / Store"",
 IF(REGEXMATCH(LOWER(N49),""godesi|desi""),""GO DESi"",
 IF(REGEXMATCH(LOWER(N49),""not|none|unaware|no idea|dont|prefer|disconnected"&amp;"|not interest|no brand""),""Unaware / No idea / None"",
 ""Not responded""))))))
)"),"Haldiram")</f>
        <v>Haldiram</v>
      </c>
      <c r="P49" s="3" t="s">
        <v>47</v>
      </c>
      <c r="Q49" s="3" t="s">
        <v>80</v>
      </c>
      <c r="R49" s="3" t="s">
        <v>57</v>
      </c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3" t="s">
        <v>201</v>
      </c>
      <c r="B50" s="3" t="s">
        <v>59</v>
      </c>
      <c r="C50" s="3" t="s">
        <v>79</v>
      </c>
      <c r="D50" s="3" t="s">
        <v>35</v>
      </c>
      <c r="E50" s="3" t="s">
        <v>36</v>
      </c>
      <c r="F50" s="3" t="s">
        <v>35</v>
      </c>
      <c r="G50" s="3" t="s">
        <v>35</v>
      </c>
      <c r="H50" s="3" t="s">
        <v>35</v>
      </c>
      <c r="I50" s="3" t="s">
        <v>35</v>
      </c>
      <c r="J50" s="3" t="s">
        <v>183</v>
      </c>
      <c r="K50" s="3" t="s">
        <v>35</v>
      </c>
      <c r="L50" s="3" t="s">
        <v>202</v>
      </c>
      <c r="M50" s="3" t="str">
        <f>IFERROR(__xludf.DUMMYFUNCTION("IF(REGEXMATCH(LOWER(L50),""haldir""),""Haldiram"",
 IF(REGEXMATCH(LOWER(L50),""bikan|bikaji|mishra""),""Bikaner / Bikaji"",
 IF(REGEXMATCH(LOWER(L50),""anand""),""Anand Sweets"",
 IF(REGEXMATCH(LOWER(L50),""amul|asha|farmley|kanthi|open|puja""),""Amul / A"&amp;"sha / Others"",
 IF(REGEXMATCH(LOWER(L50),""local|store|homemade|area|rajpurohit""),""Local / Homemade / Store"",
 IF(REGEXMATCH(LOWER(L50),""godesi|desi""),""GO DESi"",
 IF(REGEXMATCH(LOWER(L50),""not|none|unaware|no idea|dont|prefer|disconnected|not int"&amp;"erest""),""Unaware / No idea / None"",
 ""Not responded""))))))
)"),"Haldiram")</f>
        <v>Haldiram</v>
      </c>
      <c r="N50" s="3" t="s">
        <v>89</v>
      </c>
      <c r="O50" s="3" t="str">
        <f>IFERROR(__xludf.DUMMYFUNCTION("IF(REGEXMATCH(LOWER(N50),""haldir""),""Haldiram"",
 IF(REGEXMATCH(LOWER(N50),""bikan|bikaji|mishra""),""Bikaner / Bikaji"",
 IF(REGEXMATCH(LOWER(N50),""anand""),""Anand Sweets"",
 IF(REGEXMATCH(LOWER(N50),""amul|asha|farmley|kanthi|open|puja|chitley""),"""&amp;"Amul / Asha / Others"",
 IF(REGEXMATCH(LOWER(N50),""local|store|homemade|area|rajpurohit""),""Local / Homemade / Store"",
 IF(REGEXMATCH(LOWER(N50),""godesi|desi""),""GO DESi"",
 IF(REGEXMATCH(LOWER(N50),""not|none|unaware|no idea|dont|prefer|disconnected"&amp;"|not interest|no brand""),""Unaware / No idea / None"",
 ""Not responded""))))))
)"),"Haldiram")</f>
        <v>Haldiram</v>
      </c>
      <c r="P50" s="3" t="s">
        <v>47</v>
      </c>
      <c r="Q50" s="3" t="s">
        <v>24</v>
      </c>
      <c r="R50" s="3" t="s">
        <v>41</v>
      </c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3" t="s">
        <v>203</v>
      </c>
      <c r="B51" s="3" t="s">
        <v>19</v>
      </c>
      <c r="C51" s="3" t="s">
        <v>20</v>
      </c>
      <c r="D51" s="3" t="s">
        <v>35</v>
      </c>
      <c r="E51" s="3" t="s">
        <v>36</v>
      </c>
      <c r="F51" s="3" t="s">
        <v>35</v>
      </c>
      <c r="G51" s="3" t="s">
        <v>35</v>
      </c>
      <c r="H51" s="3" t="s">
        <v>35</v>
      </c>
      <c r="I51" s="3" t="s">
        <v>35</v>
      </c>
      <c r="J51" s="3" t="s">
        <v>183</v>
      </c>
      <c r="K51" s="3" t="s">
        <v>35</v>
      </c>
      <c r="L51" s="3" t="s">
        <v>204</v>
      </c>
      <c r="M51" s="3" t="str">
        <f>IFERROR(__xludf.DUMMYFUNCTION("IF(REGEXMATCH(LOWER(L51),""haldir""),""Haldiram"",
 IF(REGEXMATCH(LOWER(L51),""bikan|bikaji|mishra""),""Bikaner / Bikaji"",
 IF(REGEXMATCH(LOWER(L51),""anand""),""Anand Sweets"",
 IF(REGEXMATCH(LOWER(L51),""amul|asha|farmley|kanthi|open|puja""),""Amul / A"&amp;"sha / Others"",
 IF(REGEXMATCH(LOWER(L51),""local|store|homemade|area|rajpurohit""),""Local / Homemade / Store"",
 IF(REGEXMATCH(LOWER(L51),""godesi|desi""),""GO DESi"",
 IF(REGEXMATCH(LOWER(L51),""not|none|unaware|no idea|dont|prefer|disconnected|not int"&amp;"erest""),""Unaware / No idea / None"",
 ""Not responded""))))))
)"),"GO DESi")</f>
        <v>GO DESi</v>
      </c>
      <c r="N51" s="3" t="s">
        <v>204</v>
      </c>
      <c r="O51" s="3" t="str">
        <f>IFERROR(__xludf.DUMMYFUNCTION("IF(REGEXMATCH(LOWER(N51),""haldir""),""Haldiram"",
 IF(REGEXMATCH(LOWER(N51),""bikan|bikaji|mishra""),""Bikaner / Bikaji"",
 IF(REGEXMATCH(LOWER(N51),""anand""),""Anand Sweets"",
 IF(REGEXMATCH(LOWER(N51),""amul|asha|farmley|kanthi|open|puja|chitley""),"""&amp;"Amul / Asha / Others"",
 IF(REGEXMATCH(LOWER(N51),""local|store|homemade|area|rajpurohit""),""Local / Homemade / Store"",
 IF(REGEXMATCH(LOWER(N51),""godesi|desi""),""GO DESi"",
 IF(REGEXMATCH(LOWER(N51),""not|none|unaware|no idea|dont|prefer|disconnected"&amp;"|not interest|no brand""),""Unaware / No idea / None"",
 ""Not responded""))))))
)"),"GO DESi")</f>
        <v>GO DESi</v>
      </c>
      <c r="P51" s="3" t="s">
        <v>205</v>
      </c>
      <c r="Q51" s="3" t="s">
        <v>56</v>
      </c>
      <c r="R51" s="3" t="s">
        <v>57</v>
      </c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3" t="s">
        <v>206</v>
      </c>
      <c r="B52" s="3" t="s">
        <v>19</v>
      </c>
      <c r="C52" s="3" t="s">
        <v>79</v>
      </c>
      <c r="D52" s="3" t="s">
        <v>35</v>
      </c>
      <c r="E52" s="3" t="s">
        <v>36</v>
      </c>
      <c r="F52" s="3" t="s">
        <v>35</v>
      </c>
      <c r="G52" s="3" t="s">
        <v>35</v>
      </c>
      <c r="H52" s="3" t="s">
        <v>35</v>
      </c>
      <c r="I52" s="3" t="s">
        <v>35</v>
      </c>
      <c r="J52" s="3" t="s">
        <v>183</v>
      </c>
      <c r="K52" s="3" t="s">
        <v>35</v>
      </c>
      <c r="L52" s="3" t="s">
        <v>207</v>
      </c>
      <c r="M52" s="3" t="str">
        <f>IFERROR(__xludf.DUMMYFUNCTION("IF(REGEXMATCH(LOWER(L52),""haldir""),""Haldiram"",
 IF(REGEXMATCH(LOWER(L52),""bikan|bikaji|mishra""),""Bikaner / Bikaji"",
 IF(REGEXMATCH(LOWER(L52),""anand""),""Anand Sweets"",
 IF(REGEXMATCH(LOWER(L52),""amul|asha|farmley|kanthi|open|puja""),""Amul / A"&amp;"sha / Others"",
 IF(REGEXMATCH(LOWER(L52),""local|store|homemade|area|rajpurohit""),""Local / Homemade / Store"",
 IF(REGEXMATCH(LOWER(L52),""godesi|desi""),""GO DESi"",
 IF(REGEXMATCH(LOWER(L52),""not|none|unaware|no idea|dont|prefer|disconnected|not int"&amp;"erest""),""Unaware / No idea / None"",
 ""Not responded""))))))
)"),"Haldiram")</f>
        <v>Haldiram</v>
      </c>
      <c r="N52" s="3" t="s">
        <v>208</v>
      </c>
      <c r="O52" s="3" t="str">
        <f>IFERROR(__xludf.DUMMYFUNCTION("IF(REGEXMATCH(LOWER(N52),""haldir""),""Haldiram"",
 IF(REGEXMATCH(LOWER(N52),""bikan|bikaji|mishra""),""Bikaner / Bikaji"",
 IF(REGEXMATCH(LOWER(N52),""anand""),""Anand Sweets"",
 IF(REGEXMATCH(LOWER(N52),""amul|asha|farmley|kanthi|open|puja|chitley""),"""&amp;"Amul / Asha / Others"",
 IF(REGEXMATCH(LOWER(N52),""local|store|homemade|area|rajpurohit""),""Local / Homemade / Store"",
 IF(REGEXMATCH(LOWER(N52),""godesi|desi""),""GO DESi"",
 IF(REGEXMATCH(LOWER(N52),""not|none|unaware|no idea|dont|prefer|disconnected"&amp;"|not interest|no brand""),""Unaware / No idea / None"",
 ""Not responded""))))))
)"),"Haldiram")</f>
        <v>Haldiram</v>
      </c>
      <c r="P52" s="3" t="s">
        <v>47</v>
      </c>
      <c r="Q52" s="3" t="s">
        <v>24</v>
      </c>
      <c r="R52" s="3" t="s">
        <v>41</v>
      </c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3" t="s">
        <v>209</v>
      </c>
      <c r="B53" s="3" t="s">
        <v>59</v>
      </c>
      <c r="C53" s="3" t="s">
        <v>79</v>
      </c>
      <c r="D53" s="3" t="s">
        <v>35</v>
      </c>
      <c r="E53" s="3" t="s">
        <v>36</v>
      </c>
      <c r="F53" s="3" t="s">
        <v>35</v>
      </c>
      <c r="G53" s="3" t="s">
        <v>35</v>
      </c>
      <c r="H53" s="3" t="s">
        <v>35</v>
      </c>
      <c r="I53" s="3" t="s">
        <v>35</v>
      </c>
      <c r="J53" s="3" t="s">
        <v>183</v>
      </c>
      <c r="K53" s="3" t="s">
        <v>35</v>
      </c>
      <c r="L53" s="3" t="s">
        <v>210</v>
      </c>
      <c r="M53" s="3" t="str">
        <f>IFERROR(__xludf.DUMMYFUNCTION("IF(REGEXMATCH(LOWER(L53),""haldir""),""Haldiram"",
 IF(REGEXMATCH(LOWER(L53),""bikan|bikaji|mishra""),""Bikaner / Bikaji"",
 IF(REGEXMATCH(LOWER(L53),""anand""),""Anand Sweets"",
 IF(REGEXMATCH(LOWER(L53),""amul|asha|farmley|kanthi|open|puja""),""Amul / A"&amp;"sha / Others"",
 IF(REGEXMATCH(LOWER(L53),""local|store|homemade|area|rajpurohit""),""Local / Homemade / Store"",
 IF(REGEXMATCH(LOWER(L53),""godesi|desi""),""GO DESi"",
 IF(REGEXMATCH(LOWER(L53),""not|none|unaware|no idea|dont|prefer|disconnected|not int"&amp;"erest""),""Unaware / No idea / None"",
 ""Not responded""))))))
)"),"Not responded")</f>
        <v>Not responded</v>
      </c>
      <c r="N53" s="3" t="s">
        <v>211</v>
      </c>
      <c r="O53" s="3" t="str">
        <f>IFERROR(__xludf.DUMMYFUNCTION("IF(REGEXMATCH(LOWER(N53),""haldir""),""Haldiram"",
 IF(REGEXMATCH(LOWER(N53),""bikan|bikaji|mishra""),""Bikaner / Bikaji"",
 IF(REGEXMATCH(LOWER(N53),""anand""),""Anand Sweets"",
 IF(REGEXMATCH(LOWER(N53),""amul|asha|farmley|kanthi|open|puja|chitley""),"""&amp;"Amul / Asha / Others"",
 IF(REGEXMATCH(LOWER(N53),""local|store|homemade|area|rajpurohit""),""Local / Homemade / Store"",
 IF(REGEXMATCH(LOWER(N53),""godesi|desi""),""GO DESi"",
 IF(REGEXMATCH(LOWER(N53),""not|none|unaware|no idea|dont|prefer|disconnected"&amp;"|not interest|no brand""),""Unaware / No idea / None"",
 ""Not responded""))))))
)"),"Haldiram")</f>
        <v>Haldiram</v>
      </c>
      <c r="P53" s="3" t="s">
        <v>47</v>
      </c>
      <c r="Q53" s="3" t="s">
        <v>24</v>
      </c>
      <c r="R53" s="3" t="s">
        <v>41</v>
      </c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3" t="s">
        <v>212</v>
      </c>
      <c r="B54" s="3" t="s">
        <v>19</v>
      </c>
      <c r="C54" s="3" t="s">
        <v>79</v>
      </c>
      <c r="D54" s="3" t="s">
        <v>35</v>
      </c>
      <c r="E54" s="3" t="s">
        <v>36</v>
      </c>
      <c r="F54" s="3" t="s">
        <v>35</v>
      </c>
      <c r="G54" s="3" t="s">
        <v>35</v>
      </c>
      <c r="H54" s="3" t="s">
        <v>35</v>
      </c>
      <c r="I54" s="3" t="s">
        <v>35</v>
      </c>
      <c r="J54" s="3" t="s">
        <v>183</v>
      </c>
      <c r="K54" s="3" t="s">
        <v>35</v>
      </c>
      <c r="L54" s="3" t="s">
        <v>213</v>
      </c>
      <c r="M54" s="3" t="str">
        <f>IFERROR(__xludf.DUMMYFUNCTION("IF(REGEXMATCH(LOWER(L54),""haldir""),""Haldiram"",
 IF(REGEXMATCH(LOWER(L54),""bikan|bikaji|mishra""),""Bikaner / Bikaji"",
 IF(REGEXMATCH(LOWER(L54),""anand""),""Anand Sweets"",
 IF(REGEXMATCH(LOWER(L54),""amul|asha|farmley|kanthi|open|puja""),""Amul / A"&amp;"sha / Others"",
 IF(REGEXMATCH(LOWER(L54),""local|store|homemade|area|rajpurohit""),""Local / Homemade / Store"",
 IF(REGEXMATCH(LOWER(L54),""godesi|desi""),""GO DESi"",
 IF(REGEXMATCH(LOWER(L54),""not|none|unaware|no idea|dont|prefer|disconnected|not int"&amp;"erest""),""Unaware / No idea / None"",
 ""Not responded""))))))
)"),"Unaware / No idea / None")</f>
        <v>Unaware / No idea / None</v>
      </c>
      <c r="N54" s="3" t="s">
        <v>89</v>
      </c>
      <c r="O54" s="3" t="str">
        <f>IFERROR(__xludf.DUMMYFUNCTION("IF(REGEXMATCH(LOWER(N54),""haldir""),""Haldiram"",
 IF(REGEXMATCH(LOWER(N54),""bikan|bikaji|mishra""),""Bikaner / Bikaji"",
 IF(REGEXMATCH(LOWER(N54),""anand""),""Anand Sweets"",
 IF(REGEXMATCH(LOWER(N54),""amul|asha|farmley|kanthi|open|puja|chitley""),"""&amp;"Amul / Asha / Others"",
 IF(REGEXMATCH(LOWER(N54),""local|store|homemade|area|rajpurohit""),""Local / Homemade / Store"",
 IF(REGEXMATCH(LOWER(N54),""godesi|desi""),""GO DESi"",
 IF(REGEXMATCH(LOWER(N54),""not|none|unaware|no idea|dont|prefer|disconnected"&amp;"|not interest|no brand""),""Unaware / No idea / None"",
 ""Not responded""))))))
)"),"Haldiram")</f>
        <v>Haldiram</v>
      </c>
      <c r="P54" s="3" t="s">
        <v>47</v>
      </c>
      <c r="Q54" s="3" t="s">
        <v>170</v>
      </c>
      <c r="R54" s="3" t="s">
        <v>32</v>
      </c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3" t="s">
        <v>214</v>
      </c>
      <c r="B55" s="3" t="s">
        <v>19</v>
      </c>
      <c r="C55" s="3" t="s">
        <v>20</v>
      </c>
      <c r="D55" s="3" t="s">
        <v>35</v>
      </c>
      <c r="E55" s="3" t="s">
        <v>36</v>
      </c>
      <c r="F55" s="3" t="s">
        <v>35</v>
      </c>
      <c r="G55" s="3" t="s">
        <v>35</v>
      </c>
      <c r="H55" s="3" t="s">
        <v>35</v>
      </c>
      <c r="I55" s="3" t="s">
        <v>35</v>
      </c>
      <c r="J55" s="3" t="s">
        <v>183</v>
      </c>
      <c r="K55" s="3" t="s">
        <v>35</v>
      </c>
      <c r="L55" s="3" t="s">
        <v>204</v>
      </c>
      <c r="M55" s="3" t="str">
        <f>IFERROR(__xludf.DUMMYFUNCTION("IF(REGEXMATCH(LOWER(L55),""haldir""),""Haldiram"",
 IF(REGEXMATCH(LOWER(L55),""bikan|bikaji|mishra""),""Bikaner / Bikaji"",
 IF(REGEXMATCH(LOWER(L55),""anand""),""Anand Sweets"",
 IF(REGEXMATCH(LOWER(L55),""amul|asha|farmley|kanthi|open|puja""),""Amul / A"&amp;"sha / Others"",
 IF(REGEXMATCH(LOWER(L55),""local|store|homemade|area|rajpurohit""),""Local / Homemade / Store"",
 IF(REGEXMATCH(LOWER(L55),""godesi|desi""),""GO DESi"",
 IF(REGEXMATCH(LOWER(L55),""not|none|unaware|no idea|dont|prefer|disconnected|not int"&amp;"erest""),""Unaware / No idea / None"",
 ""Not responded""))))))
)"),"GO DESi")</f>
        <v>GO DESi</v>
      </c>
      <c r="N55" s="3" t="s">
        <v>215</v>
      </c>
      <c r="O55" s="3" t="str">
        <f>IFERROR(__xludf.DUMMYFUNCTION("IF(REGEXMATCH(LOWER(N55),""haldir""),""Haldiram"",
 IF(REGEXMATCH(LOWER(N55),""bikan|bikaji|mishra""),""Bikaner / Bikaji"",
 IF(REGEXMATCH(LOWER(N55),""anand""),""Anand Sweets"",
 IF(REGEXMATCH(LOWER(N55),""amul|asha|farmley|kanthi|open|puja|chitley""),"""&amp;"Amul / Asha / Others"",
 IF(REGEXMATCH(LOWER(N55),""local|store|homemade|area|rajpurohit""),""Local / Homemade / Store"",
 IF(REGEXMATCH(LOWER(N55),""godesi|desi""),""GO DESi"",
 IF(REGEXMATCH(LOWER(N55),""not|none|unaware|no idea|dont|prefer|disconnected"&amp;"|not interest|no brand""),""Unaware / No idea / None"",
 ""Not responded""))))))
)"),"Haldiram")</f>
        <v>Haldiram</v>
      </c>
      <c r="P55" s="3" t="s">
        <v>205</v>
      </c>
      <c r="Q55" s="3" t="s">
        <v>24</v>
      </c>
      <c r="R55" s="3" t="s">
        <v>62</v>
      </c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hidden="1">
      <c r="A56" s="3" t="s">
        <v>216</v>
      </c>
      <c r="B56" s="3" t="s">
        <v>59</v>
      </c>
      <c r="C56" s="3" t="s">
        <v>20</v>
      </c>
      <c r="D56" s="3" t="s">
        <v>21</v>
      </c>
      <c r="E56" s="3" t="s">
        <v>36</v>
      </c>
      <c r="F56" s="3" t="s">
        <v>49</v>
      </c>
      <c r="G56" s="3" t="s">
        <v>97</v>
      </c>
      <c r="H56" s="3" t="s">
        <v>38</v>
      </c>
      <c r="I56" s="3" t="s">
        <v>70</v>
      </c>
      <c r="J56" s="3" t="s">
        <v>172</v>
      </c>
      <c r="K56" s="3" t="s">
        <v>28</v>
      </c>
      <c r="L56" s="3" t="s">
        <v>217</v>
      </c>
      <c r="M56" s="3" t="str">
        <f>IFERROR(__xludf.DUMMYFUNCTION("IF(REGEXMATCH(LOWER(L56),""haldir""),""Haldiram"",
 IF(REGEXMATCH(LOWER(L56),""bikan|bikaji|mishra""),""Bikaner / Bikaji"",
 IF(REGEXMATCH(LOWER(L56),""anand""),""Anand Sweets"",
 IF(REGEXMATCH(LOWER(L56),""amul|asha|farmley|kanthi|open|puja""),""Amul / A"&amp;"sha / Others"",
 IF(REGEXMATCH(LOWER(L56),""local|store|homemade|area|rajpurohit""),""Local / Homemade / Store"",
 IF(REGEXMATCH(LOWER(L56),""godesi|desi""),""GO DESi"",
 IF(REGEXMATCH(LOWER(L56),""not|none|unaware|no idea|dont|prefer|disconnected|not int"&amp;"erest""),""Unaware / No idea / None"",
 ""Not responded""))))))
)"),"Amul / Asha / Others")</f>
        <v>Amul / Asha / Others</v>
      </c>
      <c r="N56" s="3" t="s">
        <v>218</v>
      </c>
      <c r="O56" s="3" t="str">
        <f>IFERROR(__xludf.DUMMYFUNCTION("IF(REGEXMATCH(LOWER(N56),""haldir""),""Haldiram"",
 IF(REGEXMATCH(LOWER(N56),""bikan|bikaji|mishra""),""Bikaner / Bikaji"",
 IF(REGEXMATCH(LOWER(N56),""anand""),""Anand Sweets"",
 IF(REGEXMATCH(LOWER(N56),""amul|asha|farmley|kanthi|open|puja|chitley""),"""&amp;"Amul / Asha / Others"",
 IF(REGEXMATCH(LOWER(N56),""local|store|homemade|area|rajpurohit""),""Local / Homemade / Store"",
 IF(REGEXMATCH(LOWER(N56),""godesi|desi""),""GO DESi"",
 IF(REGEXMATCH(LOWER(N56),""not|none|unaware|no idea|dont|prefer|disconnected"&amp;"|not interest|no brand""),""Unaware / No idea / None"",
 ""Not responded""))))))
)"),"GO DESi")</f>
        <v>GO DESi</v>
      </c>
      <c r="P56" s="3" t="s">
        <v>205</v>
      </c>
      <c r="Q56" s="3" t="s">
        <v>97</v>
      </c>
      <c r="R56" s="3" t="s">
        <v>57</v>
      </c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3" t="s">
        <v>219</v>
      </c>
      <c r="B57" s="3" t="s">
        <v>19</v>
      </c>
      <c r="C57" s="3" t="s">
        <v>20</v>
      </c>
      <c r="D57" s="3" t="s">
        <v>35</v>
      </c>
      <c r="E57" s="3" t="s">
        <v>36</v>
      </c>
      <c r="F57" s="3" t="s">
        <v>35</v>
      </c>
      <c r="G57" s="3" t="s">
        <v>35</v>
      </c>
      <c r="H57" s="3" t="s">
        <v>35</v>
      </c>
      <c r="I57" s="3" t="s">
        <v>35</v>
      </c>
      <c r="J57" s="3" t="s">
        <v>183</v>
      </c>
      <c r="K57" s="3" t="s">
        <v>35</v>
      </c>
      <c r="L57" s="3" t="s">
        <v>151</v>
      </c>
      <c r="M57" s="3" t="str">
        <f>IFERROR(__xludf.DUMMYFUNCTION("IF(REGEXMATCH(LOWER(L57),""haldir""),""Haldiram"",
 IF(REGEXMATCH(LOWER(L57),""bikan|bikaji|mishra""),""Bikaner / Bikaji"",
 IF(REGEXMATCH(LOWER(L57),""anand""),""Anand Sweets"",
 IF(REGEXMATCH(LOWER(L57),""amul|asha|farmley|kanthi|open|puja""),""Amul / A"&amp;"sha / Others"",
 IF(REGEXMATCH(LOWER(L57),""local|store|homemade|area|rajpurohit""),""Local / Homemade / Store"",
 IF(REGEXMATCH(LOWER(L57),""godesi|desi""),""GO DESi"",
 IF(REGEXMATCH(LOWER(L57),""not|none|unaware|no idea|dont|prefer|disconnected|not int"&amp;"erest""),""Unaware / No idea / None"",
 ""Not responded""))))))
)"),"Haldiram")</f>
        <v>Haldiram</v>
      </c>
      <c r="N57" s="3" t="s">
        <v>109</v>
      </c>
      <c r="O57" s="3" t="str">
        <f>IFERROR(__xludf.DUMMYFUNCTION("IF(REGEXMATCH(LOWER(N57),""haldir""),""Haldiram"",
 IF(REGEXMATCH(LOWER(N57),""bikan|bikaji|mishra""),""Bikaner / Bikaji"",
 IF(REGEXMATCH(LOWER(N57),""anand""),""Anand Sweets"",
 IF(REGEXMATCH(LOWER(N57),""amul|asha|farmley|kanthi|open|puja|chitley""),"""&amp;"Amul / Asha / Others"",
 IF(REGEXMATCH(LOWER(N57),""local|store|homemade|area|rajpurohit""),""Local / Homemade / Store"",
 IF(REGEXMATCH(LOWER(N57),""godesi|desi""),""GO DESi"",
 IF(REGEXMATCH(LOWER(N57),""not|none|unaware|no idea|dont|prefer|disconnected"&amp;"|not interest|no brand""),""Unaware / No idea / None"",
 ""Not responded""))))))
)"),"Local / Homemade / Store")</f>
        <v>Local / Homemade / Store</v>
      </c>
      <c r="P57" s="3" t="s">
        <v>73</v>
      </c>
      <c r="Q57" s="3" t="s">
        <v>80</v>
      </c>
      <c r="R57" s="3" t="s">
        <v>41</v>
      </c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3" t="s">
        <v>220</v>
      </c>
      <c r="B58" s="3" t="s">
        <v>19</v>
      </c>
      <c r="C58" s="3" t="s">
        <v>79</v>
      </c>
      <c r="D58" s="3" t="s">
        <v>35</v>
      </c>
      <c r="E58" s="3" t="s">
        <v>36</v>
      </c>
      <c r="F58" s="3" t="s">
        <v>35</v>
      </c>
      <c r="G58" s="3" t="s">
        <v>35</v>
      </c>
      <c r="H58" s="3" t="s">
        <v>35</v>
      </c>
      <c r="I58" s="3" t="s">
        <v>35</v>
      </c>
      <c r="J58" s="3" t="s">
        <v>183</v>
      </c>
      <c r="K58" s="3" t="s">
        <v>35</v>
      </c>
      <c r="L58" s="3" t="s">
        <v>89</v>
      </c>
      <c r="M58" s="3" t="str">
        <f>IFERROR(__xludf.DUMMYFUNCTION("IF(REGEXMATCH(LOWER(L58),""haldir""),""Haldiram"",
 IF(REGEXMATCH(LOWER(L58),""bikan|bikaji|mishra""),""Bikaner / Bikaji"",
 IF(REGEXMATCH(LOWER(L58),""anand""),""Anand Sweets"",
 IF(REGEXMATCH(LOWER(L58),""amul|asha|farmley|kanthi|open|puja""),""Amul / A"&amp;"sha / Others"",
 IF(REGEXMATCH(LOWER(L58),""local|store|homemade|area|rajpurohit""),""Local / Homemade / Store"",
 IF(REGEXMATCH(LOWER(L58),""godesi|desi""),""GO DESi"",
 IF(REGEXMATCH(LOWER(L58),""not|none|unaware|no idea|dont|prefer|disconnected|not int"&amp;"erest""),""Unaware / No idea / None"",
 ""Not responded""))))))
)"),"Haldiram")</f>
        <v>Haldiram</v>
      </c>
      <c r="N58" s="3" t="s">
        <v>151</v>
      </c>
      <c r="O58" s="3" t="str">
        <f>IFERROR(__xludf.DUMMYFUNCTION("IF(REGEXMATCH(LOWER(N58),""haldir""),""Haldiram"",
 IF(REGEXMATCH(LOWER(N58),""bikan|bikaji|mishra""),""Bikaner / Bikaji"",
 IF(REGEXMATCH(LOWER(N58),""anand""),""Anand Sweets"",
 IF(REGEXMATCH(LOWER(N58),""amul|asha|farmley|kanthi|open|puja|chitley""),"""&amp;"Amul / Asha / Others"",
 IF(REGEXMATCH(LOWER(N58),""local|store|homemade|area|rajpurohit""),""Local / Homemade / Store"",
 IF(REGEXMATCH(LOWER(N58),""godesi|desi""),""GO DESi"",
 IF(REGEXMATCH(LOWER(N58),""not|none|unaware|no idea|dont|prefer|disconnected"&amp;"|not interest|no brand""),""Unaware / No idea / None"",
 ""Not responded""))))))
)"),"Haldiram")</f>
        <v>Haldiram</v>
      </c>
      <c r="P58" s="3" t="s">
        <v>73</v>
      </c>
      <c r="Q58" s="3" t="s">
        <v>56</v>
      </c>
      <c r="R58" s="3" t="s">
        <v>57</v>
      </c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hidden="1">
      <c r="A59" s="3" t="s">
        <v>221</v>
      </c>
      <c r="B59" s="3" t="s">
        <v>59</v>
      </c>
      <c r="C59" s="3" t="s">
        <v>79</v>
      </c>
      <c r="D59" s="3" t="s">
        <v>21</v>
      </c>
      <c r="E59" s="3" t="s">
        <v>22</v>
      </c>
      <c r="F59" s="3" t="s">
        <v>49</v>
      </c>
      <c r="G59" s="3" t="s">
        <v>24</v>
      </c>
      <c r="H59" s="3" t="s">
        <v>38</v>
      </c>
      <c r="I59" s="3" t="s">
        <v>26</v>
      </c>
      <c r="J59" s="3" t="s">
        <v>142</v>
      </c>
      <c r="K59" s="3" t="s">
        <v>53</v>
      </c>
      <c r="L59" s="3" t="s">
        <v>222</v>
      </c>
      <c r="M59" s="3" t="str">
        <f>IFERROR(__xludf.DUMMYFUNCTION("IF(REGEXMATCH(LOWER(L59),""haldir""),""Haldiram"",
 IF(REGEXMATCH(LOWER(L59),""bikan|bikaji|mishra""),""Bikaner / Bikaji"",
 IF(REGEXMATCH(LOWER(L59),""anand""),""Anand Sweets"",
 IF(REGEXMATCH(LOWER(L59),""amul|asha|farmley|kanthi|open|puja""),""Amul / A"&amp;"sha / Others"",
 IF(REGEXMATCH(LOWER(L59),""local|store|homemade|area|rajpurohit""),""Local / Homemade / Store"",
 IF(REGEXMATCH(LOWER(L59),""godesi|desi""),""GO DESi"",
 IF(REGEXMATCH(LOWER(L59),""not|none|unaware|no idea|dont|prefer|disconnected|not int"&amp;"erest""),""Unaware / No idea / None"",
 ""Not responded""))))))
)"),"Local / Homemade / Store")</f>
        <v>Local / Homemade / Store</v>
      </c>
      <c r="N59" s="3" t="s">
        <v>198</v>
      </c>
      <c r="O59" s="3" t="str">
        <f>IFERROR(__xludf.DUMMYFUNCTION("IF(REGEXMATCH(LOWER(N59),""haldir""),""Haldiram"",
 IF(REGEXMATCH(LOWER(N59),""bikan|bikaji|mishra""),""Bikaner / Bikaji"",
 IF(REGEXMATCH(LOWER(N59),""anand""),""Anand Sweets"",
 IF(REGEXMATCH(LOWER(N59),""amul|asha|farmley|kanthi|open|puja|chitley""),"""&amp;"Amul / Asha / Others"",
 IF(REGEXMATCH(LOWER(N59),""local|store|homemade|area|rajpurohit""),""Local / Homemade / Store"",
 IF(REGEXMATCH(LOWER(N59),""godesi|desi""),""GO DESi"",
 IF(REGEXMATCH(LOWER(N59),""not|none|unaware|no idea|dont|prefer|disconnected"&amp;"|not interest|no brand""),""Unaware / No idea / None"",
 ""Not responded""))))))
)"),"Unaware / No idea / None")</f>
        <v>Unaware / No idea / None</v>
      </c>
      <c r="P59" s="3" t="s">
        <v>73</v>
      </c>
      <c r="Q59" s="3" t="s">
        <v>24</v>
      </c>
      <c r="R59" s="3" t="s">
        <v>41</v>
      </c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hidden="1">
      <c r="A60" s="3" t="s">
        <v>223</v>
      </c>
      <c r="B60" s="3" t="s">
        <v>19</v>
      </c>
      <c r="C60" s="3" t="s">
        <v>20</v>
      </c>
      <c r="D60" s="3" t="s">
        <v>21</v>
      </c>
      <c r="E60" s="3" t="s">
        <v>22</v>
      </c>
      <c r="F60" s="3" t="s">
        <v>49</v>
      </c>
      <c r="G60" s="3" t="s">
        <v>24</v>
      </c>
      <c r="H60" s="3" t="s">
        <v>64</v>
      </c>
      <c r="I60" s="3" t="s">
        <v>51</v>
      </c>
      <c r="J60" s="3" t="s">
        <v>224</v>
      </c>
      <c r="K60" s="3" t="s">
        <v>53</v>
      </c>
      <c r="L60" s="3" t="s">
        <v>225</v>
      </c>
      <c r="M60" s="3" t="str">
        <f>IFERROR(__xludf.DUMMYFUNCTION("IF(REGEXMATCH(LOWER(L60),""haldir""),""Haldiram"",
 IF(REGEXMATCH(LOWER(L60),""bikan|bikaji|mishra""),""Bikaner / Bikaji"",
 IF(REGEXMATCH(LOWER(L60),""anand""),""Anand Sweets"",
 IF(REGEXMATCH(LOWER(L60),""amul|asha|farmley|kanthi|open|puja""),""Amul / A"&amp;"sha / Others"",
 IF(REGEXMATCH(LOWER(L60),""local|store|homemade|area|rajpurohit""),""Local / Homemade / Store"",
 IF(REGEXMATCH(LOWER(L60),""godesi|desi""),""GO DESi"",
 IF(REGEXMATCH(LOWER(L60),""not|none|unaware|no idea|dont|prefer|disconnected|not int"&amp;"erest""),""Unaware / No idea / None"",
 ""Not responded""))))))
)"),"Unaware / No idea / None")</f>
        <v>Unaware / No idea / None</v>
      </c>
      <c r="N60" s="3" t="s">
        <v>225</v>
      </c>
      <c r="O60" s="3" t="str">
        <f>IFERROR(__xludf.DUMMYFUNCTION("IF(REGEXMATCH(LOWER(N60),""haldir""),""Haldiram"",
 IF(REGEXMATCH(LOWER(N60),""bikan|bikaji|mishra""),""Bikaner / Bikaji"",
 IF(REGEXMATCH(LOWER(N60),""anand""),""Anand Sweets"",
 IF(REGEXMATCH(LOWER(N60),""amul|asha|farmley|kanthi|open|puja|chitley""),"""&amp;"Amul / Asha / Others"",
 IF(REGEXMATCH(LOWER(N60),""local|store|homemade|area|rajpurohit""),""Local / Homemade / Store"",
 IF(REGEXMATCH(LOWER(N60),""godesi|desi""),""GO DESi"",
 IF(REGEXMATCH(LOWER(N60),""not|none|unaware|no idea|dont|prefer|disconnected"&amp;"|not interest|no brand""),""Unaware / No idea / None"",
 ""Not responded""))))))
)"),"Unaware / No idea / None")</f>
        <v>Unaware / No idea / None</v>
      </c>
      <c r="P60" s="3" t="s">
        <v>30</v>
      </c>
      <c r="Q60" s="3" t="s">
        <v>35</v>
      </c>
      <c r="R60" s="3" t="s">
        <v>84</v>
      </c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hidden="1">
      <c r="A61" s="3" t="s">
        <v>226</v>
      </c>
      <c r="B61" s="3" t="s">
        <v>19</v>
      </c>
      <c r="C61" s="3" t="s">
        <v>79</v>
      </c>
      <c r="D61" s="3" t="s">
        <v>21</v>
      </c>
      <c r="E61" s="3" t="s">
        <v>22</v>
      </c>
      <c r="F61" s="3" t="s">
        <v>93</v>
      </c>
      <c r="G61" s="3" t="s">
        <v>97</v>
      </c>
      <c r="H61" s="3" t="s">
        <v>94</v>
      </c>
      <c r="I61" s="3" t="s">
        <v>26</v>
      </c>
      <c r="J61" s="3" t="s">
        <v>142</v>
      </c>
      <c r="K61" s="3" t="s">
        <v>53</v>
      </c>
      <c r="L61" s="3" t="s">
        <v>89</v>
      </c>
      <c r="M61" s="3" t="str">
        <f>IFERROR(__xludf.DUMMYFUNCTION("IF(REGEXMATCH(LOWER(L61),""haldir""),""Haldiram"",
 IF(REGEXMATCH(LOWER(L61),""bikan|bikaji|mishra""),""Bikaner / Bikaji"",
 IF(REGEXMATCH(LOWER(L61),""anand""),""Anand Sweets"",
 IF(REGEXMATCH(LOWER(L61),""amul|asha|farmley|kanthi|open|puja""),""Amul / A"&amp;"sha / Others"",
 IF(REGEXMATCH(LOWER(L61),""local|store|homemade|area|rajpurohit""),""Local / Homemade / Store"",
 IF(REGEXMATCH(LOWER(L61),""godesi|desi""),""GO DESi"",
 IF(REGEXMATCH(LOWER(L61),""not|none|unaware|no idea|dont|prefer|disconnected|not int"&amp;"erest""),""Unaware / No idea / None"",
 ""Not responded""))))))
)"),"Haldiram")</f>
        <v>Haldiram</v>
      </c>
      <c r="N61" s="3" t="s">
        <v>89</v>
      </c>
      <c r="O61" s="3" t="str">
        <f>IFERROR(__xludf.DUMMYFUNCTION("IF(REGEXMATCH(LOWER(N61),""haldir""),""Haldiram"",
 IF(REGEXMATCH(LOWER(N61),""bikan|bikaji|mishra""),""Bikaner / Bikaji"",
 IF(REGEXMATCH(LOWER(N61),""anand""),""Anand Sweets"",
 IF(REGEXMATCH(LOWER(N61),""amul|asha|farmley|kanthi|open|puja|chitley""),"""&amp;"Amul / Asha / Others"",
 IF(REGEXMATCH(LOWER(N61),""local|store|homemade|area|rajpurohit""),""Local / Homemade / Store"",
 IF(REGEXMATCH(LOWER(N61),""godesi|desi""),""GO DESi"",
 IF(REGEXMATCH(LOWER(N61),""not|none|unaware|no idea|dont|prefer|disconnected"&amp;"|not interest|no brand""),""Unaware / No idea / None"",
 ""Not responded""))))))
)"),"Haldiram")</f>
        <v>Haldiram</v>
      </c>
      <c r="P61" s="3" t="s">
        <v>47</v>
      </c>
      <c r="Q61" s="3" t="s">
        <v>24</v>
      </c>
      <c r="R61" s="3" t="s">
        <v>41</v>
      </c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autoFilter ref="$A$1:$R$61">
    <filterColumn colId="4">
      <filters/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227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15</v>
      </c>
      <c r="O1" s="1" t="s">
        <v>16</v>
      </c>
      <c r="P1" s="1" t="s">
        <v>17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tr">
        <f>IFERROR(__xludf.DUMMYFUNCTION("FILTER(Master!A:AB, (Master!E:E=""Confectionery and Mints"") + (Master!E:E=""Both""))
"),"Laraib rizvi")</f>
        <v>Laraib rizvi</v>
      </c>
      <c r="B2" s="5" t="str">
        <f>IFERROR(__xludf.DUMMYFUNCTION("""COMPUTED_VALUE"""),"30-39")</f>
        <v>30-39</v>
      </c>
      <c r="C2" s="5" t="str">
        <f>IFERROR(__xludf.DUMMYFUNCTION("""COMPUTED_VALUE"""),"Male")</f>
        <v>Male</v>
      </c>
      <c r="D2" s="5" t="str">
        <f>IFERROR(__xludf.DUMMYFUNCTION("""COMPUTED_VALUE"""),"More than a year ago")</f>
        <v>More than a year ago</v>
      </c>
      <c r="E2" s="5" t="str">
        <f>IFERROR(__xludf.DUMMYFUNCTION("""COMPUTED_VALUE"""),"Confectionery and Mints")</f>
        <v>Confectionery and Mints</v>
      </c>
      <c r="F2" s="5" t="str">
        <f>IFERROR(__xludf.DUMMYFUNCTION("""COMPUTED_VALUE"""),"Shark tank")</f>
        <v>Shark tank</v>
      </c>
      <c r="G2" s="5" t="str">
        <f>IFERROR(__xludf.DUMMYFUNCTION("""COMPUTED_VALUE"""),"Occasionally (when craving hits)")</f>
        <v>Occasionally (when craving hits)</v>
      </c>
      <c r="H2" s="5" t="str">
        <f>IFERROR(__xludf.DUMMYFUNCTION("""COMPUTED_VALUE"""),"Stopped eating / Didn’t like / Not a regular consumer")</f>
        <v>Stopped eating / Didn’t like / Not a regular consumer</v>
      </c>
      <c r="I2" s="5" t="str">
        <f>IFERROR(__xludf.DUMMYFUNCTION("""COMPUTED_VALUE"""),"Lollipop")</f>
        <v>Lollipop</v>
      </c>
      <c r="J2" s="5" t="str">
        <f>IFERROR(__xludf.DUMMYFUNCTION("""COMPUTED_VALUE"""),"Nostalgic vibes")</f>
        <v>Nostalgic vibes</v>
      </c>
      <c r="K2" s="5" t="str">
        <f>IFERROR(__xludf.DUMMYFUNCTION("""COMPUTED_VALUE"""),"Yes")</f>
        <v>Yes</v>
      </c>
      <c r="L2" s="5" t="str">
        <f>IFERROR(__xludf.DUMMYFUNCTION("""COMPUTED_VALUE"""),"not interested in sweet category")</f>
        <v>not interested in sweet category</v>
      </c>
      <c r="M2" s="5" t="str">
        <f>IFERROR(__xludf.DUMMYFUNCTION("""COMPUTED_VALUE"""),"Unaware / No idea / None")</f>
        <v>Unaware / No idea / None</v>
      </c>
      <c r="N2" s="5" t="str">
        <f>IFERROR(__xludf.DUMMYFUNCTION("""COMPUTED_VALUE"""),"not interested in sweet category")</f>
        <v>not interested in sweet category</v>
      </c>
      <c r="O2" s="5" t="str">
        <f>IFERROR(__xludf.DUMMYFUNCTION("""COMPUTED_VALUE"""),"Unaware / No idea / None")</f>
        <v>Unaware / No idea / None</v>
      </c>
      <c r="P2" s="5" t="str">
        <f>IFERROR(__xludf.DUMMYFUNCTION("""COMPUTED_VALUE"""),"No Preference / Doesn’t Consume")</f>
        <v>No Preference / Doesn’t Consume</v>
      </c>
      <c r="Q2" s="5" t="str">
        <f>IFERROR(__xludf.DUMMYFUNCTION("""COMPUTED_VALUE"""),"Dont consume sweets")</f>
        <v>Dont consume sweets</v>
      </c>
      <c r="R2" s="5" t="str">
        <f>IFERROR(__xludf.DUMMYFUNCTION("""COMPUTED_VALUE"""),"Does not consume")</f>
        <v>Does not consume</v>
      </c>
      <c r="S2" s="5"/>
      <c r="T2" s="5"/>
      <c r="U2" s="5"/>
      <c r="V2" s="5"/>
      <c r="W2" s="5"/>
      <c r="X2" s="5"/>
      <c r="Y2" s="5"/>
      <c r="Z2" s="5"/>
    </row>
    <row r="3">
      <c r="A3" s="5" t="str">
        <f>IFERROR(__xludf.DUMMYFUNCTION("""COMPUTED_VALUE"""),"Devendra gawande")</f>
        <v>Devendra gawande</v>
      </c>
      <c r="B3" s="5" t="str">
        <f>IFERROR(__xludf.DUMMYFUNCTION("""COMPUTED_VALUE"""),"30-39")</f>
        <v>30-39</v>
      </c>
      <c r="C3" s="5" t="str">
        <f>IFERROR(__xludf.DUMMYFUNCTION("""COMPUTED_VALUE"""),"Male")</f>
        <v>Male</v>
      </c>
      <c r="D3" s="5" t="str">
        <f>IFERROR(__xludf.DUMMYFUNCTION("""COMPUTED_VALUE"""),"More than a year ago")</f>
        <v>More than a year ago</v>
      </c>
      <c r="E3" s="5" t="str">
        <f>IFERROR(__xludf.DUMMYFUNCTION("""COMPUTED_VALUE"""),"Confectionery and Mints")</f>
        <v>Confectionery and Mints</v>
      </c>
      <c r="F3" s="5" t="str">
        <f>IFERROR(__xludf.DUMMYFUNCTION("""COMPUTED_VALUE"""),"A friend or family member")</f>
        <v>A friend or family member</v>
      </c>
      <c r="G3" s="5" t="str">
        <f>IFERROR(__xludf.DUMMYFUNCTION("""COMPUTED_VALUE"""),"Occasionally (when craving hits)")</f>
        <v>Occasionally (when craving hits)</v>
      </c>
      <c r="H3" s="5" t="str">
        <f>IFERROR(__xludf.DUMMYFUNCTION("""COMPUTED_VALUE"""),"While travelling")</f>
        <v>While travelling</v>
      </c>
      <c r="I3" s="5" t="str">
        <f>IFERROR(__xludf.DUMMYFUNCTION("""COMPUTED_VALUE"""),"Lollipop")</f>
        <v>Lollipop</v>
      </c>
      <c r="J3" s="5" t="str">
        <f>IFERROR(__xludf.DUMMYFUNCTION("""COMPUTED_VALUE"""),"Unique Format")</f>
        <v>Unique Format</v>
      </c>
      <c r="K3" s="5" t="str">
        <f>IFERROR(__xludf.DUMMYFUNCTION("""COMPUTED_VALUE"""),"Yes")</f>
        <v>Yes</v>
      </c>
      <c r="L3" s="5" t="str">
        <f>IFERROR(__xludf.DUMMYFUNCTION("""COMPUTED_VALUE"""),"Barfis")</f>
        <v>Barfis</v>
      </c>
      <c r="M3" s="5" t="str">
        <f>IFERROR(__xludf.DUMMYFUNCTION("""COMPUTED_VALUE"""),"Not responded")</f>
        <v>Not responded</v>
      </c>
      <c r="N3" s="5" t="str">
        <f>IFERROR(__xludf.DUMMYFUNCTION("""COMPUTED_VALUE"""),"not aware")</f>
        <v>not aware</v>
      </c>
      <c r="O3" s="5" t="str">
        <f>IFERROR(__xludf.DUMMYFUNCTION("""COMPUTED_VALUE"""),"Unaware / No idea / None")</f>
        <v>Unaware / No idea / None</v>
      </c>
      <c r="P3" s="5" t="str">
        <f>IFERROR(__xludf.DUMMYFUNCTION("""COMPUTED_VALUE"""),"Haldiram's ")</f>
        <v>Haldiram's </v>
      </c>
      <c r="Q3" s="5" t="str">
        <f>IFERROR(__xludf.DUMMYFUNCTION("""COMPUTED_VALUE"""),"Occasionally (when craving hits)")</f>
        <v>Occasionally (when craving hits)</v>
      </c>
      <c r="R3" s="5" t="str">
        <f>IFERROR(__xludf.DUMMYFUNCTION("""COMPUTED_VALUE"""),"During festive time")</f>
        <v>During festive time</v>
      </c>
      <c r="S3" s="5"/>
      <c r="T3" s="5"/>
      <c r="U3" s="5"/>
      <c r="V3" s="5"/>
      <c r="W3" s="5"/>
      <c r="X3" s="5"/>
      <c r="Y3" s="5"/>
      <c r="Z3" s="5"/>
    </row>
    <row r="4">
      <c r="A4" s="5" t="str">
        <f>IFERROR(__xludf.DUMMYFUNCTION("""COMPUTED_VALUE"""),"Abhar Qureshi")</f>
        <v>Abhar Qureshi</v>
      </c>
      <c r="B4" s="5" t="str">
        <f>IFERROR(__xludf.DUMMYFUNCTION("""COMPUTED_VALUE"""),"30-39")</f>
        <v>30-39</v>
      </c>
      <c r="C4" s="5" t="str">
        <f>IFERROR(__xludf.DUMMYFUNCTION("""COMPUTED_VALUE"""),"Male")</f>
        <v>Male</v>
      </c>
      <c r="D4" s="5" t="str">
        <f>IFERROR(__xludf.DUMMYFUNCTION("""COMPUTED_VALUE"""),"More than a year ago")</f>
        <v>More than a year ago</v>
      </c>
      <c r="E4" s="5" t="str">
        <f>IFERROR(__xludf.DUMMYFUNCTION("""COMPUTED_VALUE"""),"Confectionery and Mints")</f>
        <v>Confectionery and Mints</v>
      </c>
      <c r="F4" s="5" t="str">
        <f>IFERROR(__xludf.DUMMYFUNCTION("""COMPUTED_VALUE"""),"Instagram")</f>
        <v>Instagram</v>
      </c>
      <c r="G4" s="5" t="str">
        <f>IFERROR(__xludf.DUMMYFUNCTION("""COMPUTED_VALUE"""),"First time buying!")</f>
        <v>First time buying!</v>
      </c>
      <c r="H4" s="5" t="str">
        <f>IFERROR(__xludf.DUMMYFUNCTION("""COMPUTED_VALUE"""),"While travelling")</f>
        <v>While travelling</v>
      </c>
      <c r="I4" s="5" t="str">
        <f>IFERROR(__xludf.DUMMYFUNCTION("""COMPUTED_VALUE"""),"Candy")</f>
        <v>Candy</v>
      </c>
      <c r="J4" s="5" t="str">
        <f>IFERROR(__xludf.DUMMYFUNCTION("""COMPUTED_VALUE"""),"Fun / Gifting / Curiosity")</f>
        <v>Fun / Gifting / Curiosity</v>
      </c>
      <c r="K4" s="5" t="str">
        <f>IFERROR(__xludf.DUMMYFUNCTION("""COMPUTED_VALUE"""),"No")</f>
        <v>No</v>
      </c>
      <c r="L4" s="5" t="str">
        <f>IFERROR(__xludf.DUMMYFUNCTION("""COMPUTED_VALUE"""),"He dont prefer other brands since he is the manufacturer of sweets")</f>
        <v>He dont prefer other brands since he is the manufacturer of sweets</v>
      </c>
      <c r="M4" s="5" t="str">
        <f>IFERROR(__xludf.DUMMYFUNCTION("""COMPUTED_VALUE"""),"Unaware / No idea / None")</f>
        <v>Unaware / No idea / None</v>
      </c>
      <c r="N4" s="5" t="str">
        <f>IFERROR(__xludf.DUMMYFUNCTION("""COMPUTED_VALUE"""),"All the sweets category")</f>
        <v>All the sweets category</v>
      </c>
      <c r="O4" s="5" t="str">
        <f>IFERROR(__xludf.DUMMYFUNCTION("""COMPUTED_VALUE"""),"Not responded")</f>
        <v>Not responded</v>
      </c>
      <c r="P4" s="5" t="str">
        <f>IFERROR(__xludf.DUMMYFUNCTION("""COMPUTED_VALUE"""),"No Preference / Doesn’t Consume")</f>
        <v>No Preference / Doesn’t Consume</v>
      </c>
      <c r="Q4" s="5" t="str">
        <f>IFERROR(__xludf.DUMMYFUNCTION("""COMPUTED_VALUE"""),"Daily")</f>
        <v>Daily</v>
      </c>
      <c r="R4" s="5" t="str">
        <f>IFERROR(__xludf.DUMMYFUNCTION("""COMPUTED_VALUE"""),"After meals as a dessert")</f>
        <v>After meals as a dessert</v>
      </c>
      <c r="S4" s="5"/>
      <c r="T4" s="5"/>
      <c r="U4" s="5"/>
      <c r="V4" s="5"/>
      <c r="W4" s="5"/>
      <c r="X4" s="5"/>
      <c r="Y4" s="5"/>
      <c r="Z4" s="5"/>
    </row>
    <row r="5">
      <c r="A5" s="5" t="str">
        <f>IFERROR(__xludf.DUMMYFUNCTION("""COMPUTED_VALUE"""),"Manpreet Singh")</f>
        <v>Manpreet Singh</v>
      </c>
      <c r="B5" s="5" t="str">
        <f>IFERROR(__xludf.DUMMYFUNCTION("""COMPUTED_VALUE"""),"20-29")</f>
        <v>20-29</v>
      </c>
      <c r="C5" s="5" t="str">
        <f>IFERROR(__xludf.DUMMYFUNCTION("""COMPUTED_VALUE"""),"Male")</f>
        <v>Male</v>
      </c>
      <c r="D5" s="5" t="str">
        <f>IFERROR(__xludf.DUMMYFUNCTION("""COMPUTED_VALUE"""),"Not responded")</f>
        <v>Not responded</v>
      </c>
      <c r="E5" s="5" t="str">
        <f>IFERROR(__xludf.DUMMYFUNCTION("""COMPUTED_VALUE"""),"Confectionery and Mints")</f>
        <v>Confectionery and Mints</v>
      </c>
      <c r="F5" s="5" t="str">
        <f>IFERROR(__xludf.DUMMYFUNCTION("""COMPUTED_VALUE"""),"Instagram")</f>
        <v>Instagram</v>
      </c>
      <c r="G5" s="5" t="str">
        <f>IFERROR(__xludf.DUMMYFUNCTION("""COMPUTED_VALUE"""),"First time buying!")</f>
        <v>First time buying!</v>
      </c>
      <c r="H5" s="5" t="str">
        <f>IFERROR(__xludf.DUMMYFUNCTION("""COMPUTED_VALUE"""),"Stopped eating / Didn’t like / Not a regular consumer")</f>
        <v>Stopped eating / Didn’t like / Not a regular consumer</v>
      </c>
      <c r="I5" s="5" t="str">
        <f>IFERROR(__xludf.DUMMYFUNCTION("""COMPUTED_VALUE"""),"Candy")</f>
        <v>Candy</v>
      </c>
      <c r="J5" s="5" t="str">
        <f>IFERROR(__xludf.DUMMYFUNCTION("""COMPUTED_VALUE"""),"Unique Format")</f>
        <v>Unique Format</v>
      </c>
      <c r="K5" s="5" t="str">
        <f>IFERROR(__xludf.DUMMYFUNCTION("""COMPUTED_VALUE"""),"No")</f>
        <v>No</v>
      </c>
      <c r="L5" s="5" t="str">
        <f>IFERROR(__xludf.DUMMYFUNCTION("""COMPUTED_VALUE"""),"chocolate khaju katli")</f>
        <v>chocolate khaju katli</v>
      </c>
      <c r="M5" s="5" t="str">
        <f>IFERROR(__xludf.DUMMYFUNCTION("""COMPUTED_VALUE"""),"Not responded")</f>
        <v>Not responded</v>
      </c>
      <c r="N5" s="5" t="str">
        <f>IFERROR(__xludf.DUMMYFUNCTION("""COMPUTED_VALUE"""),"Mysore pak, Gualb jamun, barfi")</f>
        <v>Mysore pak, Gualb jamun, barfi</v>
      </c>
      <c r="O5" s="5" t="str">
        <f>IFERROR(__xludf.DUMMYFUNCTION("""COMPUTED_VALUE"""),"Not responded")</f>
        <v>Not responded</v>
      </c>
      <c r="P5" s="5" t="str">
        <f>IFERROR(__xludf.DUMMYFUNCTION("""COMPUTED_VALUE"""),"Haldiram's ")</f>
        <v>Haldiram's </v>
      </c>
      <c r="Q5" s="5" t="str">
        <f>IFERROR(__xludf.DUMMYFUNCTION("""COMPUTED_VALUE"""),"Occasionally (when craving hits)")</f>
        <v>Occasionally (when craving hits)</v>
      </c>
      <c r="R5" s="5" t="str">
        <f>IFERROR(__xludf.DUMMYFUNCTION("""COMPUTED_VALUE"""),"Cravings / Impulse")</f>
        <v>Cravings / Impulse</v>
      </c>
      <c r="S5" s="5"/>
      <c r="T5" s="5"/>
      <c r="U5" s="5"/>
      <c r="V5" s="5"/>
      <c r="W5" s="5"/>
      <c r="X5" s="5"/>
      <c r="Y5" s="5"/>
      <c r="Z5" s="5"/>
    </row>
    <row r="6">
      <c r="A6" s="5" t="str">
        <f>IFERROR(__xludf.DUMMYFUNCTION("""COMPUTED_VALUE"""),"Chandan jyoti biswal")</f>
        <v>Chandan jyoti biswal</v>
      </c>
      <c r="B6" s="5" t="str">
        <f>IFERROR(__xludf.DUMMYFUNCTION("""COMPUTED_VALUE"""),"30-39")</f>
        <v>30-39</v>
      </c>
      <c r="C6" s="5" t="str">
        <f>IFERROR(__xludf.DUMMYFUNCTION("""COMPUTED_VALUE"""),"Male")</f>
        <v>Male</v>
      </c>
      <c r="D6" s="5" t="str">
        <f>IFERROR(__xludf.DUMMYFUNCTION("""COMPUTED_VALUE"""),"Not responded")</f>
        <v>Not responded</v>
      </c>
      <c r="E6" s="5" t="str">
        <f>IFERROR(__xludf.DUMMYFUNCTION("""COMPUTED_VALUE"""),"Confectionery and Mints")</f>
        <v>Confectionery and Mints</v>
      </c>
      <c r="F6" s="5" t="str">
        <f>IFERROR(__xludf.DUMMYFUNCTION("""COMPUTED_VALUE"""),"Shark tank")</f>
        <v>Shark tank</v>
      </c>
      <c r="G6" s="5" t="str">
        <f>IFERROR(__xludf.DUMMYFUNCTION("""COMPUTED_VALUE"""),"Daily")</f>
        <v>Daily</v>
      </c>
      <c r="H6" s="5" t="str">
        <f>IFERROR(__xludf.DUMMYFUNCTION("""COMPUTED_VALUE"""),"After meals")</f>
        <v>After meals</v>
      </c>
      <c r="I6" s="5" t="str">
        <f>IFERROR(__xludf.DUMMYFUNCTION("""COMPUTED_VALUE"""),"Candy")</f>
        <v>Candy</v>
      </c>
      <c r="J6" s="5" t="str">
        <f>IFERROR(__xludf.DUMMYFUNCTION("""COMPUTED_VALUE"""),"Chatpata Taste, Nostalgic vibes")</f>
        <v>Chatpata Taste, Nostalgic vibes</v>
      </c>
      <c r="K6" s="5" t="str">
        <f>IFERROR(__xludf.DUMMYFUNCTION("""COMPUTED_VALUE"""),"Yes")</f>
        <v>Yes</v>
      </c>
      <c r="L6" s="5" t="str">
        <f>IFERROR(__xludf.DUMMYFUNCTION("""COMPUTED_VALUE"""),"laddo")</f>
        <v>laddo</v>
      </c>
      <c r="M6" s="5" t="str">
        <f>IFERROR(__xludf.DUMMYFUNCTION("""COMPUTED_VALUE"""),"Not responded")</f>
        <v>Not responded</v>
      </c>
      <c r="N6" s="5" t="str">
        <f>IFERROR(__xludf.DUMMYFUNCTION("""COMPUTED_VALUE"""),"Gulab jamun, Peda, Barfi")</f>
        <v>Gulab jamun, Peda, Barfi</v>
      </c>
      <c r="O6" s="5" t="str">
        <f>IFERROR(__xludf.DUMMYFUNCTION("""COMPUTED_VALUE"""),"Not responded")</f>
        <v>Not responded</v>
      </c>
      <c r="P6" s="5" t="str">
        <f>IFERROR(__xludf.DUMMYFUNCTION("""COMPUTED_VALUE"""),"Haldiram's ")</f>
        <v>Haldiram's </v>
      </c>
      <c r="Q6" s="5" t="str">
        <f>IFERROR(__xludf.DUMMYFUNCTION("""COMPUTED_VALUE"""),"Occasionally (when craving hits)")</f>
        <v>Occasionally (when craving hits)</v>
      </c>
      <c r="R6" s="5" t="str">
        <f>IFERROR(__xludf.DUMMYFUNCTION("""COMPUTED_VALUE"""),"During festive time")</f>
        <v>During festive time</v>
      </c>
      <c r="S6" s="5"/>
      <c r="T6" s="5"/>
      <c r="U6" s="5"/>
      <c r="V6" s="5"/>
      <c r="W6" s="5"/>
      <c r="X6" s="5"/>
      <c r="Y6" s="5"/>
      <c r="Z6" s="5"/>
    </row>
    <row r="7">
      <c r="A7" s="5" t="str">
        <f>IFERROR(__xludf.DUMMYFUNCTION("""COMPUTED_VALUE"""),"Harshit")</f>
        <v>Harshit</v>
      </c>
      <c r="B7" s="5" t="str">
        <f>IFERROR(__xludf.DUMMYFUNCTION("""COMPUTED_VALUE"""),"30-39")</f>
        <v>30-39</v>
      </c>
      <c r="C7" s="5" t="str">
        <f>IFERROR(__xludf.DUMMYFUNCTION("""COMPUTED_VALUE"""),"Male")</f>
        <v>Male</v>
      </c>
      <c r="D7" s="5" t="str">
        <f>IFERROR(__xludf.DUMMYFUNCTION("""COMPUTED_VALUE"""),"More than a year ago")</f>
        <v>More than a year ago</v>
      </c>
      <c r="E7" s="5" t="str">
        <f>IFERROR(__xludf.DUMMYFUNCTION("""COMPUTED_VALUE"""),"Confectionery and Mints")</f>
        <v>Confectionery and Mints</v>
      </c>
      <c r="F7" s="5" t="str">
        <f>IFERROR(__xludf.DUMMYFUNCTION("""COMPUTED_VALUE"""),"Spotted in a store")</f>
        <v>Spotted in a store</v>
      </c>
      <c r="G7" s="5" t="str">
        <f>IFERROR(__xludf.DUMMYFUNCTION("""COMPUTED_VALUE"""),"Occasionally (when craving hits)")</f>
        <v>Occasionally (when craving hits)</v>
      </c>
      <c r="H7" s="5" t="str">
        <f>IFERROR(__xludf.DUMMYFUNCTION("""COMPUTED_VALUE"""),"After meals")</f>
        <v>After meals</v>
      </c>
      <c r="I7" s="5" t="str">
        <f>IFERROR(__xludf.DUMMYFUNCTION("""COMPUTED_VALUE"""),"Tamarind Pop")</f>
        <v>Tamarind Pop</v>
      </c>
      <c r="J7" s="5" t="str">
        <f>IFERROR(__xludf.DUMMYFUNCTION("""COMPUTED_VALUE"""),"Nostalgic vibes")</f>
        <v>Nostalgic vibes</v>
      </c>
      <c r="K7" s="5" t="str">
        <f>IFERROR(__xludf.DUMMYFUNCTION("""COMPUTED_VALUE"""),"Yes")</f>
        <v>Yes</v>
      </c>
      <c r="L7" s="5" t="str">
        <f>IFERROR(__xludf.DUMMYFUNCTION("""COMPUTED_VALUE"""),"laddu")</f>
        <v>laddu</v>
      </c>
      <c r="M7" s="5" t="str">
        <f>IFERROR(__xludf.DUMMYFUNCTION("""COMPUTED_VALUE"""),"Not responded")</f>
        <v>Not responded</v>
      </c>
      <c r="N7" s="5" t="str">
        <f>IFERROR(__xludf.DUMMYFUNCTION("""COMPUTED_VALUE"""),"Laddu, Jalebi, Kalakand, Rasgulla")</f>
        <v>Laddu, Jalebi, Kalakand, Rasgulla</v>
      </c>
      <c r="O7" s="5" t="str">
        <f>IFERROR(__xludf.DUMMYFUNCTION("""COMPUTED_VALUE"""),"Not responded")</f>
        <v>Not responded</v>
      </c>
      <c r="P7" s="5" t="str">
        <f>IFERROR(__xludf.DUMMYFUNCTION("""COMPUTED_VALUE"""),"Local / Generic")</f>
        <v>Local / Generic</v>
      </c>
      <c r="Q7" s="5" t="str">
        <f>IFERROR(__xludf.DUMMYFUNCTION("""COMPUTED_VALUE"""),"Occasionally (when craving hits)")</f>
        <v>Occasionally (when craving hits)</v>
      </c>
      <c r="R7" s="5" t="str">
        <f>IFERROR(__xludf.DUMMYFUNCTION("""COMPUTED_VALUE"""),"During festive time")</f>
        <v>During festive time</v>
      </c>
      <c r="S7" s="5"/>
      <c r="T7" s="5"/>
      <c r="U7" s="5"/>
      <c r="V7" s="5"/>
      <c r="W7" s="5"/>
      <c r="X7" s="5"/>
      <c r="Y7" s="5"/>
      <c r="Z7" s="5"/>
    </row>
    <row r="8">
      <c r="A8" s="5" t="str">
        <f>IFERROR(__xludf.DUMMYFUNCTION("""COMPUTED_VALUE"""),"Harjinder Singh")</f>
        <v>Harjinder Singh</v>
      </c>
      <c r="B8" s="5" t="str">
        <f>IFERROR(__xludf.DUMMYFUNCTION("""COMPUTED_VALUE"""),"40-49")</f>
        <v>40-49</v>
      </c>
      <c r="C8" s="5" t="str">
        <f>IFERROR(__xludf.DUMMYFUNCTION("""COMPUTED_VALUE"""),"Male")</f>
        <v>Male</v>
      </c>
      <c r="D8" s="5" t="str">
        <f>IFERROR(__xludf.DUMMYFUNCTION("""COMPUTED_VALUE"""),"Not responded")</f>
        <v>Not responded</v>
      </c>
      <c r="E8" s="5" t="str">
        <f>IFERROR(__xludf.DUMMYFUNCTION("""COMPUTED_VALUE"""),"Confectionery and Mints")</f>
        <v>Confectionery and Mints</v>
      </c>
      <c r="F8" s="5" t="str">
        <f>IFERROR(__xludf.DUMMYFUNCTION("""COMPUTED_VALUE"""),"Amazon/Flipkart")</f>
        <v>Amazon/Flipkart</v>
      </c>
      <c r="G8" s="5" t="str">
        <f>IFERROR(__xludf.DUMMYFUNCTION("""COMPUTED_VALUE"""),"Daily")</f>
        <v>Daily</v>
      </c>
      <c r="H8" s="5" t="str">
        <f>IFERROR(__xludf.DUMMYFUNCTION("""COMPUTED_VALUE"""),"When bored / Free time / Leisure")</f>
        <v>When bored / Free time / Leisure</v>
      </c>
      <c r="I8" s="5" t="str">
        <f>IFERROR(__xludf.DUMMYFUNCTION("""COMPUTED_VALUE"""),"Churan / Digestive")</f>
        <v>Churan / Digestive</v>
      </c>
      <c r="J8" s="5" t="str">
        <f>IFERROR(__xludf.DUMMYFUNCTION("""COMPUTED_VALUE"""),"Unique Format")</f>
        <v>Unique Format</v>
      </c>
      <c r="K8" s="5" t="str">
        <f>IFERROR(__xludf.DUMMYFUNCTION("""COMPUTED_VALUE"""),"Yes")</f>
        <v>Yes</v>
      </c>
      <c r="L8" s="5" t="str">
        <f>IFERROR(__xludf.DUMMYFUNCTION("""COMPUTED_VALUE"""),"He is not aware of brands")</f>
        <v>He is not aware of brands</v>
      </c>
      <c r="M8" s="5" t="str">
        <f>IFERROR(__xludf.DUMMYFUNCTION("""COMPUTED_VALUE"""),"Unaware / No idea / None")</f>
        <v>Unaware / No idea / None</v>
      </c>
      <c r="N8" s="5" t="str">
        <f>IFERROR(__xludf.DUMMYFUNCTION("""COMPUTED_VALUE"""),"He is not aware of brands")</f>
        <v>He is not aware of brands</v>
      </c>
      <c r="O8" s="5" t="str">
        <f>IFERROR(__xludf.DUMMYFUNCTION("""COMPUTED_VALUE"""),"Unaware / No idea / None")</f>
        <v>Unaware / No idea / None</v>
      </c>
      <c r="P8" s="5" t="str">
        <f>IFERROR(__xludf.DUMMYFUNCTION("""COMPUTED_VALUE"""),"No Preference / Doesn’t Consume")</f>
        <v>No Preference / Doesn’t Consume</v>
      </c>
      <c r="Q8" s="5" t="str">
        <f>IFERROR(__xludf.DUMMYFUNCTION("""COMPUTED_VALUE"""),"Occasionally (when craving hits)")</f>
        <v>Occasionally (when craving hits)</v>
      </c>
      <c r="R8" s="5" t="str">
        <f>IFERROR(__xludf.DUMMYFUNCTION("""COMPUTED_VALUE"""),"During festive time")</f>
        <v>During festive time</v>
      </c>
      <c r="S8" s="5"/>
      <c r="T8" s="5"/>
      <c r="U8" s="5"/>
      <c r="V8" s="5"/>
      <c r="W8" s="5"/>
      <c r="X8" s="5"/>
      <c r="Y8" s="5"/>
      <c r="Z8" s="5"/>
    </row>
    <row r="9">
      <c r="A9" s="5" t="str">
        <f>IFERROR(__xludf.DUMMYFUNCTION("""COMPUTED_VALUE"""),"Smrutimayee bahinipati")</f>
        <v>Smrutimayee bahinipati</v>
      </c>
      <c r="B9" s="5" t="str">
        <f>IFERROR(__xludf.DUMMYFUNCTION("""COMPUTED_VALUE"""),"20-29")</f>
        <v>20-29</v>
      </c>
      <c r="C9" s="5" t="str">
        <f>IFERROR(__xludf.DUMMYFUNCTION("""COMPUTED_VALUE"""),"Female")</f>
        <v>Female</v>
      </c>
      <c r="D9" s="5" t="str">
        <f>IFERROR(__xludf.DUMMYFUNCTION("""COMPUTED_VALUE"""),"More than a year ago")</f>
        <v>More than a year ago</v>
      </c>
      <c r="E9" s="5" t="str">
        <f>IFERROR(__xludf.DUMMYFUNCTION("""COMPUTED_VALUE"""),"Confectionery and Mints")</f>
        <v>Confectionery and Mints</v>
      </c>
      <c r="F9" s="5" t="str">
        <f>IFERROR(__xludf.DUMMYFUNCTION("""COMPUTED_VALUE"""),"Amazon/Flipkart")</f>
        <v>Amazon/Flipkart</v>
      </c>
      <c r="G9" s="5" t="str">
        <f>IFERROR(__xludf.DUMMYFUNCTION("""COMPUTED_VALUE"""),"Once a week")</f>
        <v>Once a week</v>
      </c>
      <c r="H9" s="5" t="str">
        <f>IFERROR(__xludf.DUMMYFUNCTION("""COMPUTED_VALUE"""),"When bored / Free time / Leisure")</f>
        <v>When bored / Free time / Leisure</v>
      </c>
      <c r="I9" s="5" t="str">
        <f>IFERROR(__xludf.DUMMYFUNCTION("""COMPUTED_VALUE"""),"Tamarind Pop")</f>
        <v>Tamarind Pop</v>
      </c>
      <c r="J9" s="5" t="str">
        <f>IFERROR(__xludf.DUMMYFUNCTION("""COMPUTED_VALUE"""),"Unique Format, Nostalgic vibes")</f>
        <v>Unique Format, Nostalgic vibes</v>
      </c>
      <c r="K9" s="5" t="str">
        <f>IFERROR(__xludf.DUMMYFUNCTION("""COMPUTED_VALUE"""),"No")</f>
        <v>No</v>
      </c>
      <c r="L9" s="5" t="str">
        <f>IFERROR(__xludf.DUMMYFUNCTION("""COMPUTED_VALUE"""),"She usually prefer local brand")</f>
        <v>She usually prefer local brand</v>
      </c>
      <c r="M9" s="5" t="str">
        <f>IFERROR(__xludf.DUMMYFUNCTION("""COMPUTED_VALUE"""),"Local / Homemade / Store")</f>
        <v>Local / Homemade / Store</v>
      </c>
      <c r="N9" s="5" t="str">
        <f>IFERROR(__xludf.DUMMYFUNCTION("""COMPUTED_VALUE"""),"She usually prefer local brand")</f>
        <v>She usually prefer local brand</v>
      </c>
      <c r="O9" s="5" t="str">
        <f>IFERROR(__xludf.DUMMYFUNCTION("""COMPUTED_VALUE"""),"Local / Homemade / Store")</f>
        <v>Local / Homemade / Store</v>
      </c>
      <c r="P9" s="5" t="str">
        <f>IFERROR(__xludf.DUMMYFUNCTION("""COMPUTED_VALUE"""),"Haldiram's ")</f>
        <v>Haldiram's </v>
      </c>
      <c r="Q9" s="5" t="str">
        <f>IFERROR(__xludf.DUMMYFUNCTION("""COMPUTED_VALUE"""),"Once a week")</f>
        <v>Once a week</v>
      </c>
      <c r="R9" s="5" t="str">
        <f>IFERROR(__xludf.DUMMYFUNCTION("""COMPUTED_VALUE"""),"After meals as a dessert")</f>
        <v>After meals as a dessert</v>
      </c>
      <c r="S9" s="5"/>
      <c r="T9" s="5"/>
      <c r="U9" s="5"/>
      <c r="V9" s="5"/>
      <c r="W9" s="5"/>
      <c r="X9" s="5"/>
      <c r="Y9" s="5"/>
      <c r="Z9" s="5"/>
    </row>
    <row r="10">
      <c r="A10" s="5" t="str">
        <f>IFERROR(__xludf.DUMMYFUNCTION("""COMPUTED_VALUE"""),"Simi thawrani")</f>
        <v>Simi thawrani</v>
      </c>
      <c r="B10" s="5" t="str">
        <f>IFERROR(__xludf.DUMMYFUNCTION("""COMPUTED_VALUE"""),"20-29")</f>
        <v>20-29</v>
      </c>
      <c r="C10" s="5" t="str">
        <f>IFERROR(__xludf.DUMMYFUNCTION("""COMPUTED_VALUE"""),"Female")</f>
        <v>Female</v>
      </c>
      <c r="D10" s="5" t="str">
        <f>IFERROR(__xludf.DUMMYFUNCTION("""COMPUTED_VALUE"""),"Not responded")</f>
        <v>Not responded</v>
      </c>
      <c r="E10" s="5" t="str">
        <f>IFERROR(__xludf.DUMMYFUNCTION("""COMPUTED_VALUE"""),"Confectionery and Mints")</f>
        <v>Confectionery and Mints</v>
      </c>
      <c r="F10" s="5" t="str">
        <f>IFERROR(__xludf.DUMMYFUNCTION("""COMPUTED_VALUE"""),"Not sure")</f>
        <v>Not sure</v>
      </c>
      <c r="G10" s="5" t="str">
        <f>IFERROR(__xludf.DUMMYFUNCTION("""COMPUTED_VALUE"""),"Not sure")</f>
        <v>Not sure</v>
      </c>
      <c r="H10" s="5" t="str">
        <f>IFERROR(__xludf.DUMMYFUNCTION("""COMPUTED_VALUE"""),"Not responded")</f>
        <v>Not responded</v>
      </c>
      <c r="I10" s="5" t="str">
        <f>IFERROR(__xludf.DUMMYFUNCTION("""COMPUTED_VALUE"""),"not responded")</f>
        <v>not responded</v>
      </c>
      <c r="J10" s="5" t="str">
        <f>IFERROR(__xludf.DUMMYFUNCTION("""COMPUTED_VALUE"""),"not responded")</f>
        <v>not responded</v>
      </c>
      <c r="K10" s="5" t="str">
        <f>IFERROR(__xludf.DUMMYFUNCTION("""COMPUTED_VALUE"""),"not responded")</f>
        <v>not responded</v>
      </c>
      <c r="L10" s="5" t="str">
        <f>IFERROR(__xludf.DUMMYFUNCTION("""COMPUTED_VALUE"""),"not responded")</f>
        <v>not responded</v>
      </c>
      <c r="M10" s="5" t="str">
        <f>IFERROR(__xludf.DUMMYFUNCTION("""COMPUTED_VALUE"""),"Unaware / No idea / None")</f>
        <v>Unaware / No idea / None</v>
      </c>
      <c r="N10" s="5" t="str">
        <f>IFERROR(__xludf.DUMMYFUNCTION("""COMPUTED_VALUE"""),"not responded")</f>
        <v>not responded</v>
      </c>
      <c r="O10" s="5" t="str">
        <f>IFERROR(__xludf.DUMMYFUNCTION("""COMPUTED_VALUE"""),"Unaware / No idea / None")</f>
        <v>Unaware / No idea / None</v>
      </c>
      <c r="P10" s="5" t="str">
        <f>IFERROR(__xludf.DUMMYFUNCTION("""COMPUTED_VALUE"""),"No Response")</f>
        <v>No Response</v>
      </c>
      <c r="Q10" s="5" t="str">
        <f>IFERROR(__xludf.DUMMYFUNCTION("""COMPUTED_VALUE"""),"not responded")</f>
        <v>not responded</v>
      </c>
      <c r="R10" s="5" t="str">
        <f>IFERROR(__xludf.DUMMYFUNCTION("""COMPUTED_VALUE"""),"not responded")</f>
        <v>not responded</v>
      </c>
      <c r="S10" s="5"/>
      <c r="T10" s="5"/>
      <c r="U10" s="5"/>
      <c r="V10" s="5"/>
      <c r="W10" s="5"/>
      <c r="X10" s="5"/>
      <c r="Y10" s="5"/>
      <c r="Z10" s="5"/>
    </row>
    <row r="11">
      <c r="A11" s="5" t="str">
        <f>IFERROR(__xludf.DUMMYFUNCTION("""COMPUTED_VALUE"""),"Mahaboob Basha")</f>
        <v>Mahaboob Basha</v>
      </c>
      <c r="B11" s="5" t="str">
        <f>IFERROR(__xludf.DUMMYFUNCTION("""COMPUTED_VALUE"""),"20-29")</f>
        <v>20-29</v>
      </c>
      <c r="C11" s="5" t="str">
        <f>IFERROR(__xludf.DUMMYFUNCTION("""COMPUTED_VALUE"""),"Male")</f>
        <v>Male</v>
      </c>
      <c r="D11" s="5" t="str">
        <f>IFERROR(__xludf.DUMMYFUNCTION("""COMPUTED_VALUE"""),"More than a year ago")</f>
        <v>More than a year ago</v>
      </c>
      <c r="E11" s="5" t="str">
        <f>IFERROR(__xludf.DUMMYFUNCTION("""COMPUTED_VALUE"""),"Confectionery and Mints")</f>
        <v>Confectionery and Mints</v>
      </c>
      <c r="F11" s="5" t="str">
        <f>IFERROR(__xludf.DUMMYFUNCTION("""COMPUTED_VALUE"""),"Instagram")</f>
        <v>Instagram</v>
      </c>
      <c r="G11" s="5" t="str">
        <f>IFERROR(__xludf.DUMMYFUNCTION("""COMPUTED_VALUE"""),"First time buying!")</f>
        <v>First time buying!</v>
      </c>
      <c r="H11" s="5" t="str">
        <f>IFERROR(__xludf.DUMMYFUNCTION("""COMPUTED_VALUE"""),"When bored / Free time / Leisure")</f>
        <v>When bored / Free time / Leisure</v>
      </c>
      <c r="I11" s="5" t="str">
        <f>IFERROR(__xludf.DUMMYFUNCTION("""COMPUTED_VALUE"""),"Lollipop")</f>
        <v>Lollipop</v>
      </c>
      <c r="J11" s="5" t="str">
        <f>IFERROR(__xludf.DUMMYFUNCTION("""COMPUTED_VALUE"""),"Chatpata Taste")</f>
        <v>Chatpata Taste</v>
      </c>
      <c r="K11" s="5" t="str">
        <f>IFERROR(__xludf.DUMMYFUNCTION("""COMPUTED_VALUE"""),"Yes")</f>
        <v>Yes</v>
      </c>
      <c r="L11" s="5" t="str">
        <f>IFERROR(__xludf.DUMMYFUNCTION("""COMPUTED_VALUE"""),"No idea")</f>
        <v>No idea</v>
      </c>
      <c r="M11" s="5" t="str">
        <f>IFERROR(__xludf.DUMMYFUNCTION("""COMPUTED_VALUE"""),"Unaware / No idea / None")</f>
        <v>Unaware / No idea / None</v>
      </c>
      <c r="N11" s="5" t="str">
        <f>IFERROR(__xludf.DUMMYFUNCTION("""COMPUTED_VALUE"""),"Haldiram")</f>
        <v>Haldiram</v>
      </c>
      <c r="O11" s="5" t="str">
        <f>IFERROR(__xludf.DUMMYFUNCTION("""COMPUTED_VALUE"""),"Haldiram")</f>
        <v>Haldiram</v>
      </c>
      <c r="P11" s="5" t="str">
        <f>IFERROR(__xludf.DUMMYFUNCTION("""COMPUTED_VALUE"""),"Haldiram's ")</f>
        <v>Haldiram's </v>
      </c>
      <c r="Q11" s="5" t="str">
        <f>IFERROR(__xludf.DUMMYFUNCTION("""COMPUTED_VALUE"""),"Once a week")</f>
        <v>Once a week</v>
      </c>
      <c r="R11" s="5" t="str">
        <f>IFERROR(__xludf.DUMMYFUNCTION("""COMPUTED_VALUE"""),"After meals as a dessert")</f>
        <v>After meals as a dessert</v>
      </c>
      <c r="S11" s="5"/>
      <c r="T11" s="5"/>
      <c r="U11" s="5"/>
      <c r="V11" s="5"/>
      <c r="W11" s="5"/>
      <c r="X11" s="5"/>
      <c r="Y11" s="5"/>
      <c r="Z11" s="5"/>
    </row>
    <row r="12">
      <c r="A12" s="5" t="str">
        <f>IFERROR(__xludf.DUMMYFUNCTION("""COMPUTED_VALUE"""),"Mr. Malkeet Singh")</f>
        <v>Mr. Malkeet Singh</v>
      </c>
      <c r="B12" s="5" t="str">
        <f>IFERROR(__xludf.DUMMYFUNCTION("""COMPUTED_VALUE"""),"20-29")</f>
        <v>20-29</v>
      </c>
      <c r="C12" s="5" t="str">
        <f>IFERROR(__xludf.DUMMYFUNCTION("""COMPUTED_VALUE"""),"Male")</f>
        <v>Male</v>
      </c>
      <c r="D12" s="5" t="str">
        <f>IFERROR(__xludf.DUMMYFUNCTION("""COMPUTED_VALUE"""),"Not responded")</f>
        <v>Not responded</v>
      </c>
      <c r="E12" s="5" t="str">
        <f>IFERROR(__xludf.DUMMYFUNCTION("""COMPUTED_VALUE"""),"Confectionery and Mints")</f>
        <v>Confectionery and Mints</v>
      </c>
      <c r="F12" s="5" t="str">
        <f>IFERROR(__xludf.DUMMYFUNCTION("""COMPUTED_VALUE"""),"Instagram")</f>
        <v>Instagram</v>
      </c>
      <c r="G12" s="5" t="str">
        <f>IFERROR(__xludf.DUMMYFUNCTION("""COMPUTED_VALUE"""),"Daily")</f>
        <v>Daily</v>
      </c>
      <c r="H12" s="5" t="str">
        <f>IFERROR(__xludf.DUMMYFUNCTION("""COMPUTED_VALUE"""),"When bored / Free time / Leisure")</f>
        <v>When bored / Free time / Leisure</v>
      </c>
      <c r="I12" s="5" t="str">
        <f>IFERROR(__xludf.DUMMYFUNCTION("""COMPUTED_VALUE"""),"Lollipop")</f>
        <v>Lollipop</v>
      </c>
      <c r="J12" s="5" t="str">
        <f>IFERROR(__xludf.DUMMYFUNCTION("""COMPUTED_VALUE"""),"Nostalgic vibes")</f>
        <v>Nostalgic vibes</v>
      </c>
      <c r="K12" s="5" t="str">
        <f>IFERROR(__xludf.DUMMYFUNCTION("""COMPUTED_VALUE"""),"No")</f>
        <v>No</v>
      </c>
      <c r="L12" s="5" t="str">
        <f>IFERROR(__xludf.DUMMYFUNCTION("""COMPUTED_VALUE"""),"he is not aware of any brands")</f>
        <v>he is not aware of any brands</v>
      </c>
      <c r="M12" s="5" t="str">
        <f>IFERROR(__xludf.DUMMYFUNCTION("""COMPUTED_VALUE"""),"Unaware / No idea / None")</f>
        <v>Unaware / No idea / None</v>
      </c>
      <c r="N12" s="5" t="str">
        <f>IFERROR(__xludf.DUMMYFUNCTION("""COMPUTED_VALUE"""),"he is not aware of any brands")</f>
        <v>he is not aware of any brands</v>
      </c>
      <c r="O12" s="5" t="str">
        <f>IFERROR(__xludf.DUMMYFUNCTION("""COMPUTED_VALUE"""),"Unaware / No idea / None")</f>
        <v>Unaware / No idea / None</v>
      </c>
      <c r="P12" s="5" t="str">
        <f>IFERROR(__xludf.DUMMYFUNCTION("""COMPUTED_VALUE"""),"No Preference / Doesn’t Consume")</f>
        <v>No Preference / Doesn’t Consume</v>
      </c>
      <c r="Q12" s="5" t="str">
        <f>IFERROR(__xludf.DUMMYFUNCTION("""COMPUTED_VALUE"""),"Occasionally (when craving hits)")</f>
        <v>Occasionally (when craving hits)</v>
      </c>
      <c r="R12" s="5" t="str">
        <f>IFERROR(__xludf.DUMMYFUNCTION("""COMPUTED_VALUE"""),"Cravings / Impulse")</f>
        <v>Cravings / Impulse</v>
      </c>
      <c r="S12" s="5"/>
      <c r="T12" s="5"/>
      <c r="U12" s="5"/>
      <c r="V12" s="5"/>
      <c r="W12" s="5"/>
      <c r="X12" s="5"/>
      <c r="Y12" s="5"/>
      <c r="Z12" s="5"/>
    </row>
    <row r="13">
      <c r="A13" s="5" t="str">
        <f>IFERROR(__xludf.DUMMYFUNCTION("""COMPUTED_VALUE"""),"Faijan Ali Mondal")</f>
        <v>Faijan Ali Mondal</v>
      </c>
      <c r="B13" s="5" t="str">
        <f>IFERROR(__xludf.DUMMYFUNCTION("""COMPUTED_VALUE"""),"20-29")</f>
        <v>20-29</v>
      </c>
      <c r="C13" s="5" t="str">
        <f>IFERROR(__xludf.DUMMYFUNCTION("""COMPUTED_VALUE"""),"Male")</f>
        <v>Male</v>
      </c>
      <c r="D13" s="5" t="str">
        <f>IFERROR(__xludf.DUMMYFUNCTION("""COMPUTED_VALUE"""),"More than a year ago")</f>
        <v>More than a year ago</v>
      </c>
      <c r="E13" s="5" t="str">
        <f>IFERROR(__xludf.DUMMYFUNCTION("""COMPUTED_VALUE"""),"Confectionery and Mints")</f>
        <v>Confectionery and Mints</v>
      </c>
      <c r="F13" s="5" t="str">
        <f>IFERROR(__xludf.DUMMYFUNCTION("""COMPUTED_VALUE"""),"Facebook")</f>
        <v>Facebook</v>
      </c>
      <c r="G13" s="5" t="str">
        <f>IFERROR(__xludf.DUMMYFUNCTION("""COMPUTED_VALUE"""),"Daily")</f>
        <v>Daily</v>
      </c>
      <c r="H13" s="5" t="str">
        <f>IFERROR(__xludf.DUMMYFUNCTION("""COMPUTED_VALUE"""),"To curb chatpata cravings / craving")</f>
        <v>To curb chatpata cravings / craving</v>
      </c>
      <c r="I13" s="5" t="str">
        <f>IFERROR(__xludf.DUMMYFUNCTION("""COMPUTED_VALUE"""),"Lollipop")</f>
        <v>Lollipop</v>
      </c>
      <c r="J13" s="5" t="str">
        <f>IFERROR(__xludf.DUMMYFUNCTION("""COMPUTED_VALUE"""),"Fun to eat")</f>
        <v>Fun to eat</v>
      </c>
      <c r="K13" s="5" t="str">
        <f>IFERROR(__xludf.DUMMYFUNCTION("""COMPUTED_VALUE"""),"No")</f>
        <v>No</v>
      </c>
      <c r="L13" s="5" t="str">
        <f>IFERROR(__xludf.DUMMYFUNCTION("""COMPUTED_VALUE"""),"Haldiram")</f>
        <v>Haldiram</v>
      </c>
      <c r="M13" s="5" t="str">
        <f>IFERROR(__xludf.DUMMYFUNCTION("""COMPUTED_VALUE"""),"Haldiram")</f>
        <v>Haldiram</v>
      </c>
      <c r="N13" s="5" t="str">
        <f>IFERROR(__xludf.DUMMYFUNCTION("""COMPUTED_VALUE"""),"Haldiram")</f>
        <v>Haldiram</v>
      </c>
      <c r="O13" s="5" t="str">
        <f>IFERROR(__xludf.DUMMYFUNCTION("""COMPUTED_VALUE"""),"Haldiram")</f>
        <v>Haldiram</v>
      </c>
      <c r="P13" s="5" t="str">
        <f>IFERROR(__xludf.DUMMYFUNCTION("""COMPUTED_VALUE"""),"Haldiram's ")</f>
        <v>Haldiram's </v>
      </c>
      <c r="Q13" s="5" t="str">
        <f>IFERROR(__xludf.DUMMYFUNCTION("""COMPUTED_VALUE"""),"Occasionally (when craving hits)")</f>
        <v>Occasionally (when craving hits)</v>
      </c>
      <c r="R13" s="5" t="str">
        <f>IFERROR(__xludf.DUMMYFUNCTION("""COMPUTED_VALUE"""),"Cravings / Impulse")</f>
        <v>Cravings / Impulse</v>
      </c>
      <c r="S13" s="5"/>
      <c r="T13" s="5"/>
      <c r="U13" s="5"/>
      <c r="V13" s="5"/>
      <c r="W13" s="5"/>
      <c r="X13" s="5"/>
      <c r="Y13" s="5"/>
      <c r="Z13" s="5"/>
    </row>
    <row r="14">
      <c r="A14" s="5" t="str">
        <f>IFERROR(__xludf.DUMMYFUNCTION("""COMPUTED_VALUE"""),"Meenakshi Bisht")</f>
        <v>Meenakshi Bisht</v>
      </c>
      <c r="B14" s="5" t="str">
        <f>IFERROR(__xludf.DUMMYFUNCTION("""COMPUTED_VALUE"""),"30-39")</f>
        <v>30-39</v>
      </c>
      <c r="C14" s="5" t="str">
        <f>IFERROR(__xludf.DUMMYFUNCTION("""COMPUTED_VALUE"""),"Female")</f>
        <v>Female</v>
      </c>
      <c r="D14" s="5" t="str">
        <f>IFERROR(__xludf.DUMMYFUNCTION("""COMPUTED_VALUE"""),"More than a year ago")</f>
        <v>More than a year ago</v>
      </c>
      <c r="E14" s="5" t="str">
        <f>IFERROR(__xludf.DUMMYFUNCTION("""COMPUTED_VALUE"""),"Confectionery and Mints")</f>
        <v>Confectionery and Mints</v>
      </c>
      <c r="F14" s="5" t="str">
        <f>IFERROR(__xludf.DUMMYFUNCTION("""COMPUTED_VALUE"""),"Facebook")</f>
        <v>Facebook</v>
      </c>
      <c r="G14" s="5" t="str">
        <f>IFERROR(__xludf.DUMMYFUNCTION("""COMPUTED_VALUE"""),"2-3 times a week")</f>
        <v>2-3 times a week</v>
      </c>
      <c r="H14" s="5" t="str">
        <f>IFERROR(__xludf.DUMMYFUNCTION("""COMPUTED_VALUE"""),"When bored / Free time / Leisure")</f>
        <v>When bored / Free time / Leisure</v>
      </c>
      <c r="I14" s="5" t="str">
        <f>IFERROR(__xludf.DUMMYFUNCTION("""COMPUTED_VALUE"""),"Lollipop")</f>
        <v>Lollipop</v>
      </c>
      <c r="J14" s="5" t="str">
        <f>IFERROR(__xludf.DUMMYFUNCTION("""COMPUTED_VALUE"""),"Chatpata Taste, Better ingredients")</f>
        <v>Chatpata Taste, Better ingredients</v>
      </c>
      <c r="K14" s="5" t="str">
        <f>IFERROR(__xludf.DUMMYFUNCTION("""COMPUTED_VALUE"""),"No")</f>
        <v>No</v>
      </c>
      <c r="L14" s="5" t="str">
        <f>IFERROR(__xludf.DUMMYFUNCTION("""COMPUTED_VALUE"""),"bikaner , Haldiram")</f>
        <v>bikaner , Haldiram</v>
      </c>
      <c r="M14" s="5" t="str">
        <f>IFERROR(__xludf.DUMMYFUNCTION("""COMPUTED_VALUE"""),"Haldiram")</f>
        <v>Haldiram</v>
      </c>
      <c r="N14" s="5" t="str">
        <f>IFERROR(__xludf.DUMMYFUNCTION("""COMPUTED_VALUE"""),"Haldiram and local brands")</f>
        <v>Haldiram and local brands</v>
      </c>
      <c r="O14" s="5" t="str">
        <f>IFERROR(__xludf.DUMMYFUNCTION("""COMPUTED_VALUE"""),"Haldiram")</f>
        <v>Haldiram</v>
      </c>
      <c r="P14" s="5" t="str">
        <f>IFERROR(__xludf.DUMMYFUNCTION("""COMPUTED_VALUE"""),"Haldiram's ")</f>
        <v>Haldiram's </v>
      </c>
      <c r="Q14" s="5" t="str">
        <f>IFERROR(__xludf.DUMMYFUNCTION("""COMPUTED_VALUE"""),"Occasionally (when craving hits)")</f>
        <v>Occasionally (when craving hits)</v>
      </c>
      <c r="R14" s="5" t="str">
        <f>IFERROR(__xludf.DUMMYFUNCTION("""COMPUTED_VALUE"""),"During festive time")</f>
        <v>During festive time</v>
      </c>
      <c r="S14" s="5"/>
      <c r="T14" s="5"/>
      <c r="U14" s="5"/>
      <c r="V14" s="5"/>
      <c r="W14" s="5"/>
      <c r="X14" s="5"/>
      <c r="Y14" s="5"/>
      <c r="Z14" s="5"/>
    </row>
    <row r="15">
      <c r="A15" s="5" t="str">
        <f>IFERROR(__xludf.DUMMYFUNCTION("""COMPUTED_VALUE"""),"Saiteja")</f>
        <v>Saiteja</v>
      </c>
      <c r="B15" s="5" t="str">
        <f>IFERROR(__xludf.DUMMYFUNCTION("""COMPUTED_VALUE"""),"30-39")</f>
        <v>30-39</v>
      </c>
      <c r="C15" s="5" t="str">
        <f>IFERROR(__xludf.DUMMYFUNCTION("""COMPUTED_VALUE"""),"Male")</f>
        <v>Male</v>
      </c>
      <c r="D15" s="5" t="str">
        <f>IFERROR(__xludf.DUMMYFUNCTION("""COMPUTED_VALUE"""),"About a year ago")</f>
        <v>About a year ago</v>
      </c>
      <c r="E15" s="5" t="str">
        <f>IFERROR(__xludf.DUMMYFUNCTION("""COMPUTED_VALUE"""),"Confectionery and Mints")</f>
        <v>Confectionery and Mints</v>
      </c>
      <c r="F15" s="5" t="str">
        <f>IFERROR(__xludf.DUMMYFUNCTION("""COMPUTED_VALUE"""),"Instagram")</f>
        <v>Instagram</v>
      </c>
      <c r="G15" s="5" t="str">
        <f>IFERROR(__xludf.DUMMYFUNCTION("""COMPUTED_VALUE"""),"2-3 times a week")</f>
        <v>2-3 times a week</v>
      </c>
      <c r="H15" s="5" t="str">
        <f>IFERROR(__xludf.DUMMYFUNCTION("""COMPUTED_VALUE"""),"To curb chatpata cravings / craving")</f>
        <v>To curb chatpata cravings / craving</v>
      </c>
      <c r="I15" s="5" t="str">
        <f>IFERROR(__xludf.DUMMYFUNCTION("""COMPUTED_VALUE"""),"Lollipop")</f>
        <v>Lollipop</v>
      </c>
      <c r="J15" s="5" t="str">
        <f>IFERROR(__xludf.DUMMYFUNCTION("""COMPUTED_VALUE"""),"Fun / Gifting / Curiosity")</f>
        <v>Fun / Gifting / Curiosity</v>
      </c>
      <c r="K15" s="5" t="str">
        <f>IFERROR(__xludf.DUMMYFUNCTION("""COMPUTED_VALUE"""),"No")</f>
        <v>No</v>
      </c>
      <c r="L15" s="5" t="str">
        <f>IFERROR(__xludf.DUMMYFUNCTION("""COMPUTED_VALUE"""),"Not aware of ant brands he prefer local brands")</f>
        <v>Not aware of ant brands he prefer local brands</v>
      </c>
      <c r="M15" s="5" t="str">
        <f>IFERROR(__xludf.DUMMYFUNCTION("""COMPUTED_VALUE"""),"Local / Homemade / Store")</f>
        <v>Local / Homemade / Store</v>
      </c>
      <c r="N15" s="5" t="str">
        <f>IFERROR(__xludf.DUMMYFUNCTION("""COMPUTED_VALUE"""),"Loocal brands")</f>
        <v>Loocal brands</v>
      </c>
      <c r="O15" s="5" t="str">
        <f>IFERROR(__xludf.DUMMYFUNCTION("""COMPUTED_VALUE"""),"Not responded")</f>
        <v>Not responded</v>
      </c>
      <c r="P15" s="5" t="str">
        <f>IFERROR(__xludf.DUMMYFUNCTION("""COMPUTED_VALUE"""),"Local / Generic")</f>
        <v>Local / Generic</v>
      </c>
      <c r="Q15" s="5" t="str">
        <f>IFERROR(__xludf.DUMMYFUNCTION("""COMPUTED_VALUE"""),"Occasionally (when craving hits)")</f>
        <v>Occasionally (when craving hits)</v>
      </c>
      <c r="R15" s="5" t="str">
        <f>IFERROR(__xludf.DUMMYFUNCTION("""COMPUTED_VALUE"""),"During festive time")</f>
        <v>During festive time</v>
      </c>
      <c r="S15" s="5"/>
      <c r="T15" s="5"/>
      <c r="U15" s="5"/>
      <c r="V15" s="5"/>
      <c r="W15" s="5"/>
      <c r="X15" s="5"/>
      <c r="Y15" s="5"/>
      <c r="Z15" s="5"/>
    </row>
    <row r="16">
      <c r="A16" s="5" t="str">
        <f>IFERROR(__xludf.DUMMYFUNCTION("""COMPUTED_VALUE"""),"Sonal Sahu")</f>
        <v>Sonal Sahu</v>
      </c>
      <c r="B16" s="5" t="str">
        <f>IFERROR(__xludf.DUMMYFUNCTION("""COMPUTED_VALUE"""),"20-29")</f>
        <v>20-29</v>
      </c>
      <c r="C16" s="5" t="str">
        <f>IFERROR(__xludf.DUMMYFUNCTION("""COMPUTED_VALUE"""),"Female")</f>
        <v>Female</v>
      </c>
      <c r="D16" s="5" t="str">
        <f>IFERROR(__xludf.DUMMYFUNCTION("""COMPUTED_VALUE"""),"More than a year ago")</f>
        <v>More than a year ago</v>
      </c>
      <c r="E16" s="5" t="str">
        <f>IFERROR(__xludf.DUMMYFUNCTION("""COMPUTED_VALUE"""),"Confectionery and Mints")</f>
        <v>Confectionery and Mints</v>
      </c>
      <c r="F16" s="5" t="str">
        <f>IFERROR(__xludf.DUMMYFUNCTION("""COMPUTED_VALUE"""),"Instagram")</f>
        <v>Instagram</v>
      </c>
      <c r="G16" s="5" t="str">
        <f>IFERROR(__xludf.DUMMYFUNCTION("""COMPUTED_VALUE"""),"First time buying!")</f>
        <v>First time buying!</v>
      </c>
      <c r="H16" s="5" t="str">
        <f>IFERROR(__xludf.DUMMYFUNCTION("""COMPUTED_VALUE"""),"When bored / Free time / Leisure")</f>
        <v>When bored / Free time / Leisure</v>
      </c>
      <c r="I16" s="5" t="str">
        <f>IFERROR(__xludf.DUMMYFUNCTION("""COMPUTED_VALUE"""),"Lollipop")</f>
        <v>Lollipop</v>
      </c>
      <c r="J16" s="5" t="str">
        <f>IFERROR(__xludf.DUMMYFUNCTION("""COMPUTED_VALUE"""),"Nostalgic vibes")</f>
        <v>Nostalgic vibes</v>
      </c>
      <c r="K16" s="5" t="str">
        <f>IFERROR(__xludf.DUMMYFUNCTION("""COMPUTED_VALUE"""),"No")</f>
        <v>No</v>
      </c>
      <c r="L16" s="5" t="str">
        <f>IFERROR(__xludf.DUMMYFUNCTION("""COMPUTED_VALUE"""),"Haldiram")</f>
        <v>Haldiram</v>
      </c>
      <c r="M16" s="5" t="str">
        <f>IFERROR(__xludf.DUMMYFUNCTION("""COMPUTED_VALUE"""),"Haldiram")</f>
        <v>Haldiram</v>
      </c>
      <c r="N16" s="5" t="str">
        <f>IFERROR(__xludf.DUMMYFUNCTION("""COMPUTED_VALUE"""),"Haldiram her go to brand and Bikaner")</f>
        <v>Haldiram her go to brand and Bikaner</v>
      </c>
      <c r="O16" s="5" t="str">
        <f>IFERROR(__xludf.DUMMYFUNCTION("""COMPUTED_VALUE"""),"Haldiram")</f>
        <v>Haldiram</v>
      </c>
      <c r="P16" s="5" t="str">
        <f>IFERROR(__xludf.DUMMYFUNCTION("""COMPUTED_VALUE"""),"Haldiram's ")</f>
        <v>Haldiram's </v>
      </c>
      <c r="Q16" s="5" t="str">
        <f>IFERROR(__xludf.DUMMYFUNCTION("""COMPUTED_VALUE"""),"Occasionally (when craving hits)")</f>
        <v>Occasionally (when craving hits)</v>
      </c>
      <c r="R16" s="5" t="str">
        <f>IFERROR(__xludf.DUMMYFUNCTION("""COMPUTED_VALUE"""),"During festive time")</f>
        <v>During festive time</v>
      </c>
      <c r="S16" s="5"/>
      <c r="T16" s="5"/>
      <c r="U16" s="5"/>
      <c r="V16" s="5"/>
      <c r="W16" s="5"/>
      <c r="X16" s="5"/>
      <c r="Y16" s="5"/>
      <c r="Z16" s="5"/>
    </row>
    <row r="17">
      <c r="A17" s="5" t="str">
        <f>IFERROR(__xludf.DUMMYFUNCTION("""COMPUTED_VALUE"""),"Sheena Bhat")</f>
        <v>Sheena Bhat</v>
      </c>
      <c r="B17" s="5" t="str">
        <f>IFERROR(__xludf.DUMMYFUNCTION("""COMPUTED_VALUE"""),"30-39")</f>
        <v>30-39</v>
      </c>
      <c r="C17" s="5" t="str">
        <f>IFERROR(__xludf.DUMMYFUNCTION("""COMPUTED_VALUE"""),"Female")</f>
        <v>Female</v>
      </c>
      <c r="D17" s="5" t="str">
        <f>IFERROR(__xludf.DUMMYFUNCTION("""COMPUTED_VALUE"""),"About a year ago")</f>
        <v>About a year ago</v>
      </c>
      <c r="E17" s="5" t="str">
        <f>IFERROR(__xludf.DUMMYFUNCTION("""COMPUTED_VALUE"""),"Confectionery and Mints")</f>
        <v>Confectionery and Mints</v>
      </c>
      <c r="F17" s="5" t="str">
        <f>IFERROR(__xludf.DUMMYFUNCTION("""COMPUTED_VALUE"""),"Instagram")</f>
        <v>Instagram</v>
      </c>
      <c r="G17" s="5" t="str">
        <f>IFERROR(__xludf.DUMMYFUNCTION("""COMPUTED_VALUE"""),"First time buying!")</f>
        <v>First time buying!</v>
      </c>
      <c r="H17" s="5" t="str">
        <f>IFERROR(__xludf.DUMMYFUNCTION("""COMPUTED_VALUE"""),"When bored / Free time / Leisure")</f>
        <v>When bored / Free time / Leisure</v>
      </c>
      <c r="I17" s="5" t="str">
        <f>IFERROR(__xludf.DUMMYFUNCTION("""COMPUTED_VALUE"""),"Candy")</f>
        <v>Candy</v>
      </c>
      <c r="J17" s="5" t="str">
        <f>IFERROR(__xludf.DUMMYFUNCTION("""COMPUTED_VALUE"""),"Unique Format")</f>
        <v>Unique Format</v>
      </c>
      <c r="K17" s="5" t="str">
        <f>IFERROR(__xludf.DUMMYFUNCTION("""COMPUTED_VALUE"""),"No")</f>
        <v>No</v>
      </c>
      <c r="L17" s="5" t="str">
        <f>IFERROR(__xludf.DUMMYFUNCTION("""COMPUTED_VALUE"""),"She is not aware of brands")</f>
        <v>She is not aware of brands</v>
      </c>
      <c r="M17" s="5" t="str">
        <f>IFERROR(__xludf.DUMMYFUNCTION("""COMPUTED_VALUE"""),"Unaware / No idea / None")</f>
        <v>Unaware / No idea / None</v>
      </c>
      <c r="N17" s="5" t="str">
        <f>IFERROR(__xludf.DUMMYFUNCTION("""COMPUTED_VALUE"""),"Local brands")</f>
        <v>Local brands</v>
      </c>
      <c r="O17" s="5" t="str">
        <f>IFERROR(__xludf.DUMMYFUNCTION("""COMPUTED_VALUE"""),"Local / Homemade / Store")</f>
        <v>Local / Homemade / Store</v>
      </c>
      <c r="P17" s="5" t="str">
        <f>IFERROR(__xludf.DUMMYFUNCTION("""COMPUTED_VALUE"""),"Local / Generic")</f>
        <v>Local / Generic</v>
      </c>
      <c r="Q17" s="5" t="str">
        <f>IFERROR(__xludf.DUMMYFUNCTION("""COMPUTED_VALUE"""),"Daily")</f>
        <v>Daily</v>
      </c>
      <c r="R17" s="5" t="str">
        <f>IFERROR(__xludf.DUMMYFUNCTION("""COMPUTED_VALUE"""),"After meals as a dessert")</f>
        <v>After meals as a dessert</v>
      </c>
      <c r="S17" s="5"/>
      <c r="T17" s="5"/>
      <c r="U17" s="5"/>
      <c r="V17" s="5"/>
      <c r="W17" s="5"/>
      <c r="X17" s="5"/>
      <c r="Y17" s="5"/>
      <c r="Z17" s="5"/>
    </row>
    <row r="18">
      <c r="A18" s="5" t="str">
        <f>IFERROR(__xludf.DUMMYFUNCTION("""COMPUTED_VALUE"""),"Jahan thakkar")</f>
        <v>Jahan thakkar</v>
      </c>
      <c r="B18" s="5" t="str">
        <f>IFERROR(__xludf.DUMMYFUNCTION("""COMPUTED_VALUE"""),"Under 20")</f>
        <v>Under 20</v>
      </c>
      <c r="C18" s="5" t="str">
        <f>IFERROR(__xludf.DUMMYFUNCTION("""COMPUTED_VALUE"""),"Male")</f>
        <v>Male</v>
      </c>
      <c r="D18" s="5" t="str">
        <f>IFERROR(__xludf.DUMMYFUNCTION("""COMPUTED_VALUE"""),"More than a year ago")</f>
        <v>More than a year ago</v>
      </c>
      <c r="E18" s="5" t="str">
        <f>IFERROR(__xludf.DUMMYFUNCTION("""COMPUTED_VALUE"""),"Confectionery and Mints")</f>
        <v>Confectionery and Mints</v>
      </c>
      <c r="F18" s="5" t="str">
        <f>IFERROR(__xludf.DUMMYFUNCTION("""COMPUTED_VALUE"""),"Facebook")</f>
        <v>Facebook</v>
      </c>
      <c r="G18" s="5" t="str">
        <f>IFERROR(__xludf.DUMMYFUNCTION("""COMPUTED_VALUE"""),"Daily")</f>
        <v>Daily</v>
      </c>
      <c r="H18" s="5" t="str">
        <f>IFERROR(__xludf.DUMMYFUNCTION("""COMPUTED_VALUE"""),"After meals")</f>
        <v>After meals</v>
      </c>
      <c r="I18" s="5" t="str">
        <f>IFERROR(__xludf.DUMMYFUNCTION("""COMPUTED_VALUE"""),"Refreshment / Mouth Freshener")</f>
        <v>Refreshment / Mouth Freshener</v>
      </c>
      <c r="J18" s="5" t="str">
        <f>IFERROR(__xludf.DUMMYFUNCTION("""COMPUTED_VALUE"""),"Better ingredients, Nostalgic vibes, Fun to eat")</f>
        <v>Better ingredients, Nostalgic vibes, Fun to eat</v>
      </c>
      <c r="K18" s="5" t="str">
        <f>IFERROR(__xludf.DUMMYFUNCTION("""COMPUTED_VALUE"""),"No")</f>
        <v>No</v>
      </c>
      <c r="L18" s="5" t="str">
        <f>IFERROR(__xludf.DUMMYFUNCTION("""COMPUTED_VALUE"""),"She prefers home made sweets")</f>
        <v>She prefers home made sweets</v>
      </c>
      <c r="M18" s="5" t="str">
        <f>IFERROR(__xludf.DUMMYFUNCTION("""COMPUTED_VALUE"""),"Unaware / No idea / None")</f>
        <v>Unaware / No idea / None</v>
      </c>
      <c r="N18" s="5" t="str">
        <f>IFERROR(__xludf.DUMMYFUNCTION("""COMPUTED_VALUE"""),"Dont prefer packaged sweets at all")</f>
        <v>Dont prefer packaged sweets at all</v>
      </c>
      <c r="O18" s="5" t="str">
        <f>IFERROR(__xludf.DUMMYFUNCTION("""COMPUTED_VALUE"""),"Unaware / No idea / None")</f>
        <v>Unaware / No idea / None</v>
      </c>
      <c r="P18" s="5" t="str">
        <f>IFERROR(__xludf.DUMMYFUNCTION("""COMPUTED_VALUE"""),"No Preference / Doesn’t Consume")</f>
        <v>No Preference / Doesn’t Consume</v>
      </c>
      <c r="Q18" s="5" t="str">
        <f>IFERROR(__xludf.DUMMYFUNCTION("""COMPUTED_VALUE"""),"Occasionally (when craving hits)")</f>
        <v>Occasionally (when craving hits)</v>
      </c>
      <c r="R18" s="5" t="str">
        <f>IFERROR(__xludf.DUMMYFUNCTION("""COMPUTED_VALUE"""),"During festive time")</f>
        <v>During festive time</v>
      </c>
      <c r="S18" s="5"/>
      <c r="T18" s="5"/>
      <c r="U18" s="5"/>
      <c r="V18" s="5"/>
      <c r="W18" s="5"/>
      <c r="X18" s="5"/>
      <c r="Y18" s="5"/>
      <c r="Z18" s="5"/>
    </row>
    <row r="19">
      <c r="A19" s="5" t="str">
        <f>IFERROR(__xludf.DUMMYFUNCTION("""COMPUTED_VALUE"""),"Taheera")</f>
        <v>Taheera</v>
      </c>
      <c r="B19" s="5" t="str">
        <f>IFERROR(__xludf.DUMMYFUNCTION("""COMPUTED_VALUE"""),"20-29")</f>
        <v>20-29</v>
      </c>
      <c r="C19" s="5" t="str">
        <f>IFERROR(__xludf.DUMMYFUNCTION("""COMPUTED_VALUE"""),"Female")</f>
        <v>Female</v>
      </c>
      <c r="D19" s="5" t="str">
        <f>IFERROR(__xludf.DUMMYFUNCTION("""COMPUTED_VALUE"""),"About a year ago")</f>
        <v>About a year ago</v>
      </c>
      <c r="E19" s="5" t="str">
        <f>IFERROR(__xludf.DUMMYFUNCTION("""COMPUTED_VALUE"""),"Confectionery and Mints")</f>
        <v>Confectionery and Mints</v>
      </c>
      <c r="F19" s="5" t="str">
        <f>IFERROR(__xludf.DUMMYFUNCTION("""COMPUTED_VALUE"""),"Instagram")</f>
        <v>Instagram</v>
      </c>
      <c r="G19" s="5" t="str">
        <f>IFERROR(__xludf.DUMMYFUNCTION("""COMPUTED_VALUE"""),"Daily")</f>
        <v>Daily</v>
      </c>
      <c r="H19" s="5" t="str">
        <f>IFERROR(__xludf.DUMMYFUNCTION("""COMPUTED_VALUE"""),"When bored / Free time / Leisure")</f>
        <v>When bored / Free time / Leisure</v>
      </c>
      <c r="I19" s="5" t="str">
        <f>IFERROR(__xludf.DUMMYFUNCTION("""COMPUTED_VALUE"""),"Candy")</f>
        <v>Candy</v>
      </c>
      <c r="J19" s="5" t="str">
        <f>IFERROR(__xludf.DUMMYFUNCTION("""COMPUTED_VALUE"""),"Unique Format")</f>
        <v>Unique Format</v>
      </c>
      <c r="K19" s="5" t="str">
        <f>IFERROR(__xludf.DUMMYFUNCTION("""COMPUTED_VALUE"""),"No")</f>
        <v>No</v>
      </c>
      <c r="L19" s="5" t="str">
        <f>IFERROR(__xludf.DUMMYFUNCTION("""COMPUTED_VALUE"""),"No idea on brands on brands name")</f>
        <v>No idea on brands on brands name</v>
      </c>
      <c r="M19" s="5" t="str">
        <f>IFERROR(__xludf.DUMMYFUNCTION("""COMPUTED_VALUE"""),"Unaware / No idea / None")</f>
        <v>Unaware / No idea / None</v>
      </c>
      <c r="N19" s="5" t="str">
        <f>IFERROR(__xludf.DUMMYFUNCTION("""COMPUTED_VALUE"""),"No idea on brands on brands name")</f>
        <v>No idea on brands on brands name</v>
      </c>
      <c r="O19" s="5" t="str">
        <f>IFERROR(__xludf.DUMMYFUNCTION("""COMPUTED_VALUE"""),"Unaware / No idea / None")</f>
        <v>Unaware / No idea / None</v>
      </c>
      <c r="P19" s="5" t="str">
        <f>IFERROR(__xludf.DUMMYFUNCTION("""COMPUTED_VALUE"""),"Local / Generic")</f>
        <v>Local / Generic</v>
      </c>
      <c r="Q19" s="5" t="str">
        <f>IFERROR(__xludf.DUMMYFUNCTION("""COMPUTED_VALUE"""),"Daily")</f>
        <v>Daily</v>
      </c>
      <c r="R19" s="5" t="str">
        <f>IFERROR(__xludf.DUMMYFUNCTION("""COMPUTED_VALUE"""),"After meals as a dessert")</f>
        <v>After meals as a dessert</v>
      </c>
      <c r="S19" s="5"/>
      <c r="T19" s="5"/>
      <c r="U19" s="5"/>
      <c r="V19" s="5"/>
      <c r="W19" s="5"/>
      <c r="X19" s="5"/>
      <c r="Y19" s="5"/>
      <c r="Z19" s="5"/>
    </row>
    <row r="20">
      <c r="A20" s="5" t="str">
        <f>IFERROR(__xludf.DUMMYFUNCTION("""COMPUTED_VALUE"""),"Vishal")</f>
        <v>Vishal</v>
      </c>
      <c r="B20" s="5" t="str">
        <f>IFERROR(__xludf.DUMMYFUNCTION("""COMPUTED_VALUE"""),"30-39")</f>
        <v>30-39</v>
      </c>
      <c r="C20" s="5" t="str">
        <f>IFERROR(__xludf.DUMMYFUNCTION("""COMPUTED_VALUE"""),"Male")</f>
        <v>Male</v>
      </c>
      <c r="D20" s="5" t="str">
        <f>IFERROR(__xludf.DUMMYFUNCTION("""COMPUTED_VALUE"""),"More than a year ago")</f>
        <v>More than a year ago</v>
      </c>
      <c r="E20" s="5" t="str">
        <f>IFERROR(__xludf.DUMMYFUNCTION("""COMPUTED_VALUE"""),"Confectionery and Mints")</f>
        <v>Confectionery and Mints</v>
      </c>
      <c r="F20" s="5" t="str">
        <f>IFERROR(__xludf.DUMMYFUNCTION("""COMPUTED_VALUE"""),"Shark tank")</f>
        <v>Shark tank</v>
      </c>
      <c r="G20" s="5" t="str">
        <f>IFERROR(__xludf.DUMMYFUNCTION("""COMPUTED_VALUE"""),"2-3 times a week")</f>
        <v>2-3 times a week</v>
      </c>
      <c r="H20" s="5" t="str">
        <f>IFERROR(__xludf.DUMMYFUNCTION("""COMPUTED_VALUE"""),"To curb chatpata cravings / craving")</f>
        <v>To curb chatpata cravings / craving</v>
      </c>
      <c r="I20" s="5" t="str">
        <f>IFERROR(__xludf.DUMMYFUNCTION("""COMPUTED_VALUE"""),"Candy")</f>
        <v>Candy</v>
      </c>
      <c r="J20" s="5" t="str">
        <f>IFERROR(__xludf.DUMMYFUNCTION("""COMPUTED_VALUE"""),"Nostalgic vibes")</f>
        <v>Nostalgic vibes</v>
      </c>
      <c r="K20" s="5" t="str">
        <f>IFERROR(__xludf.DUMMYFUNCTION("""COMPUTED_VALUE"""),"No")</f>
        <v>No</v>
      </c>
      <c r="L20" s="5" t="str">
        <f>IFERROR(__xludf.DUMMYFUNCTION("""COMPUTED_VALUE"""),"Local brands")</f>
        <v>Local brands</v>
      </c>
      <c r="M20" s="5" t="str">
        <f>IFERROR(__xludf.DUMMYFUNCTION("""COMPUTED_VALUE"""),"Local / Homemade / Store")</f>
        <v>Local / Homemade / Store</v>
      </c>
      <c r="N20" s="5" t="str">
        <f>IFERROR(__xludf.DUMMYFUNCTION("""COMPUTED_VALUE"""),"Local brands")</f>
        <v>Local brands</v>
      </c>
      <c r="O20" s="5" t="str">
        <f>IFERROR(__xludf.DUMMYFUNCTION("""COMPUTED_VALUE"""),"Local / Homemade / Store")</f>
        <v>Local / Homemade / Store</v>
      </c>
      <c r="P20" s="5" t="str">
        <f>IFERROR(__xludf.DUMMYFUNCTION("""COMPUTED_VALUE"""),"Local / Generic")</f>
        <v>Local / Generic</v>
      </c>
      <c r="Q20" s="5" t="str">
        <f>IFERROR(__xludf.DUMMYFUNCTION("""COMPUTED_VALUE"""),"Occasionally (when craving hits)")</f>
        <v>Occasionally (when craving hits)</v>
      </c>
      <c r="R20" s="5" t="str">
        <f>IFERROR(__xludf.DUMMYFUNCTION("""COMPUTED_VALUE"""),"Cravings / Impulse")</f>
        <v>Cravings / Impulse</v>
      </c>
      <c r="S20" s="5"/>
      <c r="T20" s="5"/>
      <c r="U20" s="5"/>
      <c r="V20" s="5"/>
      <c r="W20" s="5"/>
      <c r="X20" s="5"/>
      <c r="Y20" s="5"/>
      <c r="Z20" s="5"/>
    </row>
    <row r="21">
      <c r="A21" s="5" t="str">
        <f>IFERROR(__xludf.DUMMYFUNCTION("""COMPUTED_VALUE"""),"Arvind rajpurohit")</f>
        <v>Arvind rajpurohit</v>
      </c>
      <c r="B21" s="5" t="str">
        <f>IFERROR(__xludf.DUMMYFUNCTION("""COMPUTED_VALUE"""),"30-39")</f>
        <v>30-39</v>
      </c>
      <c r="C21" s="5" t="str">
        <f>IFERROR(__xludf.DUMMYFUNCTION("""COMPUTED_VALUE"""),"Male")</f>
        <v>Male</v>
      </c>
      <c r="D21" s="5" t="str">
        <f>IFERROR(__xludf.DUMMYFUNCTION("""COMPUTED_VALUE"""),"More than a year ago")</f>
        <v>More than a year ago</v>
      </c>
      <c r="E21" s="5" t="str">
        <f>IFERROR(__xludf.DUMMYFUNCTION("""COMPUTED_VALUE"""),"Confectionery and Mints")</f>
        <v>Confectionery and Mints</v>
      </c>
      <c r="F21" s="5" t="str">
        <f>IFERROR(__xludf.DUMMYFUNCTION("""COMPUTED_VALUE"""),"Instagram")</f>
        <v>Instagram</v>
      </c>
      <c r="G21" s="5" t="str">
        <f>IFERROR(__xludf.DUMMYFUNCTION("""COMPUTED_VALUE"""),"2-3 times a week")</f>
        <v>2-3 times a week</v>
      </c>
      <c r="H21" s="5" t="str">
        <f>IFERROR(__xludf.DUMMYFUNCTION("""COMPUTED_VALUE"""),"To curb chatpata cravings / craving")</f>
        <v>To curb chatpata cravings / craving</v>
      </c>
      <c r="I21" s="5" t="str">
        <f>IFERROR(__xludf.DUMMYFUNCTION("""COMPUTED_VALUE"""),"Candy")</f>
        <v>Candy</v>
      </c>
      <c r="J21" s="5" t="str">
        <f>IFERROR(__xludf.DUMMYFUNCTION("""COMPUTED_VALUE"""),"Chatpata Taste, Better ingredients, Nostalgic vibes")</f>
        <v>Chatpata Taste, Better ingredients, Nostalgic vibes</v>
      </c>
      <c r="K21" s="5" t="str">
        <f>IFERROR(__xludf.DUMMYFUNCTION("""COMPUTED_VALUE"""),"Yes")</f>
        <v>Yes</v>
      </c>
      <c r="L21" s="5" t="str">
        <f>IFERROR(__xludf.DUMMYFUNCTION("""COMPUTED_VALUE"""),"Haldiram and Bikaji")</f>
        <v>Haldiram and Bikaji</v>
      </c>
      <c r="M21" s="5" t="str">
        <f>IFERROR(__xludf.DUMMYFUNCTION("""COMPUTED_VALUE"""),"Haldiram")</f>
        <v>Haldiram</v>
      </c>
      <c r="N21" s="5" t="str">
        <f>IFERROR(__xludf.DUMMYFUNCTION("""COMPUTED_VALUE"""),"Haldiram, Amul")</f>
        <v>Haldiram, Amul</v>
      </c>
      <c r="O21" s="5" t="str">
        <f>IFERROR(__xludf.DUMMYFUNCTION("""COMPUTED_VALUE"""),"Haldiram")</f>
        <v>Haldiram</v>
      </c>
      <c r="P21" s="5" t="str">
        <f>IFERROR(__xludf.DUMMYFUNCTION("""COMPUTED_VALUE"""),"Haldiram's ")</f>
        <v>Haldiram's </v>
      </c>
      <c r="Q21" s="5" t="str">
        <f>IFERROR(__xludf.DUMMYFUNCTION("""COMPUTED_VALUE"""),"Occasionally (when craving hits)")</f>
        <v>Occasionally (when craving hits)</v>
      </c>
      <c r="R21" s="5" t="str">
        <f>IFERROR(__xludf.DUMMYFUNCTION("""COMPUTED_VALUE"""),"After meals as a dessert")</f>
        <v>After meals as a dessert</v>
      </c>
      <c r="S21" s="5"/>
      <c r="T21" s="5"/>
      <c r="U21" s="5"/>
      <c r="V21" s="5"/>
      <c r="W21" s="5"/>
      <c r="X21" s="5"/>
      <c r="Y21" s="5"/>
      <c r="Z21" s="5"/>
    </row>
    <row r="22">
      <c r="A22" s="5" t="str">
        <f>IFERROR(__xludf.DUMMYFUNCTION("""COMPUTED_VALUE"""),"Mrunal Gaonkar")</f>
        <v>Mrunal Gaonkar</v>
      </c>
      <c r="B22" s="5" t="str">
        <f>IFERROR(__xludf.DUMMYFUNCTION("""COMPUTED_VALUE"""),"20-29")</f>
        <v>20-29</v>
      </c>
      <c r="C22" s="5" t="str">
        <f>IFERROR(__xludf.DUMMYFUNCTION("""COMPUTED_VALUE"""),"Male")</f>
        <v>Male</v>
      </c>
      <c r="D22" s="5" t="str">
        <f>IFERROR(__xludf.DUMMYFUNCTION("""COMPUTED_VALUE"""),"More than a year ago")</f>
        <v>More than a year ago</v>
      </c>
      <c r="E22" s="5" t="str">
        <f>IFERROR(__xludf.DUMMYFUNCTION("""COMPUTED_VALUE"""),"Confectionery and Mints")</f>
        <v>Confectionery and Mints</v>
      </c>
      <c r="F22" s="5" t="str">
        <f>IFERROR(__xludf.DUMMYFUNCTION("""COMPUTED_VALUE"""),"Shark Tank")</f>
        <v>Shark Tank</v>
      </c>
      <c r="G22" s="5" t="str">
        <f>IFERROR(__xludf.DUMMYFUNCTION("""COMPUTED_VALUE"""),"Daily")</f>
        <v>Daily</v>
      </c>
      <c r="H22" s="5" t="str">
        <f>IFERROR(__xludf.DUMMYFUNCTION("""COMPUTED_VALUE"""),"After meals")</f>
        <v>After meals</v>
      </c>
      <c r="I22" s="5" t="str">
        <f>IFERROR(__xludf.DUMMYFUNCTION("""COMPUTED_VALUE"""),"Tamarind Pop")</f>
        <v>Tamarind Pop</v>
      </c>
      <c r="J22" s="5" t="str">
        <f>IFERROR(__xludf.DUMMYFUNCTION("""COMPUTED_VALUE"""),"Chatpata Taste, Better ingredients, Nostalgic vibes")</f>
        <v>Chatpata Taste, Better ingredients, Nostalgic vibes</v>
      </c>
      <c r="K22" s="5" t="str">
        <f>IFERROR(__xludf.DUMMYFUNCTION("""COMPUTED_VALUE"""),"Yes")</f>
        <v>Yes</v>
      </c>
      <c r="L22" s="5" t="str">
        <f>IFERROR(__xludf.DUMMYFUNCTION("""COMPUTED_VALUE"""),"Haldiram, Big mishra")</f>
        <v>Haldiram, Big mishra</v>
      </c>
      <c r="M22" s="5" t="str">
        <f>IFERROR(__xludf.DUMMYFUNCTION("""COMPUTED_VALUE"""),"Haldiram")</f>
        <v>Haldiram</v>
      </c>
      <c r="N22" s="5" t="str">
        <f>IFERROR(__xludf.DUMMYFUNCTION("""COMPUTED_VALUE"""),"Haldiram, Big mishra and a local store in his area")</f>
        <v>Haldiram, Big mishra and a local store in his area</v>
      </c>
      <c r="O22" s="5" t="str">
        <f>IFERROR(__xludf.DUMMYFUNCTION("""COMPUTED_VALUE"""),"Haldiram")</f>
        <v>Haldiram</v>
      </c>
      <c r="P22" s="5" t="str">
        <f>IFERROR(__xludf.DUMMYFUNCTION("""COMPUTED_VALUE"""),"Haldiram's ")</f>
        <v>Haldiram's </v>
      </c>
      <c r="Q22" s="5" t="str">
        <f>IFERROR(__xludf.DUMMYFUNCTION("""COMPUTED_VALUE"""),"Occasionally (when craving hits)")</f>
        <v>Occasionally (when craving hits)</v>
      </c>
      <c r="R22" s="5" t="str">
        <f>IFERROR(__xludf.DUMMYFUNCTION("""COMPUTED_VALUE"""),"After meals as a dessert")</f>
        <v>After meals as a dessert</v>
      </c>
      <c r="S22" s="5"/>
      <c r="T22" s="5"/>
      <c r="U22" s="5"/>
      <c r="V22" s="5"/>
      <c r="W22" s="5"/>
      <c r="X22" s="5"/>
      <c r="Y22" s="5"/>
      <c r="Z22" s="5"/>
    </row>
    <row r="23">
      <c r="A23" s="5" t="str">
        <f>IFERROR(__xludf.DUMMYFUNCTION("""COMPUTED_VALUE"""),"Upkar Birhman")</f>
        <v>Upkar Birhman</v>
      </c>
      <c r="B23" s="5" t="str">
        <f>IFERROR(__xludf.DUMMYFUNCTION("""COMPUTED_VALUE"""),"30-39")</f>
        <v>30-39</v>
      </c>
      <c r="C23" s="5" t="str">
        <f>IFERROR(__xludf.DUMMYFUNCTION("""COMPUTED_VALUE"""),"Male")</f>
        <v>Male</v>
      </c>
      <c r="D23" s="5" t="str">
        <f>IFERROR(__xludf.DUMMYFUNCTION("""COMPUTED_VALUE"""),"About a year ago")</f>
        <v>About a year ago</v>
      </c>
      <c r="E23" s="5" t="str">
        <f>IFERROR(__xludf.DUMMYFUNCTION("""COMPUTED_VALUE"""),"Confectionery and Mints")</f>
        <v>Confectionery and Mints</v>
      </c>
      <c r="F23" s="5" t="str">
        <f>IFERROR(__xludf.DUMMYFUNCTION("""COMPUTED_VALUE"""),"Instagram")</f>
        <v>Instagram</v>
      </c>
      <c r="G23" s="5" t="str">
        <f>IFERROR(__xludf.DUMMYFUNCTION("""COMPUTED_VALUE"""),"2-3 times a week")</f>
        <v>2-3 times a week</v>
      </c>
      <c r="H23" s="5" t="str">
        <f>IFERROR(__xludf.DUMMYFUNCTION("""COMPUTED_VALUE"""),"To curb chatpata cravings / craving")</f>
        <v>To curb chatpata cravings / craving</v>
      </c>
      <c r="I23" s="5" t="str">
        <f>IFERROR(__xludf.DUMMYFUNCTION("""COMPUTED_VALUE"""),"Candy")</f>
        <v>Candy</v>
      </c>
      <c r="J23" s="5" t="str">
        <f>IFERROR(__xludf.DUMMYFUNCTION("""COMPUTED_VALUE"""),"Fun / Gifting / Curiosity")</f>
        <v>Fun / Gifting / Curiosity</v>
      </c>
      <c r="K23" s="5" t="str">
        <f>IFERROR(__xludf.DUMMYFUNCTION("""COMPUTED_VALUE"""),"No")</f>
        <v>No</v>
      </c>
      <c r="L23" s="5" t="str">
        <f>IFERROR(__xludf.DUMMYFUNCTION("""COMPUTED_VALUE"""),"He dont remember any brands")</f>
        <v>He dont remember any brands</v>
      </c>
      <c r="M23" s="5" t="str">
        <f>IFERROR(__xludf.DUMMYFUNCTION("""COMPUTED_VALUE"""),"Unaware / No idea / None")</f>
        <v>Unaware / No idea / None</v>
      </c>
      <c r="N23" s="5" t="str">
        <f>IFERROR(__xludf.DUMMYFUNCTION("""COMPUTED_VALUE"""),"He dont remember any brands")</f>
        <v>He dont remember any brands</v>
      </c>
      <c r="O23" s="5" t="str">
        <f>IFERROR(__xludf.DUMMYFUNCTION("""COMPUTED_VALUE"""),"Unaware / No idea / None")</f>
        <v>Unaware / No idea / None</v>
      </c>
      <c r="P23" s="5" t="str">
        <f>IFERROR(__xludf.DUMMYFUNCTION("""COMPUTED_VALUE"""),"Haldiram's ")</f>
        <v>Haldiram's </v>
      </c>
      <c r="Q23" s="5" t="str">
        <f>IFERROR(__xludf.DUMMYFUNCTION("""COMPUTED_VALUE"""),"Occasionally (when craving hits)")</f>
        <v>Occasionally (when craving hits)</v>
      </c>
      <c r="R23" s="5" t="str">
        <f>IFERROR(__xludf.DUMMYFUNCTION("""COMPUTED_VALUE"""),"Cravings / Impulse")</f>
        <v>Cravings / Impulse</v>
      </c>
      <c r="S23" s="5"/>
      <c r="T23" s="5"/>
      <c r="U23" s="5"/>
      <c r="V23" s="5"/>
      <c r="W23" s="5"/>
      <c r="X23" s="5"/>
      <c r="Y23" s="5"/>
      <c r="Z23" s="5"/>
    </row>
    <row r="24">
      <c r="A24" s="5" t="str">
        <f>IFERROR(__xludf.DUMMYFUNCTION("""COMPUTED_VALUE"""),"Mehvish")</f>
        <v>Mehvish</v>
      </c>
      <c r="B24" s="5" t="str">
        <f>IFERROR(__xludf.DUMMYFUNCTION("""COMPUTED_VALUE"""),"20-29")</f>
        <v>20-29</v>
      </c>
      <c r="C24" s="5" t="str">
        <f>IFERROR(__xludf.DUMMYFUNCTION("""COMPUTED_VALUE"""),"Female")</f>
        <v>Female</v>
      </c>
      <c r="D24" s="5" t="str">
        <f>IFERROR(__xludf.DUMMYFUNCTION("""COMPUTED_VALUE"""),"About a year ago")</f>
        <v>About a year ago</v>
      </c>
      <c r="E24" s="5" t="str">
        <f>IFERROR(__xludf.DUMMYFUNCTION("""COMPUTED_VALUE"""),"Confectionery and Mints")</f>
        <v>Confectionery and Mints</v>
      </c>
      <c r="F24" s="5" t="str">
        <f>IFERROR(__xludf.DUMMYFUNCTION("""COMPUTED_VALUE"""),"Instagram")</f>
        <v>Instagram</v>
      </c>
      <c r="G24" s="5" t="str">
        <f>IFERROR(__xludf.DUMMYFUNCTION("""COMPUTED_VALUE"""),"Daily")</f>
        <v>Daily</v>
      </c>
      <c r="H24" s="5" t="str">
        <f>IFERROR(__xludf.DUMMYFUNCTION("""COMPUTED_VALUE"""),"After meals")</f>
        <v>After meals</v>
      </c>
      <c r="I24" s="5" t="str">
        <f>IFERROR(__xludf.DUMMYFUNCTION("""COMPUTED_VALUE"""),"Churan / Digestive")</f>
        <v>Churan / Digestive</v>
      </c>
      <c r="J24" s="5" t="str">
        <f>IFERROR(__xludf.DUMMYFUNCTION("""COMPUTED_VALUE"""),"Unique Format, Better ingredients")</f>
        <v>Unique Format, Better ingredients</v>
      </c>
      <c r="K24" s="5" t="str">
        <f>IFERROR(__xludf.DUMMYFUNCTION("""COMPUTED_VALUE"""),"No")</f>
        <v>No</v>
      </c>
      <c r="L24" s="5" t="str">
        <f>IFERROR(__xludf.DUMMYFUNCTION("""COMPUTED_VALUE"""),"Haldiram, Namaste India")</f>
        <v>Haldiram, Namaste India</v>
      </c>
      <c r="M24" s="5" t="str">
        <f>IFERROR(__xludf.DUMMYFUNCTION("""COMPUTED_VALUE"""),"Haldiram")</f>
        <v>Haldiram</v>
      </c>
      <c r="N24" s="5" t="str">
        <f>IFERROR(__xludf.DUMMYFUNCTION("""COMPUTED_VALUE"""),"Haldiram, Namaste India")</f>
        <v>Haldiram, Namaste India</v>
      </c>
      <c r="O24" s="5" t="str">
        <f>IFERROR(__xludf.DUMMYFUNCTION("""COMPUTED_VALUE"""),"Haldiram")</f>
        <v>Haldiram</v>
      </c>
      <c r="P24" s="5" t="str">
        <f>IFERROR(__xludf.DUMMYFUNCTION("""COMPUTED_VALUE"""),"Haldiram's ")</f>
        <v>Haldiram's </v>
      </c>
      <c r="Q24" s="5" t="str">
        <f>IFERROR(__xludf.DUMMYFUNCTION("""COMPUTED_VALUE"""),"Daily")</f>
        <v>Daily</v>
      </c>
      <c r="R24" s="5" t="str">
        <f>IFERROR(__xludf.DUMMYFUNCTION("""COMPUTED_VALUE"""),"After meals as a dessert")</f>
        <v>After meals as a dessert</v>
      </c>
      <c r="S24" s="5"/>
      <c r="T24" s="5"/>
      <c r="U24" s="5"/>
      <c r="V24" s="5"/>
      <c r="W24" s="5"/>
      <c r="X24" s="5"/>
      <c r="Y24" s="5"/>
      <c r="Z24" s="5"/>
    </row>
    <row r="25">
      <c r="A25" s="5" t="str">
        <f>IFERROR(__xludf.DUMMYFUNCTION("""COMPUTED_VALUE"""),"Hritik sahoo")</f>
        <v>Hritik sahoo</v>
      </c>
      <c r="B25" s="5" t="str">
        <f>IFERROR(__xludf.DUMMYFUNCTION("""COMPUTED_VALUE"""),"20-29")</f>
        <v>20-29</v>
      </c>
      <c r="C25" s="5" t="str">
        <f>IFERROR(__xludf.DUMMYFUNCTION("""COMPUTED_VALUE"""),"Male")</f>
        <v>Male</v>
      </c>
      <c r="D25" s="5" t="str">
        <f>IFERROR(__xludf.DUMMYFUNCTION("""COMPUTED_VALUE"""),"More than a year ago")</f>
        <v>More than a year ago</v>
      </c>
      <c r="E25" s="5" t="str">
        <f>IFERROR(__xludf.DUMMYFUNCTION("""COMPUTED_VALUE"""),"Both")</f>
        <v>Both</v>
      </c>
      <c r="F25" s="5" t="str">
        <f>IFERROR(__xludf.DUMMYFUNCTION("""COMPUTED_VALUE"""),"Instagram")</f>
        <v>Instagram</v>
      </c>
      <c r="G25" s="5" t="str">
        <f>IFERROR(__xludf.DUMMYFUNCTION("""COMPUTED_VALUE"""),"Daily")</f>
        <v>Daily</v>
      </c>
      <c r="H25" s="5" t="str">
        <f>IFERROR(__xludf.DUMMYFUNCTION("""COMPUTED_VALUE"""),"After meals")</f>
        <v>After meals</v>
      </c>
      <c r="I25" s="5" t="str">
        <f>IFERROR(__xludf.DUMMYFUNCTION("""COMPUTED_VALUE"""),"Lollipop")</f>
        <v>Lollipop</v>
      </c>
      <c r="J25" s="5" t="str">
        <f>IFERROR(__xludf.DUMMYFUNCTION("""COMPUTED_VALUE"""),"Nostalgic vibes")</f>
        <v>Nostalgic vibes</v>
      </c>
      <c r="K25" s="5" t="str">
        <f>IFERROR(__xludf.DUMMYFUNCTION("""COMPUTED_VALUE"""),"Yes")</f>
        <v>Yes</v>
      </c>
      <c r="L25" s="5" t="str">
        <f>IFERROR(__xludf.DUMMYFUNCTION("""COMPUTED_VALUE"""),"Haldiram")</f>
        <v>Haldiram</v>
      </c>
      <c r="M25" s="5" t="str">
        <f>IFERROR(__xludf.DUMMYFUNCTION("""COMPUTED_VALUE"""),"Haldiram")</f>
        <v>Haldiram</v>
      </c>
      <c r="N25" s="5" t="str">
        <f>IFERROR(__xludf.DUMMYFUNCTION("""COMPUTED_VALUE"""),"Haldiram and local brands")</f>
        <v>Haldiram and local brands</v>
      </c>
      <c r="O25" s="5" t="str">
        <f>IFERROR(__xludf.DUMMYFUNCTION("""COMPUTED_VALUE"""),"Haldiram")</f>
        <v>Haldiram</v>
      </c>
      <c r="P25" s="5" t="str">
        <f>IFERROR(__xludf.DUMMYFUNCTION("""COMPUTED_VALUE"""),"Haldiram's ")</f>
        <v>Haldiram's </v>
      </c>
      <c r="Q25" s="5" t="str">
        <f>IFERROR(__xludf.DUMMYFUNCTION("""COMPUTED_VALUE"""),"Daily")</f>
        <v>Daily</v>
      </c>
      <c r="R25" s="5" t="str">
        <f>IFERROR(__xludf.DUMMYFUNCTION("""COMPUTED_VALUE"""),"After meals as a dessert")</f>
        <v>After meals as a dessert</v>
      </c>
      <c r="S25" s="5"/>
      <c r="T25" s="5"/>
      <c r="U25" s="5"/>
      <c r="V25" s="5"/>
      <c r="W25" s="5"/>
      <c r="X25" s="5"/>
      <c r="Y25" s="5"/>
      <c r="Z25" s="5"/>
    </row>
    <row r="26">
      <c r="A26" s="5" t="str">
        <f>IFERROR(__xludf.DUMMYFUNCTION("""COMPUTED_VALUE"""),"Madeena Riyaz Mirza")</f>
        <v>Madeena Riyaz Mirza</v>
      </c>
      <c r="B26" s="5" t="str">
        <f>IFERROR(__xludf.DUMMYFUNCTION("""COMPUTED_VALUE"""),"20-29")</f>
        <v>20-29</v>
      </c>
      <c r="C26" s="5" t="str">
        <f>IFERROR(__xludf.DUMMYFUNCTION("""COMPUTED_VALUE"""),"Female")</f>
        <v>Female</v>
      </c>
      <c r="D26" s="5" t="str">
        <f>IFERROR(__xludf.DUMMYFUNCTION("""COMPUTED_VALUE"""),"About a year ago")</f>
        <v>About a year ago</v>
      </c>
      <c r="E26" s="5" t="str">
        <f>IFERROR(__xludf.DUMMYFUNCTION("""COMPUTED_VALUE"""),"Confectionery and Mints")</f>
        <v>Confectionery and Mints</v>
      </c>
      <c r="F26" s="5" t="str">
        <f>IFERROR(__xludf.DUMMYFUNCTION("""COMPUTED_VALUE"""),"Instagram")</f>
        <v>Instagram</v>
      </c>
      <c r="G26" s="5" t="str">
        <f>IFERROR(__xludf.DUMMYFUNCTION("""COMPUTED_VALUE"""),"2-3 times a week")</f>
        <v>2-3 times a week</v>
      </c>
      <c r="H26" s="5" t="str">
        <f>IFERROR(__xludf.DUMMYFUNCTION("""COMPUTED_VALUE"""),"To curb chatpata cravings / craving")</f>
        <v>To curb chatpata cravings / craving</v>
      </c>
      <c r="I26" s="5" t="str">
        <f>IFERROR(__xludf.DUMMYFUNCTION("""COMPUTED_VALUE"""),"Lollipop")</f>
        <v>Lollipop</v>
      </c>
      <c r="J26" s="5" t="str">
        <f>IFERROR(__xludf.DUMMYFUNCTION("""COMPUTED_VALUE"""),"Chatpata Taste, Nostalgic vibes")</f>
        <v>Chatpata Taste, Nostalgic vibes</v>
      </c>
      <c r="K26" s="5" t="str">
        <f>IFERROR(__xludf.DUMMYFUNCTION("""COMPUTED_VALUE"""),"No")</f>
        <v>No</v>
      </c>
      <c r="L26" s="5" t="str">
        <f>IFERROR(__xludf.DUMMYFUNCTION("""COMPUTED_VALUE"""),"Local stores")</f>
        <v>Local stores</v>
      </c>
      <c r="M26" s="5" t="str">
        <f>IFERROR(__xludf.DUMMYFUNCTION("""COMPUTED_VALUE"""),"Local / Homemade / Store")</f>
        <v>Local / Homemade / Store</v>
      </c>
      <c r="N26" s="5" t="str">
        <f>IFERROR(__xludf.DUMMYFUNCTION("""COMPUTED_VALUE"""),"Local stores")</f>
        <v>Local stores</v>
      </c>
      <c r="O26" s="5" t="str">
        <f>IFERROR(__xludf.DUMMYFUNCTION("""COMPUTED_VALUE"""),"Local / Homemade / Store")</f>
        <v>Local / Homemade / Store</v>
      </c>
      <c r="P26" s="5" t="str">
        <f>IFERROR(__xludf.DUMMYFUNCTION("""COMPUTED_VALUE"""),"Local / Generic")</f>
        <v>Local / Generic</v>
      </c>
      <c r="Q26" s="5" t="str">
        <f>IFERROR(__xludf.DUMMYFUNCTION("""COMPUTED_VALUE"""),"Occasionally (when craving hits)")</f>
        <v>Occasionally (when craving hits)</v>
      </c>
      <c r="R26" s="5" t="str">
        <f>IFERROR(__xludf.DUMMYFUNCTION("""COMPUTED_VALUE"""),"During festive time")</f>
        <v>During festive time</v>
      </c>
      <c r="S26" s="5"/>
      <c r="T26" s="5"/>
      <c r="U26" s="5"/>
      <c r="V26" s="5"/>
      <c r="W26" s="5"/>
      <c r="X26" s="5"/>
      <c r="Y26" s="5"/>
      <c r="Z26" s="5"/>
    </row>
    <row r="27">
      <c r="A27" s="5" t="str">
        <f>IFERROR(__xludf.DUMMYFUNCTION("""COMPUTED_VALUE"""),"Rakesh Duggal")</f>
        <v>Rakesh Duggal</v>
      </c>
      <c r="B27" s="5" t="str">
        <f>IFERROR(__xludf.DUMMYFUNCTION("""COMPUTED_VALUE"""),"30-39")</f>
        <v>30-39</v>
      </c>
      <c r="C27" s="5" t="str">
        <f>IFERROR(__xludf.DUMMYFUNCTION("""COMPUTED_VALUE"""),"Male")</f>
        <v>Male</v>
      </c>
      <c r="D27" s="5" t="str">
        <f>IFERROR(__xludf.DUMMYFUNCTION("""COMPUTED_VALUE"""),"More than a year ago")</f>
        <v>More than a year ago</v>
      </c>
      <c r="E27" s="5" t="str">
        <f>IFERROR(__xludf.DUMMYFUNCTION("""COMPUTED_VALUE"""),"Confectionery and Mints")</f>
        <v>Confectionery and Mints</v>
      </c>
      <c r="F27" s="5" t="str">
        <f>IFERROR(__xludf.DUMMYFUNCTION("""COMPUTED_VALUE"""),"Facebook")</f>
        <v>Facebook</v>
      </c>
      <c r="G27" s="5" t="str">
        <f>IFERROR(__xludf.DUMMYFUNCTION("""COMPUTED_VALUE"""),"Daily")</f>
        <v>Daily</v>
      </c>
      <c r="H27" s="5" t="str">
        <f>IFERROR(__xludf.DUMMYFUNCTION("""COMPUTED_VALUE"""),"To curb chatpata cravings / craving")</f>
        <v>To curb chatpata cravings / craving</v>
      </c>
      <c r="I27" s="5" t="str">
        <f>IFERROR(__xludf.DUMMYFUNCTION("""COMPUTED_VALUE"""),"Candy")</f>
        <v>Candy</v>
      </c>
      <c r="J27" s="5" t="str">
        <f>IFERROR(__xludf.DUMMYFUNCTION("""COMPUTED_VALUE"""),"Chatpata Taste")</f>
        <v>Chatpata Taste</v>
      </c>
      <c r="K27" s="5" t="str">
        <f>IFERROR(__xludf.DUMMYFUNCTION("""COMPUTED_VALUE"""),"Yes")</f>
        <v>Yes</v>
      </c>
      <c r="L27" s="5" t="str">
        <f>IFERROR(__xludf.DUMMYFUNCTION("""COMPUTED_VALUE"""),"Haldiram, Gulab")</f>
        <v>Haldiram, Gulab</v>
      </c>
      <c r="M27" s="5" t="str">
        <f>IFERROR(__xludf.DUMMYFUNCTION("""COMPUTED_VALUE"""),"Haldiram")</f>
        <v>Haldiram</v>
      </c>
      <c r="N27" s="5" t="str">
        <f>IFERROR(__xludf.DUMMYFUNCTION("""COMPUTED_VALUE"""),"Haldiram, Gulab")</f>
        <v>Haldiram, Gulab</v>
      </c>
      <c r="O27" s="5" t="str">
        <f>IFERROR(__xludf.DUMMYFUNCTION("""COMPUTED_VALUE"""),"Haldiram")</f>
        <v>Haldiram</v>
      </c>
      <c r="P27" s="5" t="str">
        <f>IFERROR(__xludf.DUMMYFUNCTION("""COMPUTED_VALUE"""),"Haldiram's ")</f>
        <v>Haldiram's </v>
      </c>
      <c r="Q27" s="5" t="str">
        <f>IFERROR(__xludf.DUMMYFUNCTION("""COMPUTED_VALUE"""),"Daily")</f>
        <v>Daily</v>
      </c>
      <c r="R27" s="5" t="str">
        <f>IFERROR(__xludf.DUMMYFUNCTION("""COMPUTED_VALUE"""),"After meals as a dessert")</f>
        <v>After meals as a dessert</v>
      </c>
      <c r="S27" s="5"/>
      <c r="T27" s="5"/>
      <c r="U27" s="5"/>
      <c r="V27" s="5"/>
      <c r="W27" s="5"/>
      <c r="X27" s="5"/>
      <c r="Y27" s="5"/>
      <c r="Z27" s="5"/>
    </row>
    <row r="28">
      <c r="A28" s="5" t="str">
        <f>IFERROR(__xludf.DUMMYFUNCTION("""COMPUTED_VALUE"""),"ISHAN Chandan")</f>
        <v>ISHAN Chandan</v>
      </c>
      <c r="B28" s="5" t="str">
        <f>IFERROR(__xludf.DUMMYFUNCTION("""COMPUTED_VALUE"""),"30-39")</f>
        <v>30-39</v>
      </c>
      <c r="C28" s="5" t="str">
        <f>IFERROR(__xludf.DUMMYFUNCTION("""COMPUTED_VALUE"""),"Male")</f>
        <v>Male</v>
      </c>
      <c r="D28" s="5" t="str">
        <f>IFERROR(__xludf.DUMMYFUNCTION("""COMPUTED_VALUE"""),"More than a year ago")</f>
        <v>More than a year ago</v>
      </c>
      <c r="E28" s="5" t="str">
        <f>IFERROR(__xludf.DUMMYFUNCTION("""COMPUTED_VALUE"""),"Confectionery and Mints")</f>
        <v>Confectionery and Mints</v>
      </c>
      <c r="F28" s="5" t="str">
        <f>IFERROR(__xludf.DUMMYFUNCTION("""COMPUTED_VALUE"""),"Instagram")</f>
        <v>Instagram</v>
      </c>
      <c r="G28" s="5" t="str">
        <f>IFERROR(__xludf.DUMMYFUNCTION("""COMPUTED_VALUE"""),"Occasionally (when craving hits)")</f>
        <v>Occasionally (when craving hits)</v>
      </c>
      <c r="H28" s="5" t="str">
        <f>IFERROR(__xludf.DUMMYFUNCTION("""COMPUTED_VALUE"""),"After meals")</f>
        <v>After meals</v>
      </c>
      <c r="I28" s="5" t="str">
        <f>IFERROR(__xludf.DUMMYFUNCTION("""COMPUTED_VALUE"""),"Candy")</f>
        <v>Candy</v>
      </c>
      <c r="J28" s="5" t="str">
        <f>IFERROR(__xludf.DUMMYFUNCTION("""COMPUTED_VALUE"""),"Chatpata Taste, Better ingredients, Nostalgic vibes")</f>
        <v>Chatpata Taste, Better ingredients, Nostalgic vibes</v>
      </c>
      <c r="K28" s="5" t="str">
        <f>IFERROR(__xludf.DUMMYFUNCTION("""COMPUTED_VALUE"""),"No")</f>
        <v>No</v>
      </c>
      <c r="L28" s="5" t="str">
        <f>IFERROR(__xludf.DUMMYFUNCTION("""COMPUTED_VALUE"""),"Haldiram and local stores")</f>
        <v>Haldiram and local stores</v>
      </c>
      <c r="M28" s="5" t="str">
        <f>IFERROR(__xludf.DUMMYFUNCTION("""COMPUTED_VALUE"""),"Haldiram")</f>
        <v>Haldiram</v>
      </c>
      <c r="N28" s="5" t="str">
        <f>IFERROR(__xludf.DUMMYFUNCTION("""COMPUTED_VALUE"""),"Haldiram and local stores")</f>
        <v>Haldiram and local stores</v>
      </c>
      <c r="O28" s="5" t="str">
        <f>IFERROR(__xludf.DUMMYFUNCTION("""COMPUTED_VALUE"""),"Haldiram")</f>
        <v>Haldiram</v>
      </c>
      <c r="P28" s="5" t="str">
        <f>IFERROR(__xludf.DUMMYFUNCTION("""COMPUTED_VALUE"""),"Haldiram's ")</f>
        <v>Haldiram's </v>
      </c>
      <c r="Q28" s="5" t="str">
        <f>IFERROR(__xludf.DUMMYFUNCTION("""COMPUTED_VALUE"""),"Occasionally (when craving hits)")</f>
        <v>Occasionally (when craving hits)</v>
      </c>
      <c r="R28" s="5" t="str">
        <f>IFERROR(__xludf.DUMMYFUNCTION("""COMPUTED_VALUE"""),"During festive time")</f>
        <v>During festive time</v>
      </c>
      <c r="S28" s="5"/>
      <c r="T28" s="5"/>
      <c r="U28" s="5"/>
      <c r="V28" s="5"/>
      <c r="W28" s="5"/>
      <c r="X28" s="5"/>
      <c r="Y28" s="5"/>
      <c r="Z28" s="5"/>
    </row>
    <row r="29">
      <c r="A29" s="5" t="str">
        <f>IFERROR(__xludf.DUMMYFUNCTION("""COMPUTED_VALUE"""),"kasim M. mansoor")</f>
        <v>kasim M. mansoor</v>
      </c>
      <c r="B29" s="5" t="str">
        <f>IFERROR(__xludf.DUMMYFUNCTION("""COMPUTED_VALUE"""),"30-39")</f>
        <v>30-39</v>
      </c>
      <c r="C29" s="5" t="str">
        <f>IFERROR(__xludf.DUMMYFUNCTION("""COMPUTED_VALUE"""),"Male")</f>
        <v>Male</v>
      </c>
      <c r="D29" s="5" t="str">
        <f>IFERROR(__xludf.DUMMYFUNCTION("""COMPUTED_VALUE"""),"3-6 months")</f>
        <v>3-6 months</v>
      </c>
      <c r="E29" s="5" t="str">
        <f>IFERROR(__xludf.DUMMYFUNCTION("""COMPUTED_VALUE"""),"Confectionery and Mints")</f>
        <v>Confectionery and Mints</v>
      </c>
      <c r="F29" s="5" t="str">
        <f>IFERROR(__xludf.DUMMYFUNCTION("""COMPUTED_VALUE"""),"Amazon/Flipkart")</f>
        <v>Amazon/Flipkart</v>
      </c>
      <c r="G29" s="5" t="str">
        <f>IFERROR(__xludf.DUMMYFUNCTION("""COMPUTED_VALUE"""),"Occasionally (when craving hits)")</f>
        <v>Occasionally (when craving hits)</v>
      </c>
      <c r="H29" s="5" t="str">
        <f>IFERROR(__xludf.DUMMYFUNCTION("""COMPUTED_VALUE"""),"When bored / Free time / Leisure")</f>
        <v>When bored / Free time / Leisure</v>
      </c>
      <c r="I29" s="5" t="str">
        <f>IFERROR(__xludf.DUMMYFUNCTION("""COMPUTED_VALUE"""),"Candy")</f>
        <v>Candy</v>
      </c>
      <c r="J29" s="5" t="str">
        <f>IFERROR(__xludf.DUMMYFUNCTION("""COMPUTED_VALUE"""),"Better ingredients")</f>
        <v>Better ingredients</v>
      </c>
      <c r="K29" s="5" t="str">
        <f>IFERROR(__xludf.DUMMYFUNCTION("""COMPUTED_VALUE"""),"No")</f>
        <v>No</v>
      </c>
      <c r="L29" s="5" t="str">
        <f>IFERROR(__xludf.DUMMYFUNCTION("""COMPUTED_VALUE"""),"Local stores")</f>
        <v>Local stores</v>
      </c>
      <c r="M29" s="5" t="str">
        <f>IFERROR(__xludf.DUMMYFUNCTION("""COMPUTED_VALUE"""),"Local / Homemade / Store")</f>
        <v>Local / Homemade / Store</v>
      </c>
      <c r="N29" s="5" t="str">
        <f>IFERROR(__xludf.DUMMYFUNCTION("""COMPUTED_VALUE"""),"Local stores")</f>
        <v>Local stores</v>
      </c>
      <c r="O29" s="5" t="str">
        <f>IFERROR(__xludf.DUMMYFUNCTION("""COMPUTED_VALUE"""),"Local / Homemade / Store")</f>
        <v>Local / Homemade / Store</v>
      </c>
      <c r="P29" s="5" t="str">
        <f>IFERROR(__xludf.DUMMYFUNCTION("""COMPUTED_VALUE"""),"Local / Generic")</f>
        <v>Local / Generic</v>
      </c>
      <c r="Q29" s="5" t="str">
        <f>IFERROR(__xludf.DUMMYFUNCTION("""COMPUTED_VALUE"""),"2-3 times a week")</f>
        <v>2-3 times a week</v>
      </c>
      <c r="R29" s="5" t="str">
        <f>IFERROR(__xludf.DUMMYFUNCTION("""COMPUTED_VALUE"""),"After meals as a dessert")</f>
        <v>After meals as a dessert</v>
      </c>
      <c r="S29" s="5"/>
      <c r="T29" s="5"/>
      <c r="U29" s="5"/>
      <c r="V29" s="5"/>
      <c r="W29" s="5"/>
      <c r="X29" s="5"/>
      <c r="Y29" s="5"/>
      <c r="Z29" s="5"/>
    </row>
    <row r="30">
      <c r="A30" s="5" t="str">
        <f>IFERROR(__xludf.DUMMYFUNCTION("""COMPUTED_VALUE"""),"Vinay Shelatkar")</f>
        <v>Vinay Shelatkar</v>
      </c>
      <c r="B30" s="5" t="str">
        <f>IFERROR(__xludf.DUMMYFUNCTION("""COMPUTED_VALUE"""),"30-39")</f>
        <v>30-39</v>
      </c>
      <c r="C30" s="5" t="str">
        <f>IFERROR(__xludf.DUMMYFUNCTION("""COMPUTED_VALUE"""),"Male")</f>
        <v>Male</v>
      </c>
      <c r="D30" s="5" t="str">
        <f>IFERROR(__xludf.DUMMYFUNCTION("""COMPUTED_VALUE"""),"More than a year ago")</f>
        <v>More than a year ago</v>
      </c>
      <c r="E30" s="5" t="str">
        <f>IFERROR(__xludf.DUMMYFUNCTION("""COMPUTED_VALUE"""),"Confectionery and Mints")</f>
        <v>Confectionery and Mints</v>
      </c>
      <c r="F30" s="5" t="str">
        <f>IFERROR(__xludf.DUMMYFUNCTION("""COMPUTED_VALUE"""),"Received it as a gift")</f>
        <v>Received it as a gift</v>
      </c>
      <c r="G30" s="5" t="str">
        <f>IFERROR(__xludf.DUMMYFUNCTION("""COMPUTED_VALUE"""),"Once a week")</f>
        <v>Once a week</v>
      </c>
      <c r="H30" s="5" t="str">
        <f>IFERROR(__xludf.DUMMYFUNCTION("""COMPUTED_VALUE"""),"To curb chatpata cravings / craving")</f>
        <v>To curb chatpata cravings / craving</v>
      </c>
      <c r="I30" s="5" t="str">
        <f>IFERROR(__xludf.DUMMYFUNCTION("""COMPUTED_VALUE"""),"Lollipop")</f>
        <v>Lollipop</v>
      </c>
      <c r="J30" s="5" t="str">
        <f>IFERROR(__xludf.DUMMYFUNCTION("""COMPUTED_VALUE"""),"Unique Format, Nostalgic vibes")</f>
        <v>Unique Format, Nostalgic vibes</v>
      </c>
      <c r="K30" s="5" t="str">
        <f>IFERROR(__xludf.DUMMYFUNCTION("""COMPUTED_VALUE"""),"Yes")</f>
        <v>Yes</v>
      </c>
      <c r="L30" s="5" t="str">
        <f>IFERROR(__xludf.DUMMYFUNCTION("""COMPUTED_VALUE"""),"Haldiram , Bikaner")</f>
        <v>Haldiram , Bikaner</v>
      </c>
      <c r="M30" s="5" t="str">
        <f>IFERROR(__xludf.DUMMYFUNCTION("""COMPUTED_VALUE"""),"Haldiram")</f>
        <v>Haldiram</v>
      </c>
      <c r="N30" s="5" t="str">
        <f>IFERROR(__xludf.DUMMYFUNCTION("""COMPUTED_VALUE"""),"Haldiram , Bikaner")</f>
        <v>Haldiram , Bikaner</v>
      </c>
      <c r="O30" s="5" t="str">
        <f>IFERROR(__xludf.DUMMYFUNCTION("""COMPUTED_VALUE"""),"Haldiram")</f>
        <v>Haldiram</v>
      </c>
      <c r="P30" s="5" t="str">
        <f>IFERROR(__xludf.DUMMYFUNCTION("""COMPUTED_VALUE"""),"Haldiram's ")</f>
        <v>Haldiram's </v>
      </c>
      <c r="Q30" s="5" t="str">
        <f>IFERROR(__xludf.DUMMYFUNCTION("""COMPUTED_VALUE"""),"Occasionally (when craving hits)")</f>
        <v>Occasionally (when craving hits)</v>
      </c>
      <c r="R30" s="5" t="str">
        <f>IFERROR(__xludf.DUMMYFUNCTION("""COMPUTED_VALUE"""),"During festive time")</f>
        <v>During festive time</v>
      </c>
      <c r="S30" s="5"/>
      <c r="T30" s="5"/>
      <c r="U30" s="5"/>
      <c r="V30" s="5"/>
      <c r="W30" s="5"/>
      <c r="X30" s="5"/>
      <c r="Y30" s="5"/>
      <c r="Z30" s="5"/>
    </row>
    <row r="31">
      <c r="A31" s="5" t="str">
        <f>IFERROR(__xludf.DUMMYFUNCTION("""COMPUTED_VALUE"""),"Shubham")</f>
        <v>Shubham</v>
      </c>
      <c r="B31" s="5" t="str">
        <f>IFERROR(__xludf.DUMMYFUNCTION("""COMPUTED_VALUE"""),"20-29")</f>
        <v>20-29</v>
      </c>
      <c r="C31" s="5" t="str">
        <f>IFERROR(__xludf.DUMMYFUNCTION("""COMPUTED_VALUE"""),"Male")</f>
        <v>Male</v>
      </c>
      <c r="D31" s="5" t="str">
        <f>IFERROR(__xludf.DUMMYFUNCTION("""COMPUTED_VALUE"""),"More than a year ago")</f>
        <v>More than a year ago</v>
      </c>
      <c r="E31" s="5" t="str">
        <f>IFERROR(__xludf.DUMMYFUNCTION("""COMPUTED_VALUE"""),"Confectionery and Mints")</f>
        <v>Confectionery and Mints</v>
      </c>
      <c r="F31" s="5" t="str">
        <f>IFERROR(__xludf.DUMMYFUNCTION("""COMPUTED_VALUE"""),"Instagram")</f>
        <v>Instagram</v>
      </c>
      <c r="G31" s="5" t="str">
        <f>IFERROR(__xludf.DUMMYFUNCTION("""COMPUTED_VALUE"""),"First time buying!")</f>
        <v>First time buying!</v>
      </c>
      <c r="H31" s="5" t="str">
        <f>IFERROR(__xludf.DUMMYFUNCTION("""COMPUTED_VALUE"""),"Stopped eating / Didn’t like / Not a regular consumer")</f>
        <v>Stopped eating / Didn’t like / Not a regular consumer</v>
      </c>
      <c r="I31" s="5" t="str">
        <f>IFERROR(__xludf.DUMMYFUNCTION("""COMPUTED_VALUE"""),"Lollipop")</f>
        <v>Lollipop</v>
      </c>
      <c r="J31" s="5" t="str">
        <f>IFERROR(__xludf.DUMMYFUNCTION("""COMPUTED_VALUE"""),"Chatpata Taste, Unique Format, Nostalgic vibes")</f>
        <v>Chatpata Taste, Unique Format, Nostalgic vibes</v>
      </c>
      <c r="K31" s="5" t="str">
        <f>IFERROR(__xludf.DUMMYFUNCTION("""COMPUTED_VALUE"""),"No")</f>
        <v>No</v>
      </c>
      <c r="L31" s="5" t="str">
        <f>IFERROR(__xludf.DUMMYFUNCTION("""COMPUTED_VALUE"""),"He prefer brands which are easily available to him")</f>
        <v>He prefer brands which are easily available to him</v>
      </c>
      <c r="M31" s="5" t="str">
        <f>IFERROR(__xludf.DUMMYFUNCTION("""COMPUTED_VALUE"""),"Unaware / No idea / None")</f>
        <v>Unaware / No idea / None</v>
      </c>
      <c r="N31" s="5" t="str">
        <f>IFERROR(__xludf.DUMMYFUNCTION("""COMPUTED_VALUE"""),"He prefer brands which are easily available to him")</f>
        <v>He prefer brands which are easily available to him</v>
      </c>
      <c r="O31" s="5" t="str">
        <f>IFERROR(__xludf.DUMMYFUNCTION("""COMPUTED_VALUE"""),"Unaware / No idea / None")</f>
        <v>Unaware / No idea / None</v>
      </c>
      <c r="P31" s="5" t="str">
        <f>IFERROR(__xludf.DUMMYFUNCTION("""COMPUTED_VALUE"""),"Local / Generic")</f>
        <v>Local / Generic</v>
      </c>
      <c r="Q31" s="5" t="str">
        <f>IFERROR(__xludf.DUMMYFUNCTION("""COMPUTED_VALUE"""),"Occasionally (when craving hits)")</f>
        <v>Occasionally (when craving hits)</v>
      </c>
      <c r="R31" s="5" t="str">
        <f>IFERROR(__xludf.DUMMYFUNCTION("""COMPUTED_VALUE"""),"During festive time")</f>
        <v>During festive time</v>
      </c>
      <c r="S31" s="5"/>
      <c r="T31" s="5"/>
      <c r="U31" s="5"/>
      <c r="V31" s="5"/>
      <c r="W31" s="5"/>
      <c r="X31" s="5"/>
      <c r="Y31" s="5"/>
      <c r="Z31" s="5"/>
    </row>
    <row r="32">
      <c r="A32" s="5" t="str">
        <f>IFERROR(__xludf.DUMMYFUNCTION("""COMPUTED_VALUE"""),"Sangita baro baro")</f>
        <v>Sangita baro baro</v>
      </c>
      <c r="B32" s="5" t="str">
        <f>IFERROR(__xludf.DUMMYFUNCTION("""COMPUTED_VALUE"""),"20-29")</f>
        <v>20-29</v>
      </c>
      <c r="C32" s="5" t="str">
        <f>IFERROR(__xludf.DUMMYFUNCTION("""COMPUTED_VALUE"""),"Female")</f>
        <v>Female</v>
      </c>
      <c r="D32" s="5" t="str">
        <f>IFERROR(__xludf.DUMMYFUNCTION("""COMPUTED_VALUE"""),"More than a year ago")</f>
        <v>More than a year ago</v>
      </c>
      <c r="E32" s="5" t="str">
        <f>IFERROR(__xludf.DUMMYFUNCTION("""COMPUTED_VALUE"""),"Confectionery and Mints")</f>
        <v>Confectionery and Mints</v>
      </c>
      <c r="F32" s="5" t="str">
        <f>IFERROR(__xludf.DUMMYFUNCTION("""COMPUTED_VALUE"""),"Instagram")</f>
        <v>Instagram</v>
      </c>
      <c r="G32" s="5" t="str">
        <f>IFERROR(__xludf.DUMMYFUNCTION("""COMPUTED_VALUE"""),"Daily")</f>
        <v>Daily</v>
      </c>
      <c r="H32" s="5" t="str">
        <f>IFERROR(__xludf.DUMMYFUNCTION("""COMPUTED_VALUE"""),"When bored / Free time / Leisure")</f>
        <v>When bored / Free time / Leisure</v>
      </c>
      <c r="I32" s="5" t="str">
        <f>IFERROR(__xludf.DUMMYFUNCTION("""COMPUTED_VALUE"""),"Candy")</f>
        <v>Candy</v>
      </c>
      <c r="J32" s="5" t="str">
        <f>IFERROR(__xludf.DUMMYFUNCTION("""COMPUTED_VALUE"""),"Chatpata Taste, Unique Format")</f>
        <v>Chatpata Taste, Unique Format</v>
      </c>
      <c r="K32" s="5" t="str">
        <f>IFERROR(__xludf.DUMMYFUNCTION("""COMPUTED_VALUE"""),"No")</f>
        <v>No</v>
      </c>
      <c r="L32" s="5" t="str">
        <f>IFERROR(__xludf.DUMMYFUNCTION("""COMPUTED_VALUE"""),"Haldiram, Local brands")</f>
        <v>Haldiram, Local brands</v>
      </c>
      <c r="M32" s="5" t="str">
        <f>IFERROR(__xludf.DUMMYFUNCTION("""COMPUTED_VALUE"""),"Haldiram")</f>
        <v>Haldiram</v>
      </c>
      <c r="N32" s="5" t="str">
        <f>IFERROR(__xludf.DUMMYFUNCTION("""COMPUTED_VALUE"""),"Haldiram, Local brands")</f>
        <v>Haldiram, Local brands</v>
      </c>
      <c r="O32" s="5" t="str">
        <f>IFERROR(__xludf.DUMMYFUNCTION("""COMPUTED_VALUE"""),"Haldiram")</f>
        <v>Haldiram</v>
      </c>
      <c r="P32" s="5" t="str">
        <f>IFERROR(__xludf.DUMMYFUNCTION("""COMPUTED_VALUE"""),"Haldiram's ")</f>
        <v>Haldiram's </v>
      </c>
      <c r="Q32" s="5" t="str">
        <f>IFERROR(__xludf.DUMMYFUNCTION("""COMPUTED_VALUE"""),"Occasionally (when craving hits)")</f>
        <v>Occasionally (when craving hits)</v>
      </c>
      <c r="R32" s="5" t="str">
        <f>IFERROR(__xludf.DUMMYFUNCTION("""COMPUTED_VALUE"""),"During festive time")</f>
        <v>During festive time</v>
      </c>
      <c r="S32" s="5"/>
      <c r="T32" s="5"/>
      <c r="U32" s="5"/>
      <c r="V32" s="5"/>
      <c r="W32" s="5"/>
      <c r="X32" s="5"/>
      <c r="Y32" s="5"/>
      <c r="Z32" s="5"/>
    </row>
    <row r="33">
      <c r="A33" s="5" t="str">
        <f>IFERROR(__xludf.DUMMYFUNCTION("""COMPUTED_VALUE"""),"Gangisetty anusha")</f>
        <v>Gangisetty anusha</v>
      </c>
      <c r="B33" s="5"/>
      <c r="C33" s="5" t="str">
        <f>IFERROR(__xludf.DUMMYFUNCTION("""COMPUTED_VALUE"""),"Female")</f>
        <v>Female</v>
      </c>
      <c r="D33" s="5" t="str">
        <f>IFERROR(__xludf.DUMMYFUNCTION("""COMPUTED_VALUE"""),"More than a year ago")</f>
        <v>More than a year ago</v>
      </c>
      <c r="E33" s="5" t="str">
        <f>IFERROR(__xludf.DUMMYFUNCTION("""COMPUTED_VALUE"""),"Both")</f>
        <v>Both</v>
      </c>
      <c r="F33" s="5" t="str">
        <f>IFERROR(__xludf.DUMMYFUNCTION("""COMPUTED_VALUE"""),"Instagram")</f>
        <v>Instagram</v>
      </c>
      <c r="G33" s="5" t="str">
        <f>IFERROR(__xludf.DUMMYFUNCTION("""COMPUTED_VALUE"""),"Daily")</f>
        <v>Daily</v>
      </c>
      <c r="H33" s="5" t="str">
        <f>IFERROR(__xludf.DUMMYFUNCTION("""COMPUTED_VALUE"""),"Not responded")</f>
        <v>Not responded</v>
      </c>
      <c r="I33" s="5" t="str">
        <f>IFERROR(__xludf.DUMMYFUNCTION("""COMPUTED_VALUE"""),"Tamarind Pop")</f>
        <v>Tamarind Pop</v>
      </c>
      <c r="J33" s="5" t="str">
        <f>IFERROR(__xludf.DUMMYFUNCTION("""COMPUTED_VALUE"""),"Better ingredients")</f>
        <v>Better ingredients</v>
      </c>
      <c r="K33" s="5" t="str">
        <f>IFERROR(__xludf.DUMMYFUNCTION("""COMPUTED_VALUE"""),"No")</f>
        <v>No</v>
      </c>
      <c r="L33" s="5" t="str">
        <f>IFERROR(__xludf.DUMMYFUNCTION("""COMPUTED_VALUE"""),"Local brands")</f>
        <v>Local brands</v>
      </c>
      <c r="M33" s="5" t="str">
        <f>IFERROR(__xludf.DUMMYFUNCTION("""COMPUTED_VALUE"""),"Local / Homemade / Store")</f>
        <v>Local / Homemade / Store</v>
      </c>
      <c r="N33" s="5" t="str">
        <f>IFERROR(__xludf.DUMMYFUNCTION("""COMPUTED_VALUE"""),"Local brands")</f>
        <v>Local brands</v>
      </c>
      <c r="O33" s="5" t="str">
        <f>IFERROR(__xludf.DUMMYFUNCTION("""COMPUTED_VALUE"""),"Local / Homemade / Store")</f>
        <v>Local / Homemade / Store</v>
      </c>
      <c r="P33" s="5" t="str">
        <f>IFERROR(__xludf.DUMMYFUNCTION("""COMPUTED_VALUE"""),"Local / Generic")</f>
        <v>Local / Generic</v>
      </c>
      <c r="Q33" s="5" t="str">
        <f>IFERROR(__xludf.DUMMYFUNCTION("""COMPUTED_VALUE"""),"Occasionally (when craving hits)")</f>
        <v>Occasionally (when craving hits)</v>
      </c>
      <c r="R33" s="5" t="str">
        <f>IFERROR(__xludf.DUMMYFUNCTION("""COMPUTED_VALUE"""),"Cravings / Impulse")</f>
        <v>Cravings / Impulse</v>
      </c>
      <c r="S33" s="5"/>
      <c r="T33" s="5"/>
      <c r="U33" s="5"/>
      <c r="V33" s="5"/>
      <c r="W33" s="5"/>
      <c r="X33" s="5"/>
      <c r="Y33" s="5"/>
      <c r="Z33" s="5"/>
    </row>
    <row r="34">
      <c r="A34" s="5" t="str">
        <f>IFERROR(__xludf.DUMMYFUNCTION("""COMPUTED_VALUE"""),"Navneet bharwani")</f>
        <v>Navneet bharwani</v>
      </c>
      <c r="B34" s="5" t="str">
        <f>IFERROR(__xludf.DUMMYFUNCTION("""COMPUTED_VALUE"""),"30-39")</f>
        <v>30-39</v>
      </c>
      <c r="C34" s="5" t="str">
        <f>IFERROR(__xludf.DUMMYFUNCTION("""COMPUTED_VALUE"""),"Male")</f>
        <v>Male</v>
      </c>
      <c r="D34" s="5" t="str">
        <f>IFERROR(__xludf.DUMMYFUNCTION("""COMPUTED_VALUE"""),"More than a year ago")</f>
        <v>More than a year ago</v>
      </c>
      <c r="E34" s="5" t="str">
        <f>IFERROR(__xludf.DUMMYFUNCTION("""COMPUTED_VALUE"""),"Confectionery and Mints")</f>
        <v>Confectionery and Mints</v>
      </c>
      <c r="F34" s="5" t="str">
        <f>IFERROR(__xludf.DUMMYFUNCTION("""COMPUTED_VALUE"""),"Instagram")</f>
        <v>Instagram</v>
      </c>
      <c r="G34" s="5" t="str">
        <f>IFERROR(__xludf.DUMMYFUNCTION("""COMPUTED_VALUE"""),"Occasionally (when craving hits)")</f>
        <v>Occasionally (when craving hits)</v>
      </c>
      <c r="H34" s="5" t="str">
        <f>IFERROR(__xludf.DUMMYFUNCTION("""COMPUTED_VALUE"""),"To curb chatpata cravings / craving")</f>
        <v>To curb chatpata cravings / craving</v>
      </c>
      <c r="I34" s="5" t="str">
        <f>IFERROR(__xludf.DUMMYFUNCTION("""COMPUTED_VALUE"""),"Candy")</f>
        <v>Candy</v>
      </c>
      <c r="J34" s="5" t="str">
        <f>IFERROR(__xludf.DUMMYFUNCTION("""COMPUTED_VALUE"""),"Since no one else is selling popz in his area so he has chosen our desi popz")</f>
        <v>Since no one else is selling popz in his area so he has chosen our desi popz</v>
      </c>
      <c r="K34" s="5" t="str">
        <f>IFERROR(__xludf.DUMMYFUNCTION("""COMPUTED_VALUE"""),"Yes")</f>
        <v>Yes</v>
      </c>
      <c r="L34" s="5" t="str">
        <f>IFERROR(__xludf.DUMMYFUNCTION("""COMPUTED_VALUE"""),"He doesnt prefer brands and he feels our kaju katli is over priced")</f>
        <v>He doesnt prefer brands and he feels our kaju katli is over priced</v>
      </c>
      <c r="M34" s="5" t="str">
        <f>IFERROR(__xludf.DUMMYFUNCTION("""COMPUTED_VALUE"""),"Unaware / No idea / None")</f>
        <v>Unaware / No idea / None</v>
      </c>
      <c r="N34" s="5" t="str">
        <f>IFERROR(__xludf.DUMMYFUNCTION("""COMPUTED_VALUE"""),"Local brands")</f>
        <v>Local brands</v>
      </c>
      <c r="O34" s="5" t="str">
        <f>IFERROR(__xludf.DUMMYFUNCTION("""COMPUTED_VALUE"""),"Local / Homemade / Store")</f>
        <v>Local / Homemade / Store</v>
      </c>
      <c r="P34" s="5" t="str">
        <f>IFERROR(__xludf.DUMMYFUNCTION("""COMPUTED_VALUE"""),"Local / Generic")</f>
        <v>Local / Generic</v>
      </c>
      <c r="Q34" s="5" t="str">
        <f>IFERROR(__xludf.DUMMYFUNCTION("""COMPUTED_VALUE"""),"Occasionally (when craving hits)")</f>
        <v>Occasionally (when craving hits)</v>
      </c>
      <c r="R34" s="5" t="str">
        <f>IFERROR(__xludf.DUMMYFUNCTION("""COMPUTED_VALUE"""),"During festive time")</f>
        <v>During festive time</v>
      </c>
      <c r="S34" s="5"/>
      <c r="T34" s="5"/>
      <c r="U34" s="5"/>
      <c r="V34" s="5"/>
      <c r="W34" s="5"/>
      <c r="X34" s="5"/>
      <c r="Y34" s="5"/>
      <c r="Z34" s="5"/>
    </row>
    <row r="35">
      <c r="A35" s="5" t="str">
        <f>IFERROR(__xludf.DUMMYFUNCTION("""COMPUTED_VALUE"""),"Achal Ghodmare")</f>
        <v>Achal Ghodmare</v>
      </c>
      <c r="B35" s="5" t="str">
        <f>IFERROR(__xludf.DUMMYFUNCTION("""COMPUTED_VALUE"""),"20-29")</f>
        <v>20-29</v>
      </c>
      <c r="C35" s="5" t="str">
        <f>IFERROR(__xludf.DUMMYFUNCTION("""COMPUTED_VALUE"""),"Female")</f>
        <v>Female</v>
      </c>
      <c r="D35" s="5" t="str">
        <f>IFERROR(__xludf.DUMMYFUNCTION("""COMPUTED_VALUE"""),"About a year ago")</f>
        <v>About a year ago</v>
      </c>
      <c r="E35" s="5" t="str">
        <f>IFERROR(__xludf.DUMMYFUNCTION("""COMPUTED_VALUE"""),"Confectionery and Mints")</f>
        <v>Confectionery and Mints</v>
      </c>
      <c r="F35" s="5" t="str">
        <f>IFERROR(__xludf.DUMMYFUNCTION("""COMPUTED_VALUE"""),"Instagram")</f>
        <v>Instagram</v>
      </c>
      <c r="G35" s="5" t="str">
        <f>IFERROR(__xludf.DUMMYFUNCTION("""COMPUTED_VALUE"""),"Daily")</f>
        <v>Daily</v>
      </c>
      <c r="H35" s="5" t="str">
        <f>IFERROR(__xludf.DUMMYFUNCTION("""COMPUTED_VALUE"""),"When bored / Free time / Leisure")</f>
        <v>When bored / Free time / Leisure</v>
      </c>
      <c r="I35" s="5" t="str">
        <f>IFERROR(__xludf.DUMMYFUNCTION("""COMPUTED_VALUE"""),"Candy")</f>
        <v>Candy</v>
      </c>
      <c r="J35" s="5" t="str">
        <f>IFERROR(__xludf.DUMMYFUNCTION("""COMPUTED_VALUE"""),"Fun / Gifting / Curiosity")</f>
        <v>Fun / Gifting / Curiosity</v>
      </c>
      <c r="K35" s="5" t="str">
        <f>IFERROR(__xludf.DUMMYFUNCTION("""COMPUTED_VALUE"""),"No")</f>
        <v>No</v>
      </c>
      <c r="L35" s="5" t="str">
        <f>IFERROR(__xludf.DUMMYFUNCTION("""COMPUTED_VALUE"""),"No idea on brands other than Haldiram")</f>
        <v>No idea on brands other than Haldiram</v>
      </c>
      <c r="M35" s="5" t="str">
        <f>IFERROR(__xludf.DUMMYFUNCTION("""COMPUTED_VALUE"""),"Haldiram")</f>
        <v>Haldiram</v>
      </c>
      <c r="N35" s="5" t="str">
        <f>IFERROR(__xludf.DUMMYFUNCTION("""COMPUTED_VALUE"""),"Haldiram")</f>
        <v>Haldiram</v>
      </c>
      <c r="O35" s="5" t="str">
        <f>IFERROR(__xludf.DUMMYFUNCTION("""COMPUTED_VALUE"""),"Haldiram")</f>
        <v>Haldiram</v>
      </c>
      <c r="P35" s="5" t="str">
        <f>IFERROR(__xludf.DUMMYFUNCTION("""COMPUTED_VALUE"""),"Haldiram's ")</f>
        <v>Haldiram's </v>
      </c>
      <c r="Q35" s="5" t="str">
        <f>IFERROR(__xludf.DUMMYFUNCTION("""COMPUTED_VALUE"""),"Once a week")</f>
        <v>Once a week</v>
      </c>
      <c r="R35" s="5" t="str">
        <f>IFERROR(__xludf.DUMMYFUNCTION("""COMPUTED_VALUE"""),"After meals as a dessert")</f>
        <v>After meals as a dessert</v>
      </c>
      <c r="S35" s="5"/>
      <c r="T35" s="5"/>
      <c r="U35" s="5"/>
      <c r="V35" s="5"/>
      <c r="W35" s="5"/>
      <c r="X35" s="5"/>
      <c r="Y35" s="5"/>
      <c r="Z35" s="5"/>
    </row>
    <row r="36">
      <c r="A36" s="5" t="str">
        <f>IFERROR(__xludf.DUMMYFUNCTION("""COMPUTED_VALUE"""),"Khan noor ul ain")</f>
        <v>Khan noor ul ain</v>
      </c>
      <c r="B36" s="5" t="str">
        <f>IFERROR(__xludf.DUMMYFUNCTION("""COMPUTED_VALUE"""),"30-39")</f>
        <v>30-39</v>
      </c>
      <c r="C36" s="5" t="str">
        <f>IFERROR(__xludf.DUMMYFUNCTION("""COMPUTED_VALUE"""),"Male")</f>
        <v>Male</v>
      </c>
      <c r="D36" s="5" t="str">
        <f>IFERROR(__xludf.DUMMYFUNCTION("""COMPUTED_VALUE"""),"More than a year ago")</f>
        <v>More than a year ago</v>
      </c>
      <c r="E36" s="5" t="str">
        <f>IFERROR(__xludf.DUMMYFUNCTION("""COMPUTED_VALUE"""),"Confectionery and Mints")</f>
        <v>Confectionery and Mints</v>
      </c>
      <c r="F36" s="5" t="str">
        <f>IFERROR(__xludf.DUMMYFUNCTION("""COMPUTED_VALUE"""),"Youtube")</f>
        <v>Youtube</v>
      </c>
      <c r="G36" s="5" t="str">
        <f>IFERROR(__xludf.DUMMYFUNCTION("""COMPUTED_VALUE"""),"Once a week")</f>
        <v>Once a week</v>
      </c>
      <c r="H36" s="5" t="str">
        <f>IFERROR(__xludf.DUMMYFUNCTION("""COMPUTED_VALUE"""),"While travelling")</f>
        <v>While travelling</v>
      </c>
      <c r="I36" s="5" t="str">
        <f>IFERROR(__xludf.DUMMYFUNCTION("""COMPUTED_VALUE"""),"Candy")</f>
        <v>Candy</v>
      </c>
      <c r="J36" s="5" t="str">
        <f>IFERROR(__xludf.DUMMYFUNCTION("""COMPUTED_VALUE"""),"Better ingredients, Nostalgic vibes")</f>
        <v>Better ingredients, Nostalgic vibes</v>
      </c>
      <c r="K36" s="5" t="str">
        <f>IFERROR(__xludf.DUMMYFUNCTION("""COMPUTED_VALUE"""),"No")</f>
        <v>No</v>
      </c>
      <c r="L36" s="5" t="str">
        <f>IFERROR(__xludf.DUMMYFUNCTION("""COMPUTED_VALUE"""),"Halidiram")</f>
        <v>Halidiram</v>
      </c>
      <c r="M36" s="5" t="str">
        <f>IFERROR(__xludf.DUMMYFUNCTION("""COMPUTED_VALUE"""),"Not responded")</f>
        <v>Not responded</v>
      </c>
      <c r="N36" s="5" t="str">
        <f>IFERROR(__xludf.DUMMYFUNCTION("""COMPUTED_VALUE"""),"Halidiram, Amul , Chitley")</f>
        <v>Halidiram, Amul , Chitley</v>
      </c>
      <c r="O36" s="5" t="str">
        <f>IFERROR(__xludf.DUMMYFUNCTION("""COMPUTED_VALUE"""),"Amul / Asha / Others")</f>
        <v>Amul / Asha / Others</v>
      </c>
      <c r="P36" s="5" t="str">
        <f>IFERROR(__xludf.DUMMYFUNCTION("""COMPUTED_VALUE"""),"Haldiram's ")</f>
        <v>Haldiram's </v>
      </c>
      <c r="Q36" s="5" t="str">
        <f>IFERROR(__xludf.DUMMYFUNCTION("""COMPUTED_VALUE"""),"Occasionally (when craving hits)")</f>
        <v>Occasionally (when craving hits)</v>
      </c>
      <c r="R36" s="5" t="str">
        <f>IFERROR(__xludf.DUMMYFUNCTION("""COMPUTED_VALUE"""),"After meals as a dessert")</f>
        <v>After meals as a dessert</v>
      </c>
      <c r="S36" s="5"/>
      <c r="T36" s="5"/>
      <c r="U36" s="5"/>
      <c r="V36" s="5"/>
      <c r="W36" s="5"/>
      <c r="X36" s="5"/>
      <c r="Y36" s="5"/>
      <c r="Z36" s="5"/>
    </row>
    <row r="37">
      <c r="A37" s="5" t="str">
        <f>IFERROR(__xludf.DUMMYFUNCTION("""COMPUTED_VALUE"""),"Priya bhardwaj")</f>
        <v>Priya bhardwaj</v>
      </c>
      <c r="B37" s="5" t="str">
        <f>IFERROR(__xludf.DUMMYFUNCTION("""COMPUTED_VALUE"""),"20-29")</f>
        <v>20-29</v>
      </c>
      <c r="C37" s="5" t="str">
        <f>IFERROR(__xludf.DUMMYFUNCTION("""COMPUTED_VALUE"""),"Female")</f>
        <v>Female</v>
      </c>
      <c r="D37" s="5" t="str">
        <f>IFERROR(__xludf.DUMMYFUNCTION("""COMPUTED_VALUE"""),"More than a year ago")</f>
        <v>More than a year ago</v>
      </c>
      <c r="E37" s="5" t="str">
        <f>IFERROR(__xludf.DUMMYFUNCTION("""COMPUTED_VALUE"""),"Confectionery and Mints")</f>
        <v>Confectionery and Mints</v>
      </c>
      <c r="F37" s="5" t="str">
        <f>IFERROR(__xludf.DUMMYFUNCTION("""COMPUTED_VALUE"""),"Instagram")</f>
        <v>Instagram</v>
      </c>
      <c r="G37" s="5" t="str">
        <f>IFERROR(__xludf.DUMMYFUNCTION("""COMPUTED_VALUE"""),"Occasionally (when craving hits)")</f>
        <v>Occasionally (when craving hits)</v>
      </c>
      <c r="H37" s="5" t="str">
        <f>IFERROR(__xludf.DUMMYFUNCTION("""COMPUTED_VALUE"""),"After meals")</f>
        <v>After meals</v>
      </c>
      <c r="I37" s="5" t="str">
        <f>IFERROR(__xludf.DUMMYFUNCTION("""COMPUTED_VALUE"""),"Tamarind Pop")</f>
        <v>Tamarind Pop</v>
      </c>
      <c r="J37" s="5" t="str">
        <f>IFERROR(__xludf.DUMMYFUNCTION("""COMPUTED_VALUE"""),"Better ingredients, Nostalgic vibes")</f>
        <v>Better ingredients, Nostalgic vibes</v>
      </c>
      <c r="K37" s="5" t="str">
        <f>IFERROR(__xludf.DUMMYFUNCTION("""COMPUTED_VALUE"""),"Yes")</f>
        <v>Yes</v>
      </c>
      <c r="L37" s="5" t="str">
        <f>IFERROR(__xludf.DUMMYFUNCTION("""COMPUTED_VALUE"""),"Amul, Puja")</f>
        <v>Amul, Puja</v>
      </c>
      <c r="M37" s="5" t="str">
        <f>IFERROR(__xludf.DUMMYFUNCTION("""COMPUTED_VALUE"""),"Amul / Asha / Others")</f>
        <v>Amul / Asha / Others</v>
      </c>
      <c r="N37" s="5" t="str">
        <f>IFERROR(__xludf.DUMMYFUNCTION("""COMPUTED_VALUE"""),"Amul, Puja, Haldiram")</f>
        <v>Amul, Puja, Haldiram</v>
      </c>
      <c r="O37" s="5" t="str">
        <f>IFERROR(__xludf.DUMMYFUNCTION("""COMPUTED_VALUE"""),"Haldiram")</f>
        <v>Haldiram</v>
      </c>
      <c r="P37" s="5" t="str">
        <f>IFERROR(__xludf.DUMMYFUNCTION("""COMPUTED_VALUE"""),"Haldiram's ")</f>
        <v>Haldiram's </v>
      </c>
      <c r="Q37" s="5" t="str">
        <f>IFERROR(__xludf.DUMMYFUNCTION("""COMPUTED_VALUE"""),"Occasionally (when craving hits)")</f>
        <v>Occasionally (when craving hits)</v>
      </c>
      <c r="R37" s="5" t="str">
        <f>IFERROR(__xludf.DUMMYFUNCTION("""COMPUTED_VALUE"""),"During festive time")</f>
        <v>During festive time</v>
      </c>
      <c r="S37" s="5"/>
      <c r="T37" s="5"/>
      <c r="U37" s="5"/>
      <c r="V37" s="5"/>
      <c r="W37" s="5"/>
      <c r="X37" s="5"/>
      <c r="Y37" s="5"/>
      <c r="Z37" s="5"/>
    </row>
    <row r="38">
      <c r="A38" s="5" t="str">
        <f>IFERROR(__xludf.DUMMYFUNCTION("""COMPUTED_VALUE"""),"Anikit Das")</f>
        <v>Anikit Das</v>
      </c>
      <c r="B38" s="5" t="str">
        <f>IFERROR(__xludf.DUMMYFUNCTION("""COMPUTED_VALUE"""),"30-39")</f>
        <v>30-39</v>
      </c>
      <c r="C38" s="5"/>
      <c r="D38" s="5" t="str">
        <f>IFERROR(__xludf.DUMMYFUNCTION("""COMPUTED_VALUE"""),"More than a year ago")</f>
        <v>More than a year ago</v>
      </c>
      <c r="E38" s="5" t="str">
        <f>IFERROR(__xludf.DUMMYFUNCTION("""COMPUTED_VALUE"""),"Confectionery and Mints")</f>
        <v>Confectionery and Mints</v>
      </c>
      <c r="F38" s="5" t="str">
        <f>IFERROR(__xludf.DUMMYFUNCTION("""COMPUTED_VALUE"""),"A friend or family member")</f>
        <v>A friend or family member</v>
      </c>
      <c r="G38" s="5" t="str">
        <f>IFERROR(__xludf.DUMMYFUNCTION("""COMPUTED_VALUE"""),"2-3 times a week")</f>
        <v>2-3 times a week</v>
      </c>
      <c r="H38" s="5" t="str">
        <f>IFERROR(__xludf.DUMMYFUNCTION("""COMPUTED_VALUE"""),"After meals")</f>
        <v>After meals</v>
      </c>
      <c r="I38" s="5" t="str">
        <f>IFERROR(__xludf.DUMMYFUNCTION("""COMPUTED_VALUE"""),"Candy")</f>
        <v>Candy</v>
      </c>
      <c r="J38" s="5" t="str">
        <f>IFERROR(__xludf.DUMMYFUNCTION("""COMPUTED_VALUE"""),"Unique Format, Better ingredients, Nostalgic vibes")</f>
        <v>Unique Format, Better ingredients, Nostalgic vibes</v>
      </c>
      <c r="K38" s="5" t="str">
        <f>IFERROR(__xludf.DUMMYFUNCTION("""COMPUTED_VALUE"""),"Yes")</f>
        <v>Yes</v>
      </c>
      <c r="L38" s="5" t="str">
        <f>IFERROR(__xludf.DUMMYFUNCTION("""COMPUTED_VALUE"""),"Godesi, Haldiram")</f>
        <v>Godesi, Haldiram</v>
      </c>
      <c r="M38" s="5" t="str">
        <f>IFERROR(__xludf.DUMMYFUNCTION("""COMPUTED_VALUE"""),"Haldiram")</f>
        <v>Haldiram</v>
      </c>
      <c r="N38" s="5" t="str">
        <f>IFERROR(__xludf.DUMMYFUNCTION("""COMPUTED_VALUE"""),"Haldiram And Local brands")</f>
        <v>Haldiram And Local brands</v>
      </c>
      <c r="O38" s="5" t="str">
        <f>IFERROR(__xludf.DUMMYFUNCTION("""COMPUTED_VALUE"""),"Haldiram")</f>
        <v>Haldiram</v>
      </c>
      <c r="P38" s="5" t="str">
        <f>IFERROR(__xludf.DUMMYFUNCTION("""COMPUTED_VALUE"""),"Haldiram's ")</f>
        <v>Haldiram's </v>
      </c>
      <c r="Q38" s="5" t="str">
        <f>IFERROR(__xludf.DUMMYFUNCTION("""COMPUTED_VALUE"""),"Never")</f>
        <v>Never</v>
      </c>
      <c r="R38" s="5" t="str">
        <f>IFERROR(__xludf.DUMMYFUNCTION("""COMPUTED_VALUE"""),"Does not consume")</f>
        <v>Does not consume</v>
      </c>
      <c r="S38" s="5"/>
      <c r="T38" s="5"/>
      <c r="U38" s="5"/>
      <c r="V38" s="5"/>
      <c r="W38" s="5"/>
      <c r="X38" s="5"/>
      <c r="Y38" s="5"/>
      <c r="Z38" s="5"/>
    </row>
    <row r="39">
      <c r="A39" s="5" t="str">
        <f>IFERROR(__xludf.DUMMYFUNCTION("""COMPUTED_VALUE"""),"vijay")</f>
        <v>vijay</v>
      </c>
      <c r="B39" s="5" t="str">
        <f>IFERROR(__xludf.DUMMYFUNCTION("""COMPUTED_VALUE"""),"20-29")</f>
        <v>20-29</v>
      </c>
      <c r="C39" s="5" t="str">
        <f>IFERROR(__xludf.DUMMYFUNCTION("""COMPUTED_VALUE"""),"Male")</f>
        <v>Male</v>
      </c>
      <c r="D39" s="5" t="str">
        <f>IFERROR(__xludf.DUMMYFUNCTION("""COMPUTED_VALUE"""),"More than a year ago")</f>
        <v>More than a year ago</v>
      </c>
      <c r="E39" s="5" t="str">
        <f>IFERROR(__xludf.DUMMYFUNCTION("""COMPUTED_VALUE"""),"Confectionery and Mints")</f>
        <v>Confectionery and Mints</v>
      </c>
      <c r="F39" s="5" t="str">
        <f>IFERROR(__xludf.DUMMYFUNCTION("""COMPUTED_VALUE"""),"Instagram")</f>
        <v>Instagram</v>
      </c>
      <c r="G39" s="5" t="str">
        <f>IFERROR(__xludf.DUMMYFUNCTION("""COMPUTED_VALUE"""),"First time buying!")</f>
        <v>First time buying!</v>
      </c>
      <c r="H39" s="5" t="str">
        <f>IFERROR(__xludf.DUMMYFUNCTION("""COMPUTED_VALUE"""),"Stopped eating / Didn’t like / Not a regular consumer")</f>
        <v>Stopped eating / Didn’t like / Not a regular consumer</v>
      </c>
      <c r="I39" s="5" t="str">
        <f>IFERROR(__xludf.DUMMYFUNCTION("""COMPUTED_VALUE"""),"Candy")</f>
        <v>Candy</v>
      </c>
      <c r="J39" s="5" t="str">
        <f>IFERROR(__xludf.DUMMYFUNCTION("""COMPUTED_VALUE"""),"Chatpata Taste, Unique Format, Better ingredients")</f>
        <v>Chatpata Taste, Unique Format, Better ingredients</v>
      </c>
      <c r="K39" s="5" t="str">
        <f>IFERROR(__xludf.DUMMYFUNCTION("""COMPUTED_VALUE"""),"No")</f>
        <v>No</v>
      </c>
      <c r="L39" s="5" t="str">
        <f>IFERROR(__xludf.DUMMYFUNCTION("""COMPUTED_VALUE"""),"Kranthi sweets, Asha")</f>
        <v>Kranthi sweets, Asha</v>
      </c>
      <c r="M39" s="5" t="str">
        <f>IFERROR(__xludf.DUMMYFUNCTION("""COMPUTED_VALUE"""),"Amul / Asha / Others")</f>
        <v>Amul / Asha / Others</v>
      </c>
      <c r="N39" s="5" t="str">
        <f>IFERROR(__xludf.DUMMYFUNCTION("""COMPUTED_VALUE"""),"Kranthi,  Asha")</f>
        <v>Kranthi,  Asha</v>
      </c>
      <c r="O39" s="5" t="str">
        <f>IFERROR(__xludf.DUMMYFUNCTION("""COMPUTED_VALUE"""),"Amul / Asha / Others")</f>
        <v>Amul / Asha / Others</v>
      </c>
      <c r="P39" s="5" t="str">
        <f>IFERROR(__xludf.DUMMYFUNCTION("""COMPUTED_VALUE"""),"Other National")</f>
        <v>Other National</v>
      </c>
      <c r="Q39" s="5" t="str">
        <f>IFERROR(__xludf.DUMMYFUNCTION("""COMPUTED_VALUE"""),"Occasionally (when craving hits)")</f>
        <v>Occasionally (when craving hits)</v>
      </c>
      <c r="R39" s="5" t="str">
        <f>IFERROR(__xludf.DUMMYFUNCTION("""COMPUTED_VALUE"""),"After meals as a dessert")</f>
        <v>After meals as a dessert</v>
      </c>
      <c r="S39" s="5"/>
      <c r="T39" s="5"/>
      <c r="U39" s="5"/>
      <c r="V39" s="5"/>
      <c r="W39" s="5"/>
      <c r="X39" s="5"/>
      <c r="Y39" s="5"/>
      <c r="Z39" s="5"/>
    </row>
    <row r="40">
      <c r="A40" s="5" t="str">
        <f>IFERROR(__xludf.DUMMYFUNCTION("""COMPUTED_VALUE"""),"Shireen")</f>
        <v>Shireen</v>
      </c>
      <c r="B40" s="5" t="str">
        <f>IFERROR(__xludf.DUMMYFUNCTION("""COMPUTED_VALUE"""),"20-29")</f>
        <v>20-29</v>
      </c>
      <c r="C40" s="5" t="str">
        <f>IFERROR(__xludf.DUMMYFUNCTION("""COMPUTED_VALUE"""),"Female")</f>
        <v>Female</v>
      </c>
      <c r="D40" s="5" t="str">
        <f>IFERROR(__xludf.DUMMYFUNCTION("""COMPUTED_VALUE"""),"More than a year ago")</f>
        <v>More than a year ago</v>
      </c>
      <c r="E40" s="5" t="str">
        <f>IFERROR(__xludf.DUMMYFUNCTION("""COMPUTED_VALUE"""),"Confectionery and Mints")</f>
        <v>Confectionery and Mints</v>
      </c>
      <c r="F40" s="5" t="str">
        <f>IFERROR(__xludf.DUMMYFUNCTION("""COMPUTED_VALUE"""),"Facebook")</f>
        <v>Facebook</v>
      </c>
      <c r="G40" s="5" t="str">
        <f>IFERROR(__xludf.DUMMYFUNCTION("""COMPUTED_VALUE"""),"2-3 times a week")</f>
        <v>2-3 times a week</v>
      </c>
      <c r="H40" s="5" t="str">
        <f>IFERROR(__xludf.DUMMYFUNCTION("""COMPUTED_VALUE"""),"After meals")</f>
        <v>After meals</v>
      </c>
      <c r="I40" s="5" t="str">
        <f>IFERROR(__xludf.DUMMYFUNCTION("""COMPUTED_VALUE"""),"Churan / Digestive")</f>
        <v>Churan / Digestive</v>
      </c>
      <c r="J40" s="5" t="str">
        <f>IFERROR(__xludf.DUMMYFUNCTION("""COMPUTED_VALUE"""),"Chatpata Taste")</f>
        <v>Chatpata Taste</v>
      </c>
      <c r="K40" s="5" t="str">
        <f>IFERROR(__xludf.DUMMYFUNCTION("""COMPUTED_VALUE"""),"No")</f>
        <v>No</v>
      </c>
      <c r="L40" s="5" t="str">
        <f>IFERROR(__xludf.DUMMYFUNCTION("""COMPUTED_VALUE"""),"No idea on this")</f>
        <v>No idea on this</v>
      </c>
      <c r="M40" s="5" t="str">
        <f>IFERROR(__xludf.DUMMYFUNCTION("""COMPUTED_VALUE"""),"Unaware / No idea / None")</f>
        <v>Unaware / No idea / None</v>
      </c>
      <c r="N40" s="5" t="str">
        <f>IFERROR(__xludf.DUMMYFUNCTION("""COMPUTED_VALUE"""),"No idea on this")</f>
        <v>No idea on this</v>
      </c>
      <c r="O40" s="5" t="str">
        <f>IFERROR(__xludf.DUMMYFUNCTION("""COMPUTED_VALUE"""),"Unaware / No idea / None")</f>
        <v>Unaware / No idea / None</v>
      </c>
      <c r="P40" s="5" t="str">
        <f>IFERROR(__xludf.DUMMYFUNCTION("""COMPUTED_VALUE"""),"No Preference / Doesn’t Consume")</f>
        <v>No Preference / Doesn’t Consume</v>
      </c>
      <c r="Q40" s="5" t="str">
        <f>IFERROR(__xludf.DUMMYFUNCTION("""COMPUTED_VALUE"""),"Not responded")</f>
        <v>Not responded</v>
      </c>
      <c r="R40" s="5" t="str">
        <f>IFERROR(__xludf.DUMMYFUNCTION("""COMPUTED_VALUE"""),"not responded")</f>
        <v>not responded</v>
      </c>
      <c r="S40" s="5"/>
      <c r="T40" s="5"/>
      <c r="U40" s="5"/>
      <c r="V40" s="5"/>
      <c r="W40" s="5"/>
      <c r="X40" s="5"/>
      <c r="Y40" s="5"/>
      <c r="Z40" s="5"/>
    </row>
    <row r="41">
      <c r="A41" s="5" t="str">
        <f>IFERROR(__xludf.DUMMYFUNCTION("""COMPUTED_VALUE"""),"saiteja")</f>
        <v>saiteja</v>
      </c>
      <c r="B41" s="5" t="str">
        <f>IFERROR(__xludf.DUMMYFUNCTION("""COMPUTED_VALUE"""),"20-29")</f>
        <v>20-29</v>
      </c>
      <c r="C41" s="5" t="str">
        <f>IFERROR(__xludf.DUMMYFUNCTION("""COMPUTED_VALUE"""),"Female")</f>
        <v>Female</v>
      </c>
      <c r="D41" s="5" t="str">
        <f>IFERROR(__xludf.DUMMYFUNCTION("""COMPUTED_VALUE"""),"About a year ago")</f>
        <v>About a year ago</v>
      </c>
      <c r="E41" s="5" t="str">
        <f>IFERROR(__xludf.DUMMYFUNCTION("""COMPUTED_VALUE"""),"Confectionery and Mints")</f>
        <v>Confectionery and Mints</v>
      </c>
      <c r="F41" s="5" t="str">
        <f>IFERROR(__xludf.DUMMYFUNCTION("""COMPUTED_VALUE"""),"Swiggy instamart")</f>
        <v>Swiggy instamart</v>
      </c>
      <c r="G41" s="5" t="str">
        <f>IFERROR(__xludf.DUMMYFUNCTION("""COMPUTED_VALUE"""),"2-3 times a week")</f>
        <v>2-3 times a week</v>
      </c>
      <c r="H41" s="5" t="str">
        <f>IFERROR(__xludf.DUMMYFUNCTION("""COMPUTED_VALUE"""),"To curb chatpata cravings / craving")</f>
        <v>To curb chatpata cravings / craving</v>
      </c>
      <c r="I41" s="5" t="str">
        <f>IFERROR(__xludf.DUMMYFUNCTION("""COMPUTED_VALUE"""),"Candy")</f>
        <v>Candy</v>
      </c>
      <c r="J41" s="5" t="str">
        <f>IFERROR(__xludf.DUMMYFUNCTION("""COMPUTED_VALUE"""),"Better ingredients")</f>
        <v>Better ingredients</v>
      </c>
      <c r="K41" s="5" t="str">
        <f>IFERROR(__xludf.DUMMYFUNCTION("""COMPUTED_VALUE"""),"Yes")</f>
        <v>Yes</v>
      </c>
      <c r="L41" s="5" t="str">
        <f>IFERROR(__xludf.DUMMYFUNCTION("""COMPUTED_VALUE"""),"She is not fond of sweets so she dont consume it")</f>
        <v>She is not fond of sweets so she dont consume it</v>
      </c>
      <c r="M41" s="5" t="str">
        <f>IFERROR(__xludf.DUMMYFUNCTION("""COMPUTED_VALUE"""),"Unaware / No idea / None")</f>
        <v>Unaware / No idea / None</v>
      </c>
      <c r="N41" s="5" t="str">
        <f>IFERROR(__xludf.DUMMYFUNCTION("""COMPUTED_VALUE"""),"She chooses Local brands when she has to give it as gift")</f>
        <v>She chooses Local brands when she has to give it as gift</v>
      </c>
      <c r="O41" s="5" t="str">
        <f>IFERROR(__xludf.DUMMYFUNCTION("""COMPUTED_VALUE"""),"Local / Homemade / Store")</f>
        <v>Local / Homemade / Store</v>
      </c>
      <c r="P41" s="5" t="str">
        <f>IFERROR(__xludf.DUMMYFUNCTION("""COMPUTED_VALUE"""),"Local / Generic")</f>
        <v>Local / Generic</v>
      </c>
      <c r="Q41" s="5" t="str">
        <f>IFERROR(__xludf.DUMMYFUNCTION("""COMPUTED_VALUE"""),"Never")</f>
        <v>Never</v>
      </c>
      <c r="R41" s="5" t="str">
        <f>IFERROR(__xludf.DUMMYFUNCTION("""COMPUTED_VALUE"""),"Does not consume")</f>
        <v>Does not consume</v>
      </c>
      <c r="S41" s="5"/>
      <c r="T41" s="5"/>
      <c r="U41" s="5"/>
      <c r="V41" s="5"/>
      <c r="W41" s="5"/>
      <c r="X41" s="5"/>
      <c r="Y41" s="5"/>
      <c r="Z41" s="5"/>
    </row>
    <row r="42">
      <c r="A42" s="5" t="str">
        <f>IFERROR(__xludf.DUMMYFUNCTION("""COMPUTED_VALUE"""),"Mahesh Babu")</f>
        <v>Mahesh Babu</v>
      </c>
      <c r="B42" s="5" t="str">
        <f>IFERROR(__xludf.DUMMYFUNCTION("""COMPUTED_VALUE"""),"30-39")</f>
        <v>30-39</v>
      </c>
      <c r="C42" s="5" t="str">
        <f>IFERROR(__xludf.DUMMYFUNCTION("""COMPUTED_VALUE"""),"Male")</f>
        <v>Male</v>
      </c>
      <c r="D42" s="5" t="str">
        <f>IFERROR(__xludf.DUMMYFUNCTION("""COMPUTED_VALUE"""),"More than a year ago")</f>
        <v>More than a year ago</v>
      </c>
      <c r="E42" s="5" t="str">
        <f>IFERROR(__xludf.DUMMYFUNCTION("""COMPUTED_VALUE"""),"Confectionery and Mints")</f>
        <v>Confectionery and Mints</v>
      </c>
      <c r="F42" s="5" t="str">
        <f>IFERROR(__xludf.DUMMYFUNCTION("""COMPUTED_VALUE"""),"Instagram")</f>
        <v>Instagram</v>
      </c>
      <c r="G42" s="5" t="str">
        <f>IFERROR(__xludf.DUMMYFUNCTION("""COMPUTED_VALUE"""),"Once a week")</f>
        <v>Once a week</v>
      </c>
      <c r="H42" s="5" t="str">
        <f>IFERROR(__xludf.DUMMYFUNCTION("""COMPUTED_VALUE"""),"After meals")</f>
        <v>After meals</v>
      </c>
      <c r="I42" s="5" t="str">
        <f>IFERROR(__xludf.DUMMYFUNCTION("""COMPUTED_VALUE"""),"Tamarind Pop")</f>
        <v>Tamarind Pop</v>
      </c>
      <c r="J42" s="5" t="str">
        <f>IFERROR(__xludf.DUMMYFUNCTION("""COMPUTED_VALUE"""),"Not Mentioned")</f>
        <v>Not Mentioned</v>
      </c>
      <c r="K42" s="5" t="str">
        <f>IFERROR(__xludf.DUMMYFUNCTION("""COMPUTED_VALUE"""),"Yes")</f>
        <v>Yes</v>
      </c>
      <c r="L42" s="5" t="str">
        <f>IFERROR(__xludf.DUMMYFUNCTION("""COMPUTED_VALUE"""),"Kanthi, Anand, open secret")</f>
        <v>Kanthi, Anand, open secret</v>
      </c>
      <c r="M42" s="5" t="str">
        <f>IFERROR(__xludf.DUMMYFUNCTION("""COMPUTED_VALUE"""),"Anand Sweets")</f>
        <v>Anand Sweets</v>
      </c>
      <c r="N42" s="5" t="str">
        <f>IFERROR(__xludf.DUMMYFUNCTION("""COMPUTED_VALUE"""),"Kanthi, Anand, open secret")</f>
        <v>Kanthi, Anand, open secret</v>
      </c>
      <c r="O42" s="5" t="str">
        <f>IFERROR(__xludf.DUMMYFUNCTION("""COMPUTED_VALUE"""),"Anand Sweets")</f>
        <v>Anand Sweets</v>
      </c>
      <c r="P42" s="5" t="str">
        <f>IFERROR(__xludf.DUMMYFUNCTION("""COMPUTED_VALUE"""),"Anand Sweets")</f>
        <v>Anand Sweets</v>
      </c>
      <c r="Q42" s="5" t="str">
        <f>IFERROR(__xludf.DUMMYFUNCTION("""COMPUTED_VALUE"""),"2-3 times a week")</f>
        <v>2-3 times a week</v>
      </c>
      <c r="R42" s="5" t="str">
        <f>IFERROR(__xludf.DUMMYFUNCTION("""COMPUTED_VALUE"""),"After meals as a dessert")</f>
        <v>After meals as a dessert</v>
      </c>
      <c r="S42" s="5"/>
      <c r="T42" s="5"/>
      <c r="U42" s="5"/>
      <c r="V42" s="5"/>
      <c r="W42" s="5"/>
      <c r="X42" s="5"/>
      <c r="Y42" s="5"/>
      <c r="Z42" s="5"/>
    </row>
    <row r="43">
      <c r="A43" s="5" t="str">
        <f>IFERROR(__xludf.DUMMYFUNCTION("""COMPUTED_VALUE"""),"Siddhartha Nag")</f>
        <v>Siddhartha Nag</v>
      </c>
      <c r="B43" s="5" t="str">
        <f>IFERROR(__xludf.DUMMYFUNCTION("""COMPUTED_VALUE"""),"20-29")</f>
        <v>20-29</v>
      </c>
      <c r="C43" s="5" t="str">
        <f>IFERROR(__xludf.DUMMYFUNCTION("""COMPUTED_VALUE"""),"Male")</f>
        <v>Male</v>
      </c>
      <c r="D43" s="5" t="str">
        <f>IFERROR(__xludf.DUMMYFUNCTION("""COMPUTED_VALUE"""),"More than a year ago")</f>
        <v>More than a year ago</v>
      </c>
      <c r="E43" s="5" t="str">
        <f>IFERROR(__xludf.DUMMYFUNCTION("""COMPUTED_VALUE"""),"Confectionery and Mints")</f>
        <v>Confectionery and Mints</v>
      </c>
      <c r="F43" s="5" t="str">
        <f>IFERROR(__xludf.DUMMYFUNCTION("""COMPUTED_VALUE"""),"Spotted in a store")</f>
        <v>Spotted in a store</v>
      </c>
      <c r="G43" s="5" t="str">
        <f>IFERROR(__xludf.DUMMYFUNCTION("""COMPUTED_VALUE"""),"Once a week")</f>
        <v>Once a week</v>
      </c>
      <c r="H43" s="5" t="str">
        <f>IFERROR(__xludf.DUMMYFUNCTION("""COMPUTED_VALUE"""),"After meals")</f>
        <v>After meals</v>
      </c>
      <c r="I43" s="5" t="str">
        <f>IFERROR(__xludf.DUMMYFUNCTION("""COMPUTED_VALUE"""),"Candy")</f>
        <v>Candy</v>
      </c>
      <c r="J43" s="5" t="str">
        <f>IFERROR(__xludf.DUMMYFUNCTION("""COMPUTED_VALUE"""),"Better ingredients, Nostalgic vibes")</f>
        <v>Better ingredients, Nostalgic vibes</v>
      </c>
      <c r="K43" s="5" t="str">
        <f>IFERROR(__xludf.DUMMYFUNCTION("""COMPUTED_VALUE"""),"Yes")</f>
        <v>Yes</v>
      </c>
      <c r="L43" s="5" t="str">
        <f>IFERROR(__xludf.DUMMYFUNCTION("""COMPUTED_VALUE"""),"Haldiram, Bikaner, Local brands")</f>
        <v>Haldiram, Bikaner, Local brands</v>
      </c>
      <c r="M43" s="5" t="str">
        <f>IFERROR(__xludf.DUMMYFUNCTION("""COMPUTED_VALUE"""),"Haldiram")</f>
        <v>Haldiram</v>
      </c>
      <c r="N43" s="5" t="str">
        <f>IFERROR(__xludf.DUMMYFUNCTION("""COMPUTED_VALUE"""),"Haldiram, Bikaner, Local brands")</f>
        <v>Haldiram, Bikaner, Local brands</v>
      </c>
      <c r="O43" s="5" t="str">
        <f>IFERROR(__xludf.DUMMYFUNCTION("""COMPUTED_VALUE"""),"Haldiram")</f>
        <v>Haldiram</v>
      </c>
      <c r="P43" s="5" t="str">
        <f>IFERROR(__xludf.DUMMYFUNCTION("""COMPUTED_VALUE"""),"Haldiram's ")</f>
        <v>Haldiram's </v>
      </c>
      <c r="Q43" s="5" t="str">
        <f>IFERROR(__xludf.DUMMYFUNCTION("""COMPUTED_VALUE"""),"Occasionally (when craving hits)")</f>
        <v>Occasionally (when craving hits)</v>
      </c>
      <c r="R43" s="5" t="str">
        <f>IFERROR(__xludf.DUMMYFUNCTION("""COMPUTED_VALUE"""),"Special Occasions")</f>
        <v>Special Occasions</v>
      </c>
      <c r="S43" s="5"/>
      <c r="T43" s="5"/>
      <c r="U43" s="5"/>
      <c r="V43" s="5"/>
      <c r="W43" s="5"/>
      <c r="X43" s="5"/>
      <c r="Y43" s="5"/>
      <c r="Z43" s="5"/>
    </row>
    <row r="44">
      <c r="A44" s="5" t="str">
        <f>IFERROR(__xludf.DUMMYFUNCTION("""COMPUTED_VALUE"""),"Sumaiya khan")</f>
        <v>Sumaiya khan</v>
      </c>
      <c r="B44" s="5" t="str">
        <f>IFERROR(__xludf.DUMMYFUNCTION("""COMPUTED_VALUE"""),"20-29")</f>
        <v>20-29</v>
      </c>
      <c r="C44" s="5" t="str">
        <f>IFERROR(__xludf.DUMMYFUNCTION("""COMPUTED_VALUE"""),"Female")</f>
        <v>Female</v>
      </c>
      <c r="D44" s="5" t="str">
        <f>IFERROR(__xludf.DUMMYFUNCTION("""COMPUTED_VALUE"""),"More than a year ago")</f>
        <v>More than a year ago</v>
      </c>
      <c r="E44" s="5" t="str">
        <f>IFERROR(__xludf.DUMMYFUNCTION("""COMPUTED_VALUE"""),"Both")</f>
        <v>Both</v>
      </c>
      <c r="F44" s="5" t="str">
        <f>IFERROR(__xludf.DUMMYFUNCTION("""COMPUTED_VALUE"""),"Instagram")</f>
        <v>Instagram</v>
      </c>
      <c r="G44" s="5" t="str">
        <f>IFERROR(__xludf.DUMMYFUNCTION("""COMPUTED_VALUE"""),"Daily")</f>
        <v>Daily</v>
      </c>
      <c r="H44" s="5" t="str">
        <f>IFERROR(__xludf.DUMMYFUNCTION("""COMPUTED_VALUE"""),"After meals")</f>
        <v>After meals</v>
      </c>
      <c r="I44" s="5" t="str">
        <f>IFERROR(__xludf.DUMMYFUNCTION("""COMPUTED_VALUE"""),"Tamarind Pop")</f>
        <v>Tamarind Pop</v>
      </c>
      <c r="J44" s="5" t="str">
        <f>IFERROR(__xludf.DUMMYFUNCTION("""COMPUTED_VALUE"""),"Unique Format")</f>
        <v>Unique Format</v>
      </c>
      <c r="K44" s="5" t="str">
        <f>IFERROR(__xludf.DUMMYFUNCTION("""COMPUTED_VALUE"""),"Yes")</f>
        <v>Yes</v>
      </c>
      <c r="L44" s="5" t="str">
        <f>IFERROR(__xludf.DUMMYFUNCTION("""COMPUTED_VALUE"""),"Haldiram, bikanervala , Local brands")</f>
        <v>Haldiram, bikanervala , Local brands</v>
      </c>
      <c r="M44" s="5" t="str">
        <f>IFERROR(__xludf.DUMMYFUNCTION("""COMPUTED_VALUE"""),"Haldiram")</f>
        <v>Haldiram</v>
      </c>
      <c r="N44" s="5" t="str">
        <f>IFERROR(__xludf.DUMMYFUNCTION("""COMPUTED_VALUE"""),"Haldiram, bikanervala , Local brands")</f>
        <v>Haldiram, bikanervala , Local brands</v>
      </c>
      <c r="O44" s="5" t="str">
        <f>IFERROR(__xludf.DUMMYFUNCTION("""COMPUTED_VALUE"""),"Haldiram")</f>
        <v>Haldiram</v>
      </c>
      <c r="P44" s="5" t="str">
        <f>IFERROR(__xludf.DUMMYFUNCTION("""COMPUTED_VALUE"""),"Haldiram's ")</f>
        <v>Haldiram's </v>
      </c>
      <c r="Q44" s="5" t="str">
        <f>IFERROR(__xludf.DUMMYFUNCTION("""COMPUTED_VALUE"""),"Occasionally (when craving hits)")</f>
        <v>Occasionally (when craving hits)</v>
      </c>
      <c r="R44" s="5" t="str">
        <f>IFERROR(__xludf.DUMMYFUNCTION("""COMPUTED_VALUE"""),"During festive time")</f>
        <v>During festive time</v>
      </c>
      <c r="S44" s="5"/>
      <c r="T44" s="5"/>
      <c r="U44" s="5"/>
      <c r="V44" s="5"/>
      <c r="W44" s="5"/>
      <c r="X44" s="5"/>
      <c r="Y44" s="5"/>
      <c r="Z44" s="5"/>
    </row>
    <row r="45">
      <c r="A45" s="5" t="str">
        <f>IFERROR(__xludf.DUMMYFUNCTION("""COMPUTED_VALUE"""),"mayank mittal")</f>
        <v>mayank mittal</v>
      </c>
      <c r="B45" s="5" t="str">
        <f>IFERROR(__xludf.DUMMYFUNCTION("""COMPUTED_VALUE"""),"20-29")</f>
        <v>20-29</v>
      </c>
      <c r="C45" s="5" t="str">
        <f>IFERROR(__xludf.DUMMYFUNCTION("""COMPUTED_VALUE"""),"Male")</f>
        <v>Male</v>
      </c>
      <c r="D45" s="5" t="str">
        <f>IFERROR(__xludf.DUMMYFUNCTION("""COMPUTED_VALUE"""),"More than a year ago")</f>
        <v>More than a year ago</v>
      </c>
      <c r="E45" s="5" t="str">
        <f>IFERROR(__xludf.DUMMYFUNCTION("""COMPUTED_VALUE"""),"Confectionery and Mints")</f>
        <v>Confectionery and Mints</v>
      </c>
      <c r="F45" s="5" t="str">
        <f>IFERROR(__xludf.DUMMYFUNCTION("""COMPUTED_VALUE"""),"Instagram")</f>
        <v>Instagram</v>
      </c>
      <c r="G45" s="5" t="str">
        <f>IFERROR(__xludf.DUMMYFUNCTION("""COMPUTED_VALUE"""),"Occasionally (when craving hits)")</f>
        <v>Occasionally (when craving hits)</v>
      </c>
      <c r="H45" s="5" t="str">
        <f>IFERROR(__xludf.DUMMYFUNCTION("""COMPUTED_VALUE"""),"To curb chatpata cravings / craving")</f>
        <v>To curb chatpata cravings / craving</v>
      </c>
      <c r="I45" s="5" t="str">
        <f>IFERROR(__xludf.DUMMYFUNCTION("""COMPUTED_VALUE"""),"Lollipop")</f>
        <v>Lollipop</v>
      </c>
      <c r="J45" s="5" t="str">
        <f>IFERROR(__xludf.DUMMYFUNCTION("""COMPUTED_VALUE"""),"Chatpata Taste, Better ingredients")</f>
        <v>Chatpata Taste, Better ingredients</v>
      </c>
      <c r="K45" s="5" t="str">
        <f>IFERROR(__xludf.DUMMYFUNCTION("""COMPUTED_VALUE"""),"No")</f>
        <v>No</v>
      </c>
      <c r="L45" s="5" t="str">
        <f>IFERROR(__xludf.DUMMYFUNCTION("""COMPUTED_VALUE"""),"Amul, Bikanervala")</f>
        <v>Amul, Bikanervala</v>
      </c>
      <c r="M45" s="5" t="str">
        <f>IFERROR(__xludf.DUMMYFUNCTION("""COMPUTED_VALUE"""),"Bikaner / Bikaji")</f>
        <v>Bikaner / Bikaji</v>
      </c>
      <c r="N45" s="5" t="str">
        <f>IFERROR(__xludf.DUMMYFUNCTION("""COMPUTED_VALUE"""),"Amul, Bikanervala")</f>
        <v>Amul, Bikanervala</v>
      </c>
      <c r="O45" s="5" t="str">
        <f>IFERROR(__xludf.DUMMYFUNCTION("""COMPUTED_VALUE"""),"Bikaner / Bikaji")</f>
        <v>Bikaner / Bikaji</v>
      </c>
      <c r="P45" s="5" t="str">
        <f>IFERROR(__xludf.DUMMYFUNCTION("""COMPUTED_VALUE"""),"Other National")</f>
        <v>Other National</v>
      </c>
      <c r="Q45" s="5" t="str">
        <f>IFERROR(__xludf.DUMMYFUNCTION("""COMPUTED_VALUE"""),"Occasionally (when craving hits)")</f>
        <v>Occasionally (when craving hits)</v>
      </c>
      <c r="R45" s="5" t="str">
        <f>IFERROR(__xludf.DUMMYFUNCTION("""COMPUTED_VALUE"""),"After meals as a dessert")</f>
        <v>After meals as a dessert</v>
      </c>
      <c r="S45" s="5"/>
      <c r="T45" s="5"/>
      <c r="U45" s="5"/>
      <c r="V45" s="5"/>
      <c r="W45" s="5"/>
      <c r="X45" s="5"/>
      <c r="Y45" s="5"/>
      <c r="Z45" s="5"/>
    </row>
    <row r="46">
      <c r="A46" s="5" t="str">
        <f>IFERROR(__xludf.DUMMYFUNCTION("""COMPUTED_VALUE"""),"Manasa rajan")</f>
        <v>Manasa rajan</v>
      </c>
      <c r="B46" s="5" t="str">
        <f>IFERROR(__xludf.DUMMYFUNCTION("""COMPUTED_VALUE"""),"30-39")</f>
        <v>30-39</v>
      </c>
      <c r="C46" s="5" t="str">
        <f>IFERROR(__xludf.DUMMYFUNCTION("""COMPUTED_VALUE"""),"Female")</f>
        <v>Female</v>
      </c>
      <c r="D46" s="5" t="str">
        <f>IFERROR(__xludf.DUMMYFUNCTION("""COMPUTED_VALUE"""),"More than a year ago")</f>
        <v>More than a year ago</v>
      </c>
      <c r="E46" s="5" t="str">
        <f>IFERROR(__xludf.DUMMYFUNCTION("""COMPUTED_VALUE"""),"Confectionery and Mints")</f>
        <v>Confectionery and Mints</v>
      </c>
      <c r="F46" s="5" t="str">
        <f>IFERROR(__xludf.DUMMYFUNCTION("""COMPUTED_VALUE"""),"Instagram")</f>
        <v>Instagram</v>
      </c>
      <c r="G46" s="5" t="str">
        <f>IFERROR(__xludf.DUMMYFUNCTION("""COMPUTED_VALUE"""),"Daily")</f>
        <v>Daily</v>
      </c>
      <c r="H46" s="5" t="str">
        <f>IFERROR(__xludf.DUMMYFUNCTION("""COMPUTED_VALUE"""),"To curb chatpata cravings / craving")</f>
        <v>To curb chatpata cravings / craving</v>
      </c>
      <c r="I46" s="5" t="str">
        <f>IFERROR(__xludf.DUMMYFUNCTION("""COMPUTED_VALUE"""),"Candy")</f>
        <v>Candy</v>
      </c>
      <c r="J46" s="5" t="str">
        <f>IFERROR(__xludf.DUMMYFUNCTION("""COMPUTED_VALUE"""),"Better ingredients")</f>
        <v>Better ingredients</v>
      </c>
      <c r="K46" s="5" t="str">
        <f>IFERROR(__xludf.DUMMYFUNCTION("""COMPUTED_VALUE"""),"Yes")</f>
        <v>Yes</v>
      </c>
      <c r="L46" s="5" t="str">
        <f>IFERROR(__xludf.DUMMYFUNCTION("""COMPUTED_VALUE"""),"Asha, Kanthi, Indian Sweet house, Nandhini")</f>
        <v>Asha, Kanthi, Indian Sweet house, Nandhini</v>
      </c>
      <c r="M46" s="5" t="str">
        <f>IFERROR(__xludf.DUMMYFUNCTION("""COMPUTED_VALUE"""),"Amul / Asha / Others")</f>
        <v>Amul / Asha / Others</v>
      </c>
      <c r="N46" s="5" t="str">
        <f>IFERROR(__xludf.DUMMYFUNCTION("""COMPUTED_VALUE"""),"Asha, Nandhini, Kanthi,")</f>
        <v>Asha, Nandhini, Kanthi,</v>
      </c>
      <c r="O46" s="5" t="str">
        <f>IFERROR(__xludf.DUMMYFUNCTION("""COMPUTED_VALUE"""),"Amul / Asha / Others")</f>
        <v>Amul / Asha / Others</v>
      </c>
      <c r="P46" s="5" t="str">
        <f>IFERROR(__xludf.DUMMYFUNCTION("""COMPUTED_VALUE"""),"Other National")</f>
        <v>Other National</v>
      </c>
      <c r="Q46" s="5" t="str">
        <f>IFERROR(__xludf.DUMMYFUNCTION("""COMPUTED_VALUE"""),"Occasionally (when craving hits)")</f>
        <v>Occasionally (when craving hits)</v>
      </c>
      <c r="R46" s="5" t="str">
        <f>IFERROR(__xludf.DUMMYFUNCTION("""COMPUTED_VALUE"""),"During festive time")</f>
        <v>During festive time</v>
      </c>
      <c r="S46" s="5"/>
      <c r="T46" s="5"/>
      <c r="U46" s="5"/>
      <c r="V46" s="5"/>
      <c r="W46" s="5"/>
      <c r="X46" s="5"/>
      <c r="Y46" s="5"/>
      <c r="Z46" s="5"/>
    </row>
    <row r="47">
      <c r="A47" s="5" t="str">
        <f>IFERROR(__xludf.DUMMYFUNCTION("""COMPUTED_VALUE"""),"Devika")</f>
        <v>Devika</v>
      </c>
      <c r="B47" s="5" t="str">
        <f>IFERROR(__xludf.DUMMYFUNCTION("""COMPUTED_VALUE"""),"20-29")</f>
        <v>20-29</v>
      </c>
      <c r="C47" s="5" t="str">
        <f>IFERROR(__xludf.DUMMYFUNCTION("""COMPUTED_VALUE"""),"Female")</f>
        <v>Female</v>
      </c>
      <c r="D47" s="5" t="str">
        <f>IFERROR(__xludf.DUMMYFUNCTION("""COMPUTED_VALUE"""),"More than a year ago")</f>
        <v>More than a year ago</v>
      </c>
      <c r="E47" s="5" t="str">
        <f>IFERROR(__xludf.DUMMYFUNCTION("""COMPUTED_VALUE"""),"Confectionery and Mints")</f>
        <v>Confectionery and Mints</v>
      </c>
      <c r="F47" s="5" t="str">
        <f>IFERROR(__xludf.DUMMYFUNCTION("""COMPUTED_VALUE"""),"Instagram")</f>
        <v>Instagram</v>
      </c>
      <c r="G47" s="5" t="str">
        <f>IFERROR(__xludf.DUMMYFUNCTION("""COMPUTED_VALUE"""),"Once a week")</f>
        <v>Once a week</v>
      </c>
      <c r="H47" s="5" t="str">
        <f>IFERROR(__xludf.DUMMYFUNCTION("""COMPUTED_VALUE"""),"While travelling")</f>
        <v>While travelling</v>
      </c>
      <c r="I47" s="5" t="str">
        <f>IFERROR(__xludf.DUMMYFUNCTION("""COMPUTED_VALUE"""),"Lollipop")</f>
        <v>Lollipop</v>
      </c>
      <c r="J47" s="5" t="str">
        <f>IFERROR(__xludf.DUMMYFUNCTION("""COMPUTED_VALUE"""),"One of her frieds reviewed the products so she wanted to give it a try")</f>
        <v>One of her frieds reviewed the products so she wanted to give it a try</v>
      </c>
      <c r="K47" s="5" t="str">
        <f>IFERROR(__xludf.DUMMYFUNCTION("""COMPUTED_VALUE"""),"No")</f>
        <v>No</v>
      </c>
      <c r="L47" s="5" t="str">
        <f>IFERROR(__xludf.DUMMYFUNCTION("""COMPUTED_VALUE"""),"Not aware of any brands")</f>
        <v>Not aware of any brands</v>
      </c>
      <c r="M47" s="5" t="str">
        <f>IFERROR(__xludf.DUMMYFUNCTION("""COMPUTED_VALUE"""),"Unaware / No idea / None")</f>
        <v>Unaware / No idea / None</v>
      </c>
      <c r="N47" s="5" t="str">
        <f>IFERROR(__xludf.DUMMYFUNCTION("""COMPUTED_VALUE"""),"Not aware of any brands")</f>
        <v>Not aware of any brands</v>
      </c>
      <c r="O47" s="5" t="str">
        <f>IFERROR(__xludf.DUMMYFUNCTION("""COMPUTED_VALUE"""),"Unaware / No idea / None")</f>
        <v>Unaware / No idea / None</v>
      </c>
      <c r="P47" s="5" t="str">
        <f>IFERROR(__xludf.DUMMYFUNCTION("""COMPUTED_VALUE"""),"Haldiram's ")</f>
        <v>Haldiram's </v>
      </c>
      <c r="Q47" s="5" t="str">
        <f>IFERROR(__xludf.DUMMYFUNCTION("""COMPUTED_VALUE"""),"Occasionally (when craving hits)")</f>
        <v>Occasionally (when craving hits)</v>
      </c>
      <c r="R47" s="5" t="str">
        <f>IFERROR(__xludf.DUMMYFUNCTION("""COMPUTED_VALUE"""),"During festive time")</f>
        <v>During festive time</v>
      </c>
      <c r="S47" s="5"/>
      <c r="T47" s="5"/>
      <c r="U47" s="5"/>
      <c r="V47" s="5"/>
      <c r="W47" s="5"/>
      <c r="X47" s="5"/>
      <c r="Y47" s="5"/>
      <c r="Z47" s="5"/>
    </row>
    <row r="48">
      <c r="A48" s="5" t="str">
        <f>IFERROR(__xludf.DUMMYFUNCTION("""COMPUTED_VALUE"""),"Prajakta bokil")</f>
        <v>Prajakta bokil</v>
      </c>
      <c r="B48" s="5" t="str">
        <f>IFERROR(__xludf.DUMMYFUNCTION("""COMPUTED_VALUE"""),"20-29")</f>
        <v>20-29</v>
      </c>
      <c r="C48" s="5" t="str">
        <f>IFERROR(__xludf.DUMMYFUNCTION("""COMPUTED_VALUE"""),"Female")</f>
        <v>Female</v>
      </c>
      <c r="D48" s="5" t="str">
        <f>IFERROR(__xludf.DUMMYFUNCTION("""COMPUTED_VALUE"""),"More than a year ago")</f>
        <v>More than a year ago</v>
      </c>
      <c r="E48" s="5" t="str">
        <f>IFERROR(__xludf.DUMMYFUNCTION("""COMPUTED_VALUE"""),"Confectionery and Mints")</f>
        <v>Confectionery and Mints</v>
      </c>
      <c r="F48" s="5" t="str">
        <f>IFERROR(__xludf.DUMMYFUNCTION("""COMPUTED_VALUE"""),"Instagram")</f>
        <v>Instagram</v>
      </c>
      <c r="G48" s="5" t="str">
        <f>IFERROR(__xludf.DUMMYFUNCTION("""COMPUTED_VALUE"""),"Occasionally (when craving hits)")</f>
        <v>Occasionally (when craving hits)</v>
      </c>
      <c r="H48" s="5" t="str">
        <f>IFERROR(__xludf.DUMMYFUNCTION("""COMPUTED_VALUE"""),"When bored / Free time / Leisure")</f>
        <v>When bored / Free time / Leisure</v>
      </c>
      <c r="I48" s="5" t="str">
        <f>IFERROR(__xludf.DUMMYFUNCTION("""COMPUTED_VALUE"""),"Lollipop")</f>
        <v>Lollipop</v>
      </c>
      <c r="J48" s="5" t="str">
        <f>IFERROR(__xludf.DUMMYFUNCTION("""COMPUTED_VALUE"""),"Better ingredients")</f>
        <v>Better ingredients</v>
      </c>
      <c r="K48" s="5" t="str">
        <f>IFERROR(__xludf.DUMMYFUNCTION("""COMPUTED_VALUE"""),"No")</f>
        <v>No</v>
      </c>
      <c r="L48" s="5" t="str">
        <f>IFERROR(__xludf.DUMMYFUNCTION("""COMPUTED_VALUE"""),"Rajpurohit ( local brand in her area)")</f>
        <v>Rajpurohit ( local brand in her area)</v>
      </c>
      <c r="M48" s="5" t="str">
        <f>IFERROR(__xludf.DUMMYFUNCTION("""COMPUTED_VALUE"""),"Local / Homemade / Store")</f>
        <v>Local / Homemade / Store</v>
      </c>
      <c r="N48" s="5" t="str">
        <f>IFERROR(__xludf.DUMMYFUNCTION("""COMPUTED_VALUE"""),"Not aware of any brands")</f>
        <v>Not aware of any brands</v>
      </c>
      <c r="O48" s="5" t="str">
        <f>IFERROR(__xludf.DUMMYFUNCTION("""COMPUTED_VALUE"""),"Unaware / No idea / None")</f>
        <v>Unaware / No idea / None</v>
      </c>
      <c r="P48" s="5" t="str">
        <f>IFERROR(__xludf.DUMMYFUNCTION("""COMPUTED_VALUE"""),"Local / Generic")</f>
        <v>Local / Generic</v>
      </c>
      <c r="Q48" s="5" t="str">
        <f>IFERROR(__xludf.DUMMYFUNCTION("""COMPUTED_VALUE"""),"Occasionally (when craving hits)")</f>
        <v>Occasionally (when craving hits)</v>
      </c>
      <c r="R48" s="5" t="str">
        <f>IFERROR(__xludf.DUMMYFUNCTION("""COMPUTED_VALUE"""),"During festive time")</f>
        <v>During festive time</v>
      </c>
      <c r="S48" s="5"/>
      <c r="T48" s="5"/>
      <c r="U48" s="5"/>
      <c r="V48" s="5"/>
      <c r="W48" s="5"/>
      <c r="X48" s="5"/>
      <c r="Y48" s="5"/>
      <c r="Z48" s="5"/>
    </row>
    <row r="49">
      <c r="A49" s="5" t="str">
        <f>IFERROR(__xludf.DUMMYFUNCTION("""COMPUTED_VALUE"""),"Ashish kumar")</f>
        <v>Ashish kumar</v>
      </c>
      <c r="B49" s="5" t="str">
        <f>IFERROR(__xludf.DUMMYFUNCTION("""COMPUTED_VALUE"""),"30-39")</f>
        <v>30-39</v>
      </c>
      <c r="C49" s="5" t="str">
        <f>IFERROR(__xludf.DUMMYFUNCTION("""COMPUTED_VALUE"""),"Male")</f>
        <v>Male</v>
      </c>
      <c r="D49" s="5" t="str">
        <f>IFERROR(__xludf.DUMMYFUNCTION("""COMPUTED_VALUE"""),"More than a year ago")</f>
        <v>More than a year ago</v>
      </c>
      <c r="E49" s="5" t="str">
        <f>IFERROR(__xludf.DUMMYFUNCTION("""COMPUTED_VALUE"""),"Confectionery and Mints")</f>
        <v>Confectionery and Mints</v>
      </c>
      <c r="F49" s="5" t="str">
        <f>IFERROR(__xludf.DUMMYFUNCTION("""COMPUTED_VALUE"""),"Instagram")</f>
        <v>Instagram</v>
      </c>
      <c r="G49" s="5" t="str">
        <f>IFERROR(__xludf.DUMMYFUNCTION("""COMPUTED_VALUE"""),"Occasionally (when craving hits)")</f>
        <v>Occasionally (when craving hits)</v>
      </c>
      <c r="H49" s="5" t="str">
        <f>IFERROR(__xludf.DUMMYFUNCTION("""COMPUTED_VALUE"""),"After meals")</f>
        <v>After meals</v>
      </c>
      <c r="I49" s="5" t="str">
        <f>IFERROR(__xludf.DUMMYFUNCTION("""COMPUTED_VALUE"""),"Candy")</f>
        <v>Candy</v>
      </c>
      <c r="J49" s="5" t="str">
        <f>IFERROR(__xludf.DUMMYFUNCTION("""COMPUTED_VALUE"""),"Since his kids liked these kind of popz")</f>
        <v>Since his kids liked these kind of popz</v>
      </c>
      <c r="K49" s="5" t="str">
        <f>IFERROR(__xludf.DUMMYFUNCTION("""COMPUTED_VALUE"""),"No")</f>
        <v>No</v>
      </c>
      <c r="L49" s="5" t="str">
        <f>IFERROR(__xludf.DUMMYFUNCTION("""COMPUTED_VALUE"""),"Disconnected in mid of the call")</f>
        <v>Disconnected in mid of the call</v>
      </c>
      <c r="M49" s="5" t="str">
        <f>IFERROR(__xludf.DUMMYFUNCTION("""COMPUTED_VALUE"""),"Unaware / No idea / None")</f>
        <v>Unaware / No idea / None</v>
      </c>
      <c r="N49" s="5" t="str">
        <f>IFERROR(__xludf.DUMMYFUNCTION("""COMPUTED_VALUE"""),"Disconnected in mid of the call")</f>
        <v>Disconnected in mid of the call</v>
      </c>
      <c r="O49" s="5" t="str">
        <f>IFERROR(__xludf.DUMMYFUNCTION("""COMPUTED_VALUE"""),"Unaware / No idea / None")</f>
        <v>Unaware / No idea / None</v>
      </c>
      <c r="P49" s="5" t="str">
        <f>IFERROR(__xludf.DUMMYFUNCTION("""COMPUTED_VALUE"""),"No Preference / Doesn’t Consume")</f>
        <v>No Preference / Doesn’t Consume</v>
      </c>
      <c r="Q49" s="5" t="str">
        <f>IFERROR(__xludf.DUMMYFUNCTION("""COMPUTED_VALUE"""),"Not responded")</f>
        <v>Not responded</v>
      </c>
      <c r="R49" s="5" t="str">
        <f>IFERROR(__xludf.DUMMYFUNCTION("""COMPUTED_VALUE"""),"not responded")</f>
        <v>not responded</v>
      </c>
      <c r="S49" s="5"/>
      <c r="T49" s="5"/>
      <c r="U49" s="5"/>
      <c r="V49" s="5"/>
      <c r="W49" s="5"/>
      <c r="X49" s="5"/>
      <c r="Y49" s="5"/>
      <c r="Z49" s="5"/>
    </row>
    <row r="50">
      <c r="A50" s="5" t="str">
        <f>IFERROR(__xludf.DUMMYFUNCTION("""COMPUTED_VALUE"""),"Anjani thakur")</f>
        <v>Anjani thakur</v>
      </c>
      <c r="B50" s="5" t="str">
        <f>IFERROR(__xludf.DUMMYFUNCTION("""COMPUTED_VALUE"""),"30-39")</f>
        <v>30-39</v>
      </c>
      <c r="C50" s="5" t="str">
        <f>IFERROR(__xludf.DUMMYFUNCTION("""COMPUTED_VALUE"""),"Female")</f>
        <v>Female</v>
      </c>
      <c r="D50" s="5" t="str">
        <f>IFERROR(__xludf.DUMMYFUNCTION("""COMPUTED_VALUE"""),"More than a year ago")</f>
        <v>More than a year ago</v>
      </c>
      <c r="E50" s="5" t="str">
        <f>IFERROR(__xludf.DUMMYFUNCTION("""COMPUTED_VALUE"""),"Confectionery and Mints")</f>
        <v>Confectionery and Mints</v>
      </c>
      <c r="F50" s="5" t="str">
        <f>IFERROR(__xludf.DUMMYFUNCTION("""COMPUTED_VALUE"""),"Facebook")</f>
        <v>Facebook</v>
      </c>
      <c r="G50" s="5" t="str">
        <f>IFERROR(__xludf.DUMMYFUNCTION("""COMPUTED_VALUE"""),"2-3 times a week")</f>
        <v>2-3 times a week</v>
      </c>
      <c r="H50" s="5" t="str">
        <f>IFERROR(__xludf.DUMMYFUNCTION("""COMPUTED_VALUE"""),"To curb chatpata cravings / craving")</f>
        <v>To curb chatpata cravings / craving</v>
      </c>
      <c r="I50" s="5" t="str">
        <f>IFERROR(__xludf.DUMMYFUNCTION("""COMPUTED_VALUE"""),"Lollipop")</f>
        <v>Lollipop</v>
      </c>
      <c r="J50" s="5" t="str">
        <f>IFERROR(__xludf.DUMMYFUNCTION("""COMPUTED_VALUE"""),"Better ingredients")</f>
        <v>Better ingredients</v>
      </c>
      <c r="K50" s="5" t="str">
        <f>IFERROR(__xludf.DUMMYFUNCTION("""COMPUTED_VALUE"""),"No")</f>
        <v>No</v>
      </c>
      <c r="L50" s="5" t="str">
        <f>IFERROR(__xludf.DUMMYFUNCTION("""COMPUTED_VALUE"""),"Haldiram")</f>
        <v>Haldiram</v>
      </c>
      <c r="M50" s="5" t="str">
        <f>IFERROR(__xludf.DUMMYFUNCTION("""COMPUTED_VALUE"""),"Haldiram")</f>
        <v>Haldiram</v>
      </c>
      <c r="N50" s="5" t="str">
        <f>IFERROR(__xludf.DUMMYFUNCTION("""COMPUTED_VALUE"""),"Haldiram")</f>
        <v>Haldiram</v>
      </c>
      <c r="O50" s="5" t="str">
        <f>IFERROR(__xludf.DUMMYFUNCTION("""COMPUTED_VALUE"""),"Haldiram")</f>
        <v>Haldiram</v>
      </c>
      <c r="P50" s="5" t="str">
        <f>IFERROR(__xludf.DUMMYFUNCTION("""COMPUTED_VALUE"""),"Haldiram's ")</f>
        <v>Haldiram's </v>
      </c>
      <c r="Q50" s="5" t="str">
        <f>IFERROR(__xludf.DUMMYFUNCTION("""COMPUTED_VALUE"""),"Occasionally (when craving hits)")</f>
        <v>Occasionally (when craving hits)</v>
      </c>
      <c r="R50" s="5" t="str">
        <f>IFERROR(__xludf.DUMMYFUNCTION("""COMPUTED_VALUE"""),"During festive time")</f>
        <v>During festive time</v>
      </c>
      <c r="S50" s="5"/>
      <c r="T50" s="5"/>
      <c r="U50" s="5"/>
      <c r="V50" s="5"/>
      <c r="W50" s="5"/>
      <c r="X50" s="5"/>
      <c r="Y50" s="5"/>
      <c r="Z5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227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15</v>
      </c>
      <c r="O1" s="1" t="s">
        <v>16</v>
      </c>
      <c r="P1" s="1" t="s">
        <v>17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tr">
        <f>IFERROR(__xludf.DUMMYFUNCTION("FILTER(Master!A:AB, (Master!E:E=""Sweets"") + (Master!E:E=""Both""))
"),"Vinay Naik")</f>
        <v>Vinay Naik</v>
      </c>
      <c r="B2" s="5" t="str">
        <f>IFERROR(__xludf.DUMMYFUNCTION("""COMPUTED_VALUE"""),"40-49")</f>
        <v>40-49</v>
      </c>
      <c r="C2" s="5" t="str">
        <f>IFERROR(__xludf.DUMMYFUNCTION("""COMPUTED_VALUE"""),"Male")</f>
        <v>Male</v>
      </c>
      <c r="D2" s="5" t="str">
        <f>IFERROR(__xludf.DUMMYFUNCTION("""COMPUTED_VALUE"""),"Not responded")</f>
        <v>Not responded</v>
      </c>
      <c r="E2" s="5" t="str">
        <f>IFERROR(__xludf.DUMMYFUNCTION("""COMPUTED_VALUE"""),"Sweets")</f>
        <v>Sweets</v>
      </c>
      <c r="F2" s="5" t="str">
        <f>IFERROR(__xludf.DUMMYFUNCTION("""COMPUTED_VALUE"""),"Not sure")</f>
        <v>Not sure</v>
      </c>
      <c r="G2" s="5" t="str">
        <f>IFERROR(__xludf.DUMMYFUNCTION("""COMPUTED_VALUE"""),"Occasionally (when craving hits)")</f>
        <v>Occasionally (when craving hits)</v>
      </c>
      <c r="H2" s="5" t="str">
        <f>IFERROR(__xludf.DUMMYFUNCTION("""COMPUTED_VALUE"""),"When bored / Free time / Leisure")</f>
        <v>When bored / Free time / Leisure</v>
      </c>
      <c r="I2" s="5" t="str">
        <f>IFERROR(__xludf.DUMMYFUNCTION("""COMPUTED_VALUE"""),"Lollipop")</f>
        <v>Lollipop</v>
      </c>
      <c r="J2" s="5" t="str">
        <f>IFERROR(__xludf.DUMMYFUNCTION("""COMPUTED_VALUE"""),"Unique Format")</f>
        <v>Unique Format</v>
      </c>
      <c r="K2" s="5" t="str">
        <f>IFERROR(__xludf.DUMMYFUNCTION("""COMPUTED_VALUE"""),"Yes")</f>
        <v>Yes</v>
      </c>
      <c r="L2" s="5" t="str">
        <f>IFERROR(__xludf.DUMMYFUNCTION("""COMPUTED_VALUE"""),"he dont prefer packaged sweets")</f>
        <v>he dont prefer packaged sweets</v>
      </c>
      <c r="M2" s="5" t="str">
        <f>IFERROR(__xludf.DUMMYFUNCTION("""COMPUTED_VALUE"""),"Unaware / No idea / None")</f>
        <v>Unaware / No idea / None</v>
      </c>
      <c r="N2" s="5" t="str">
        <f>IFERROR(__xludf.DUMMYFUNCTION("""COMPUTED_VALUE"""),"he dont prefer packaged sweets")</f>
        <v>he dont prefer packaged sweets</v>
      </c>
      <c r="O2" s="5" t="str">
        <f>IFERROR(__xludf.DUMMYFUNCTION("""COMPUTED_VALUE"""),"Unaware / No idea / None")</f>
        <v>Unaware / No idea / None</v>
      </c>
      <c r="P2" s="5" t="str">
        <f>IFERROR(__xludf.DUMMYFUNCTION("""COMPUTED_VALUE"""),"No Preference / Doesn’t Consume")</f>
        <v>No Preference / Doesn’t Consume</v>
      </c>
      <c r="Q2" s="5" t="str">
        <f>IFERROR(__xludf.DUMMYFUNCTION("""COMPUTED_VALUE"""),"Occasionally (when craving hits)")</f>
        <v>Occasionally (when craving hits)</v>
      </c>
      <c r="R2" s="5" t="str">
        <f>IFERROR(__xludf.DUMMYFUNCTION("""COMPUTED_VALUE"""),"During festive time")</f>
        <v>During festive time</v>
      </c>
      <c r="S2" s="5"/>
      <c r="T2" s="5"/>
      <c r="U2" s="5"/>
      <c r="V2" s="5"/>
      <c r="W2" s="5"/>
      <c r="X2" s="5"/>
      <c r="Y2" s="5"/>
      <c r="Z2" s="5"/>
    </row>
    <row r="3">
      <c r="A3" s="5" t="str">
        <f>IFERROR(__xludf.DUMMYFUNCTION("""COMPUTED_VALUE"""),"Hritik sahoo")</f>
        <v>Hritik sahoo</v>
      </c>
      <c r="B3" s="5" t="str">
        <f>IFERROR(__xludf.DUMMYFUNCTION("""COMPUTED_VALUE"""),"20-29")</f>
        <v>20-29</v>
      </c>
      <c r="C3" s="5" t="str">
        <f>IFERROR(__xludf.DUMMYFUNCTION("""COMPUTED_VALUE"""),"Male")</f>
        <v>Male</v>
      </c>
      <c r="D3" s="5" t="str">
        <f>IFERROR(__xludf.DUMMYFUNCTION("""COMPUTED_VALUE"""),"More than a year ago")</f>
        <v>More than a year ago</v>
      </c>
      <c r="E3" s="5" t="str">
        <f>IFERROR(__xludf.DUMMYFUNCTION("""COMPUTED_VALUE"""),"Both")</f>
        <v>Both</v>
      </c>
      <c r="F3" s="5" t="str">
        <f>IFERROR(__xludf.DUMMYFUNCTION("""COMPUTED_VALUE"""),"Instagram")</f>
        <v>Instagram</v>
      </c>
      <c r="G3" s="5" t="str">
        <f>IFERROR(__xludf.DUMMYFUNCTION("""COMPUTED_VALUE"""),"Daily")</f>
        <v>Daily</v>
      </c>
      <c r="H3" s="5" t="str">
        <f>IFERROR(__xludf.DUMMYFUNCTION("""COMPUTED_VALUE"""),"After meals")</f>
        <v>After meals</v>
      </c>
      <c r="I3" s="5" t="str">
        <f>IFERROR(__xludf.DUMMYFUNCTION("""COMPUTED_VALUE"""),"Lollipop")</f>
        <v>Lollipop</v>
      </c>
      <c r="J3" s="5" t="str">
        <f>IFERROR(__xludf.DUMMYFUNCTION("""COMPUTED_VALUE"""),"Nostalgic vibes")</f>
        <v>Nostalgic vibes</v>
      </c>
      <c r="K3" s="5" t="str">
        <f>IFERROR(__xludf.DUMMYFUNCTION("""COMPUTED_VALUE"""),"Yes")</f>
        <v>Yes</v>
      </c>
      <c r="L3" s="5" t="str">
        <f>IFERROR(__xludf.DUMMYFUNCTION("""COMPUTED_VALUE"""),"Haldiram")</f>
        <v>Haldiram</v>
      </c>
      <c r="M3" s="5" t="str">
        <f>IFERROR(__xludf.DUMMYFUNCTION("""COMPUTED_VALUE"""),"Haldiram")</f>
        <v>Haldiram</v>
      </c>
      <c r="N3" s="5" t="str">
        <f>IFERROR(__xludf.DUMMYFUNCTION("""COMPUTED_VALUE"""),"Haldiram and local brands")</f>
        <v>Haldiram and local brands</v>
      </c>
      <c r="O3" s="5" t="str">
        <f>IFERROR(__xludf.DUMMYFUNCTION("""COMPUTED_VALUE"""),"Haldiram")</f>
        <v>Haldiram</v>
      </c>
      <c r="P3" s="5" t="str">
        <f>IFERROR(__xludf.DUMMYFUNCTION("""COMPUTED_VALUE"""),"Haldiram's ")</f>
        <v>Haldiram's </v>
      </c>
      <c r="Q3" s="5" t="str">
        <f>IFERROR(__xludf.DUMMYFUNCTION("""COMPUTED_VALUE"""),"Daily")</f>
        <v>Daily</v>
      </c>
      <c r="R3" s="5" t="str">
        <f>IFERROR(__xludf.DUMMYFUNCTION("""COMPUTED_VALUE"""),"After meals as a dessert")</f>
        <v>After meals as a dessert</v>
      </c>
      <c r="S3" s="5"/>
      <c r="T3" s="5"/>
      <c r="U3" s="5"/>
      <c r="V3" s="5"/>
      <c r="W3" s="5"/>
      <c r="X3" s="5"/>
      <c r="Y3" s="5"/>
      <c r="Z3" s="5"/>
    </row>
    <row r="4">
      <c r="A4" s="5" t="str">
        <f>IFERROR(__xludf.DUMMYFUNCTION("""COMPUTED_VALUE"""),"Gangisetty anusha")</f>
        <v>Gangisetty anusha</v>
      </c>
      <c r="B4" s="5"/>
      <c r="C4" s="5" t="str">
        <f>IFERROR(__xludf.DUMMYFUNCTION("""COMPUTED_VALUE"""),"Female")</f>
        <v>Female</v>
      </c>
      <c r="D4" s="5" t="str">
        <f>IFERROR(__xludf.DUMMYFUNCTION("""COMPUTED_VALUE"""),"More than a year ago")</f>
        <v>More than a year ago</v>
      </c>
      <c r="E4" s="5" t="str">
        <f>IFERROR(__xludf.DUMMYFUNCTION("""COMPUTED_VALUE"""),"Both")</f>
        <v>Both</v>
      </c>
      <c r="F4" s="5" t="str">
        <f>IFERROR(__xludf.DUMMYFUNCTION("""COMPUTED_VALUE"""),"Instagram")</f>
        <v>Instagram</v>
      </c>
      <c r="G4" s="5" t="str">
        <f>IFERROR(__xludf.DUMMYFUNCTION("""COMPUTED_VALUE"""),"Daily")</f>
        <v>Daily</v>
      </c>
      <c r="H4" s="5" t="str">
        <f>IFERROR(__xludf.DUMMYFUNCTION("""COMPUTED_VALUE"""),"Not responded")</f>
        <v>Not responded</v>
      </c>
      <c r="I4" s="5" t="str">
        <f>IFERROR(__xludf.DUMMYFUNCTION("""COMPUTED_VALUE"""),"Tamarind Pop")</f>
        <v>Tamarind Pop</v>
      </c>
      <c r="J4" s="5" t="str">
        <f>IFERROR(__xludf.DUMMYFUNCTION("""COMPUTED_VALUE"""),"Better ingredients")</f>
        <v>Better ingredients</v>
      </c>
      <c r="K4" s="5" t="str">
        <f>IFERROR(__xludf.DUMMYFUNCTION("""COMPUTED_VALUE"""),"No")</f>
        <v>No</v>
      </c>
      <c r="L4" s="5" t="str">
        <f>IFERROR(__xludf.DUMMYFUNCTION("""COMPUTED_VALUE"""),"Local brands")</f>
        <v>Local brands</v>
      </c>
      <c r="M4" s="5" t="str">
        <f>IFERROR(__xludf.DUMMYFUNCTION("""COMPUTED_VALUE"""),"Local / Homemade / Store")</f>
        <v>Local / Homemade / Store</v>
      </c>
      <c r="N4" s="5" t="str">
        <f>IFERROR(__xludf.DUMMYFUNCTION("""COMPUTED_VALUE"""),"Local brands")</f>
        <v>Local brands</v>
      </c>
      <c r="O4" s="5" t="str">
        <f>IFERROR(__xludf.DUMMYFUNCTION("""COMPUTED_VALUE"""),"Local / Homemade / Store")</f>
        <v>Local / Homemade / Store</v>
      </c>
      <c r="P4" s="5" t="str">
        <f>IFERROR(__xludf.DUMMYFUNCTION("""COMPUTED_VALUE"""),"Local / Generic")</f>
        <v>Local / Generic</v>
      </c>
      <c r="Q4" s="5" t="str">
        <f>IFERROR(__xludf.DUMMYFUNCTION("""COMPUTED_VALUE"""),"Occasionally (when craving hits)")</f>
        <v>Occasionally (when craving hits)</v>
      </c>
      <c r="R4" s="5" t="str">
        <f>IFERROR(__xludf.DUMMYFUNCTION("""COMPUTED_VALUE"""),"Cravings / Impulse")</f>
        <v>Cravings / Impulse</v>
      </c>
      <c r="S4" s="5"/>
      <c r="T4" s="5"/>
      <c r="U4" s="5"/>
      <c r="V4" s="5"/>
      <c r="W4" s="5"/>
      <c r="X4" s="5"/>
      <c r="Y4" s="5"/>
      <c r="Z4" s="5"/>
    </row>
    <row r="5">
      <c r="A5" s="5" t="str">
        <f>IFERROR(__xludf.DUMMYFUNCTION("""COMPUTED_VALUE"""),"Sumaiya khan")</f>
        <v>Sumaiya khan</v>
      </c>
      <c r="B5" s="5" t="str">
        <f>IFERROR(__xludf.DUMMYFUNCTION("""COMPUTED_VALUE"""),"20-29")</f>
        <v>20-29</v>
      </c>
      <c r="C5" s="5" t="str">
        <f>IFERROR(__xludf.DUMMYFUNCTION("""COMPUTED_VALUE"""),"Female")</f>
        <v>Female</v>
      </c>
      <c r="D5" s="5" t="str">
        <f>IFERROR(__xludf.DUMMYFUNCTION("""COMPUTED_VALUE"""),"More than a year ago")</f>
        <v>More than a year ago</v>
      </c>
      <c r="E5" s="5" t="str">
        <f>IFERROR(__xludf.DUMMYFUNCTION("""COMPUTED_VALUE"""),"Both")</f>
        <v>Both</v>
      </c>
      <c r="F5" s="5" t="str">
        <f>IFERROR(__xludf.DUMMYFUNCTION("""COMPUTED_VALUE"""),"Instagram")</f>
        <v>Instagram</v>
      </c>
      <c r="G5" s="5" t="str">
        <f>IFERROR(__xludf.DUMMYFUNCTION("""COMPUTED_VALUE"""),"Daily")</f>
        <v>Daily</v>
      </c>
      <c r="H5" s="5" t="str">
        <f>IFERROR(__xludf.DUMMYFUNCTION("""COMPUTED_VALUE"""),"After meals")</f>
        <v>After meals</v>
      </c>
      <c r="I5" s="5" t="str">
        <f>IFERROR(__xludf.DUMMYFUNCTION("""COMPUTED_VALUE"""),"Tamarind Pop")</f>
        <v>Tamarind Pop</v>
      </c>
      <c r="J5" s="5" t="str">
        <f>IFERROR(__xludf.DUMMYFUNCTION("""COMPUTED_VALUE"""),"Unique Format")</f>
        <v>Unique Format</v>
      </c>
      <c r="K5" s="5" t="str">
        <f>IFERROR(__xludf.DUMMYFUNCTION("""COMPUTED_VALUE"""),"Yes")</f>
        <v>Yes</v>
      </c>
      <c r="L5" s="5" t="str">
        <f>IFERROR(__xludf.DUMMYFUNCTION("""COMPUTED_VALUE"""),"Haldiram, bikanervala , Local brands")</f>
        <v>Haldiram, bikanervala , Local brands</v>
      </c>
      <c r="M5" s="5" t="str">
        <f>IFERROR(__xludf.DUMMYFUNCTION("""COMPUTED_VALUE"""),"Haldiram")</f>
        <v>Haldiram</v>
      </c>
      <c r="N5" s="5" t="str">
        <f>IFERROR(__xludf.DUMMYFUNCTION("""COMPUTED_VALUE"""),"Haldiram, bikanervala , Local brands")</f>
        <v>Haldiram, bikanervala , Local brands</v>
      </c>
      <c r="O5" s="5" t="str">
        <f>IFERROR(__xludf.DUMMYFUNCTION("""COMPUTED_VALUE"""),"Haldiram")</f>
        <v>Haldiram</v>
      </c>
      <c r="P5" s="5" t="str">
        <f>IFERROR(__xludf.DUMMYFUNCTION("""COMPUTED_VALUE"""),"Haldiram's ")</f>
        <v>Haldiram's </v>
      </c>
      <c r="Q5" s="5" t="str">
        <f>IFERROR(__xludf.DUMMYFUNCTION("""COMPUTED_VALUE"""),"Occasionally (when craving hits)")</f>
        <v>Occasionally (when craving hits)</v>
      </c>
      <c r="R5" s="5" t="str">
        <f>IFERROR(__xludf.DUMMYFUNCTION("""COMPUTED_VALUE"""),"During festive time")</f>
        <v>During festive time</v>
      </c>
      <c r="S5" s="5"/>
      <c r="T5" s="5"/>
      <c r="U5" s="5"/>
      <c r="V5" s="5"/>
      <c r="W5" s="5"/>
      <c r="X5" s="5"/>
      <c r="Y5" s="5"/>
      <c r="Z5" s="5"/>
    </row>
    <row r="6">
      <c r="A6" s="5" t="str">
        <f>IFERROR(__xludf.DUMMYFUNCTION("""COMPUTED_VALUE"""),"Dr Sunny Chhabariya")</f>
        <v>Dr Sunny Chhabariya</v>
      </c>
      <c r="B6" s="5" t="str">
        <f>IFERROR(__xludf.DUMMYFUNCTION("""COMPUTED_VALUE"""),"30-39")</f>
        <v>30-39</v>
      </c>
      <c r="C6" s="5" t="str">
        <f>IFERROR(__xludf.DUMMYFUNCTION("""COMPUTED_VALUE"""),"Female")</f>
        <v>Female</v>
      </c>
      <c r="D6" s="5" t="str">
        <f>IFERROR(__xludf.DUMMYFUNCTION("""COMPUTED_VALUE"""),"Not responded")</f>
        <v>Not responded</v>
      </c>
      <c r="E6" s="5" t="str">
        <f>IFERROR(__xludf.DUMMYFUNCTION("""COMPUTED_VALUE"""),"Sweets")</f>
        <v>Sweets</v>
      </c>
      <c r="F6" s="5" t="str">
        <f>IFERROR(__xludf.DUMMYFUNCTION("""COMPUTED_VALUE"""),"Ad")</f>
        <v>Ad</v>
      </c>
      <c r="G6" s="5" t="str">
        <f>IFERROR(__xludf.DUMMYFUNCTION("""COMPUTED_VALUE"""),"Not responded")</f>
        <v>Not responded</v>
      </c>
      <c r="H6" s="5" t="str">
        <f>IFERROR(__xludf.DUMMYFUNCTION("""COMPUTED_VALUE"""),"Not responded")</f>
        <v>Not responded</v>
      </c>
      <c r="I6" s="5" t="str">
        <f>IFERROR(__xludf.DUMMYFUNCTION("""COMPUTED_VALUE"""),"Not responded")</f>
        <v>Not responded</v>
      </c>
      <c r="J6" s="5" t="str">
        <f>IFERROR(__xludf.DUMMYFUNCTION("""COMPUTED_VALUE"""),"Not Mentioned")</f>
        <v>Not Mentioned</v>
      </c>
      <c r="K6" s="5" t="str">
        <f>IFERROR(__xludf.DUMMYFUNCTION("""COMPUTED_VALUE"""),"Yes")</f>
        <v>Yes</v>
      </c>
      <c r="L6" s="5" t="str">
        <f>IFERROR(__xludf.DUMMYFUNCTION("""COMPUTED_VALUE"""),"Haldiram, Local brands")</f>
        <v>Haldiram, Local brands</v>
      </c>
      <c r="M6" s="5" t="str">
        <f>IFERROR(__xludf.DUMMYFUNCTION("""COMPUTED_VALUE"""),"Haldiram")</f>
        <v>Haldiram</v>
      </c>
      <c r="N6" s="5" t="str">
        <f>IFERROR(__xludf.DUMMYFUNCTION("""COMPUTED_VALUE"""),"Haldiram, Local brands")</f>
        <v>Haldiram, Local brands</v>
      </c>
      <c r="O6" s="5" t="str">
        <f>IFERROR(__xludf.DUMMYFUNCTION("""COMPUTED_VALUE"""),"Haldiram")</f>
        <v>Haldiram</v>
      </c>
      <c r="P6" s="5" t="str">
        <f>IFERROR(__xludf.DUMMYFUNCTION("""COMPUTED_VALUE"""),"Haldiram's ")</f>
        <v>Haldiram's </v>
      </c>
      <c r="Q6" s="5" t="str">
        <f>IFERROR(__xludf.DUMMYFUNCTION("""COMPUTED_VALUE"""),"Once a week")</f>
        <v>Once a week</v>
      </c>
      <c r="R6" s="5" t="str">
        <f>IFERROR(__xludf.DUMMYFUNCTION("""COMPUTED_VALUE"""),"After meals as a dessert")</f>
        <v>After meals as a dessert</v>
      </c>
      <c r="S6" s="5"/>
      <c r="T6" s="5"/>
      <c r="U6" s="5"/>
      <c r="V6" s="5"/>
      <c r="W6" s="5"/>
      <c r="X6" s="5"/>
      <c r="Y6" s="5"/>
      <c r="Z6" s="5"/>
    </row>
    <row r="7">
      <c r="A7" s="5" t="str">
        <f>IFERROR(__xludf.DUMMYFUNCTION("""COMPUTED_VALUE"""),"Ekta loyal")</f>
        <v>Ekta loyal</v>
      </c>
      <c r="B7" s="5" t="str">
        <f>IFERROR(__xludf.DUMMYFUNCTION("""COMPUTED_VALUE"""),"20-29")</f>
        <v>20-29</v>
      </c>
      <c r="C7" s="5" t="str">
        <f>IFERROR(__xludf.DUMMYFUNCTION("""COMPUTED_VALUE"""),"Female")</f>
        <v>Female</v>
      </c>
      <c r="D7" s="5" t="str">
        <f>IFERROR(__xludf.DUMMYFUNCTION("""COMPUTED_VALUE"""),"Not responded")</f>
        <v>Not responded</v>
      </c>
      <c r="E7" s="5" t="str">
        <f>IFERROR(__xludf.DUMMYFUNCTION("""COMPUTED_VALUE"""),"Sweets")</f>
        <v>Sweets</v>
      </c>
      <c r="F7" s="5" t="str">
        <f>IFERROR(__xludf.DUMMYFUNCTION("""COMPUTED_VALUE"""),"Not responded")</f>
        <v>Not responded</v>
      </c>
      <c r="G7" s="5" t="str">
        <f>IFERROR(__xludf.DUMMYFUNCTION("""COMPUTED_VALUE"""),"Not responded")</f>
        <v>Not responded</v>
      </c>
      <c r="H7" s="5" t="str">
        <f>IFERROR(__xludf.DUMMYFUNCTION("""COMPUTED_VALUE"""),"Not responded")</f>
        <v>Not responded</v>
      </c>
      <c r="I7" s="5" t="str">
        <f>IFERROR(__xludf.DUMMYFUNCTION("""COMPUTED_VALUE"""),"Not responded")</f>
        <v>Not responded</v>
      </c>
      <c r="J7" s="5" t="str">
        <f>IFERROR(__xludf.DUMMYFUNCTION("""COMPUTED_VALUE"""),"Not Mentioned")</f>
        <v>Not Mentioned</v>
      </c>
      <c r="K7" s="5" t="str">
        <f>IFERROR(__xludf.DUMMYFUNCTION("""COMPUTED_VALUE"""),"Not responded")</f>
        <v>Not responded</v>
      </c>
      <c r="L7" s="5" t="str">
        <f>IFERROR(__xludf.DUMMYFUNCTION("""COMPUTED_VALUE"""),"Haldiram , Godesi, Local brands")</f>
        <v>Haldiram , Godesi, Local brands</v>
      </c>
      <c r="M7" s="5" t="str">
        <f>IFERROR(__xludf.DUMMYFUNCTION("""COMPUTED_VALUE"""),"Haldiram")</f>
        <v>Haldiram</v>
      </c>
      <c r="N7" s="5" t="str">
        <f>IFERROR(__xludf.DUMMYFUNCTION("""COMPUTED_VALUE"""),"Haldiram")</f>
        <v>Haldiram</v>
      </c>
      <c r="O7" s="5" t="str">
        <f>IFERROR(__xludf.DUMMYFUNCTION("""COMPUTED_VALUE"""),"Haldiram")</f>
        <v>Haldiram</v>
      </c>
      <c r="P7" s="5" t="str">
        <f>IFERROR(__xludf.DUMMYFUNCTION("""COMPUTED_VALUE"""),"Haldiram's ")</f>
        <v>Haldiram's </v>
      </c>
      <c r="Q7" s="5" t="str">
        <f>IFERROR(__xludf.DUMMYFUNCTION("""COMPUTED_VALUE"""),"Occasionally (when craving hits)")</f>
        <v>Occasionally (when craving hits)</v>
      </c>
      <c r="R7" s="5" t="str">
        <f>IFERROR(__xludf.DUMMYFUNCTION("""COMPUTED_VALUE"""),"During festive time")</f>
        <v>During festive time</v>
      </c>
      <c r="S7" s="5"/>
      <c r="T7" s="5"/>
      <c r="U7" s="5"/>
      <c r="V7" s="5"/>
      <c r="W7" s="5"/>
      <c r="X7" s="5"/>
      <c r="Y7" s="5"/>
      <c r="Z7" s="5"/>
    </row>
    <row r="8">
      <c r="A8" s="5" t="str">
        <f>IFERROR(__xludf.DUMMYFUNCTION("""COMPUTED_VALUE"""),"Narina saikrishna")</f>
        <v>Narina saikrishna</v>
      </c>
      <c r="B8" s="5" t="str">
        <f>IFERROR(__xludf.DUMMYFUNCTION("""COMPUTED_VALUE"""),"30-39")</f>
        <v>30-39</v>
      </c>
      <c r="C8" s="5" t="str">
        <f>IFERROR(__xludf.DUMMYFUNCTION("""COMPUTED_VALUE"""),"Male")</f>
        <v>Male</v>
      </c>
      <c r="D8" s="5" t="str">
        <f>IFERROR(__xludf.DUMMYFUNCTION("""COMPUTED_VALUE"""),"Not responded")</f>
        <v>Not responded</v>
      </c>
      <c r="E8" s="5" t="str">
        <f>IFERROR(__xludf.DUMMYFUNCTION("""COMPUTED_VALUE"""),"Sweets")</f>
        <v>Sweets</v>
      </c>
      <c r="F8" s="5" t="str">
        <f>IFERROR(__xludf.DUMMYFUNCTION("""COMPUTED_VALUE"""),"Not responded")</f>
        <v>Not responded</v>
      </c>
      <c r="G8" s="5" t="str">
        <f>IFERROR(__xludf.DUMMYFUNCTION("""COMPUTED_VALUE"""),"Not responded")</f>
        <v>Not responded</v>
      </c>
      <c r="H8" s="5" t="str">
        <f>IFERROR(__xludf.DUMMYFUNCTION("""COMPUTED_VALUE"""),"Not responded")</f>
        <v>Not responded</v>
      </c>
      <c r="I8" s="5" t="str">
        <f>IFERROR(__xludf.DUMMYFUNCTION("""COMPUTED_VALUE"""),"Not responded")</f>
        <v>Not responded</v>
      </c>
      <c r="J8" s="5" t="str">
        <f>IFERROR(__xludf.DUMMYFUNCTION("""COMPUTED_VALUE"""),"Not Mentioned")</f>
        <v>Not Mentioned</v>
      </c>
      <c r="K8" s="5" t="str">
        <f>IFERROR(__xludf.DUMMYFUNCTION("""COMPUTED_VALUE"""),"Not responded")</f>
        <v>Not responded</v>
      </c>
      <c r="L8" s="5" t="str">
        <f>IFERROR(__xludf.DUMMYFUNCTION("""COMPUTED_VALUE"""),"Godesi")</f>
        <v>Godesi</v>
      </c>
      <c r="M8" s="5" t="str">
        <f>IFERROR(__xludf.DUMMYFUNCTION("""COMPUTED_VALUE"""),"GO DESi")</f>
        <v>GO DESi</v>
      </c>
      <c r="N8" s="5" t="str">
        <f>IFERROR(__xludf.DUMMYFUNCTION("""COMPUTED_VALUE"""),"Godesi")</f>
        <v>Godesi</v>
      </c>
      <c r="O8" s="5" t="str">
        <f>IFERROR(__xludf.DUMMYFUNCTION("""COMPUTED_VALUE"""),"GO DESi")</f>
        <v>GO DESi</v>
      </c>
      <c r="P8" s="5" t="str">
        <f>IFERROR(__xludf.DUMMYFUNCTION("""COMPUTED_VALUE"""),"GO DESi")</f>
        <v>GO DESi</v>
      </c>
      <c r="Q8" s="5" t="str">
        <f>IFERROR(__xludf.DUMMYFUNCTION("""COMPUTED_VALUE"""),"Daily")</f>
        <v>Daily</v>
      </c>
      <c r="R8" s="5" t="str">
        <f>IFERROR(__xludf.DUMMYFUNCTION("""COMPUTED_VALUE"""),"After meals as a dessert")</f>
        <v>After meals as a dessert</v>
      </c>
      <c r="S8" s="5"/>
      <c r="T8" s="5"/>
      <c r="U8" s="5"/>
      <c r="V8" s="5"/>
      <c r="W8" s="5"/>
      <c r="X8" s="5"/>
      <c r="Y8" s="5"/>
      <c r="Z8" s="5"/>
    </row>
    <row r="9">
      <c r="A9" s="5" t="str">
        <f>IFERROR(__xludf.DUMMYFUNCTION("""COMPUTED_VALUE"""),"Rihitha")</f>
        <v>Rihitha</v>
      </c>
      <c r="B9" s="5" t="str">
        <f>IFERROR(__xludf.DUMMYFUNCTION("""COMPUTED_VALUE"""),"30-39")</f>
        <v>30-39</v>
      </c>
      <c r="C9" s="5" t="str">
        <f>IFERROR(__xludf.DUMMYFUNCTION("""COMPUTED_VALUE"""),"Female")</f>
        <v>Female</v>
      </c>
      <c r="D9" s="5" t="str">
        <f>IFERROR(__xludf.DUMMYFUNCTION("""COMPUTED_VALUE"""),"Not responded")</f>
        <v>Not responded</v>
      </c>
      <c r="E9" s="5" t="str">
        <f>IFERROR(__xludf.DUMMYFUNCTION("""COMPUTED_VALUE"""),"Sweets")</f>
        <v>Sweets</v>
      </c>
      <c r="F9" s="5" t="str">
        <f>IFERROR(__xludf.DUMMYFUNCTION("""COMPUTED_VALUE"""),"Not responded")</f>
        <v>Not responded</v>
      </c>
      <c r="G9" s="5" t="str">
        <f>IFERROR(__xludf.DUMMYFUNCTION("""COMPUTED_VALUE"""),"Not responded")</f>
        <v>Not responded</v>
      </c>
      <c r="H9" s="5" t="str">
        <f>IFERROR(__xludf.DUMMYFUNCTION("""COMPUTED_VALUE"""),"Not responded")</f>
        <v>Not responded</v>
      </c>
      <c r="I9" s="5" t="str">
        <f>IFERROR(__xludf.DUMMYFUNCTION("""COMPUTED_VALUE"""),"Not responded")</f>
        <v>Not responded</v>
      </c>
      <c r="J9" s="5" t="str">
        <f>IFERROR(__xludf.DUMMYFUNCTION("""COMPUTED_VALUE"""),"Not Mentioned")</f>
        <v>Not Mentioned</v>
      </c>
      <c r="K9" s="5" t="str">
        <f>IFERROR(__xludf.DUMMYFUNCTION("""COMPUTED_VALUE"""),"Not responded")</f>
        <v>Not responded</v>
      </c>
      <c r="L9" s="5" t="str">
        <f>IFERROR(__xludf.DUMMYFUNCTION("""COMPUTED_VALUE"""),"Haldiram, Anand, Godesi, Local brands")</f>
        <v>Haldiram, Anand, Godesi, Local brands</v>
      </c>
      <c r="M9" s="5" t="str">
        <f>IFERROR(__xludf.DUMMYFUNCTION("""COMPUTED_VALUE"""),"Haldiram")</f>
        <v>Haldiram</v>
      </c>
      <c r="N9" s="5" t="str">
        <f>IFERROR(__xludf.DUMMYFUNCTION("""COMPUTED_VALUE"""),"Haldiram, Anand, Godesi")</f>
        <v>Haldiram, Anand, Godesi</v>
      </c>
      <c r="O9" s="5" t="str">
        <f>IFERROR(__xludf.DUMMYFUNCTION("""COMPUTED_VALUE"""),"Haldiram")</f>
        <v>Haldiram</v>
      </c>
      <c r="P9" s="5" t="str">
        <f>IFERROR(__xludf.DUMMYFUNCTION("""COMPUTED_VALUE"""),"Haldiram's ")</f>
        <v>Haldiram's </v>
      </c>
      <c r="Q9" s="5" t="str">
        <f>IFERROR(__xludf.DUMMYFUNCTION("""COMPUTED_VALUE"""),"Occasionally (when craving hits)")</f>
        <v>Occasionally (when craving hits)</v>
      </c>
      <c r="R9" s="5" t="str">
        <f>IFERROR(__xludf.DUMMYFUNCTION("""COMPUTED_VALUE"""),"During festive time")</f>
        <v>During festive time</v>
      </c>
      <c r="S9" s="5"/>
      <c r="T9" s="5"/>
      <c r="U9" s="5"/>
      <c r="V9" s="5"/>
      <c r="W9" s="5"/>
      <c r="X9" s="5"/>
      <c r="Y9" s="5"/>
      <c r="Z9" s="5"/>
    </row>
    <row r="10">
      <c r="A10" s="5" t="str">
        <f>IFERROR(__xludf.DUMMYFUNCTION("""COMPUTED_VALUE"""),"Taniya saha")</f>
        <v>Taniya saha</v>
      </c>
      <c r="B10" s="5" t="str">
        <f>IFERROR(__xludf.DUMMYFUNCTION("""COMPUTED_VALUE"""),"20-29")</f>
        <v>20-29</v>
      </c>
      <c r="C10" s="5" t="str">
        <f>IFERROR(__xludf.DUMMYFUNCTION("""COMPUTED_VALUE"""),"Female")</f>
        <v>Female</v>
      </c>
      <c r="D10" s="5" t="str">
        <f>IFERROR(__xludf.DUMMYFUNCTION("""COMPUTED_VALUE"""),"Not responded")</f>
        <v>Not responded</v>
      </c>
      <c r="E10" s="5" t="str">
        <f>IFERROR(__xludf.DUMMYFUNCTION("""COMPUTED_VALUE"""),"Sweets")</f>
        <v>Sweets</v>
      </c>
      <c r="F10" s="5" t="str">
        <f>IFERROR(__xludf.DUMMYFUNCTION("""COMPUTED_VALUE"""),"Not responded")</f>
        <v>Not responded</v>
      </c>
      <c r="G10" s="5" t="str">
        <f>IFERROR(__xludf.DUMMYFUNCTION("""COMPUTED_VALUE"""),"Not responded")</f>
        <v>Not responded</v>
      </c>
      <c r="H10" s="5" t="str">
        <f>IFERROR(__xludf.DUMMYFUNCTION("""COMPUTED_VALUE"""),"Not responded")</f>
        <v>Not responded</v>
      </c>
      <c r="I10" s="5" t="str">
        <f>IFERROR(__xludf.DUMMYFUNCTION("""COMPUTED_VALUE"""),"Not responded")</f>
        <v>Not responded</v>
      </c>
      <c r="J10" s="5" t="str">
        <f>IFERROR(__xludf.DUMMYFUNCTION("""COMPUTED_VALUE"""),"Not Mentioned")</f>
        <v>Not Mentioned</v>
      </c>
      <c r="K10" s="5" t="str">
        <f>IFERROR(__xludf.DUMMYFUNCTION("""COMPUTED_VALUE"""),"Not responded")</f>
        <v>Not responded</v>
      </c>
      <c r="L10" s="5" t="str">
        <f>IFERROR(__xludf.DUMMYFUNCTION("""COMPUTED_VALUE"""),"Bhikharam")</f>
        <v>Bhikharam</v>
      </c>
      <c r="M10" s="5" t="str">
        <f>IFERROR(__xludf.DUMMYFUNCTION("""COMPUTED_VALUE"""),"Not responded")</f>
        <v>Not responded</v>
      </c>
      <c r="N10" s="5" t="str">
        <f>IFERROR(__xludf.DUMMYFUNCTION("""COMPUTED_VALUE"""),"Bhikharam , Godesi, Haldiram")</f>
        <v>Bhikharam , Godesi, Haldiram</v>
      </c>
      <c r="O10" s="5" t="str">
        <f>IFERROR(__xludf.DUMMYFUNCTION("""COMPUTED_VALUE"""),"Haldiram")</f>
        <v>Haldiram</v>
      </c>
      <c r="P10" s="5" t="str">
        <f>IFERROR(__xludf.DUMMYFUNCTION("""COMPUTED_VALUE"""),"Haldiram's ")</f>
        <v>Haldiram's </v>
      </c>
      <c r="Q10" s="5" t="str">
        <f>IFERROR(__xludf.DUMMYFUNCTION("""COMPUTED_VALUE"""),"Occasionally (when craving hits)")</f>
        <v>Occasionally (when craving hits)</v>
      </c>
      <c r="R10" s="5" t="str">
        <f>IFERROR(__xludf.DUMMYFUNCTION("""COMPUTED_VALUE"""),"During festive time")</f>
        <v>During festive time</v>
      </c>
      <c r="S10" s="5"/>
      <c r="T10" s="5"/>
      <c r="U10" s="5"/>
      <c r="V10" s="5"/>
      <c r="W10" s="5"/>
      <c r="X10" s="5"/>
      <c r="Y10" s="5"/>
      <c r="Z10" s="5"/>
    </row>
    <row r="11">
      <c r="A11" s="5" t="str">
        <f>IFERROR(__xludf.DUMMYFUNCTION("""COMPUTED_VALUE"""),"Purnima")</f>
        <v>Purnima</v>
      </c>
      <c r="B11" s="5" t="str">
        <f>IFERROR(__xludf.DUMMYFUNCTION("""COMPUTED_VALUE"""),"30-39")</f>
        <v>30-39</v>
      </c>
      <c r="C11" s="5" t="str">
        <f>IFERROR(__xludf.DUMMYFUNCTION("""COMPUTED_VALUE"""),"Female")</f>
        <v>Female</v>
      </c>
      <c r="D11" s="5" t="str">
        <f>IFERROR(__xludf.DUMMYFUNCTION("""COMPUTED_VALUE"""),"Not responded")</f>
        <v>Not responded</v>
      </c>
      <c r="E11" s="5" t="str">
        <f>IFERROR(__xludf.DUMMYFUNCTION("""COMPUTED_VALUE"""),"Sweets")</f>
        <v>Sweets</v>
      </c>
      <c r="F11" s="5" t="str">
        <f>IFERROR(__xludf.DUMMYFUNCTION("""COMPUTED_VALUE"""),"Not responded")</f>
        <v>Not responded</v>
      </c>
      <c r="G11" s="5" t="str">
        <f>IFERROR(__xludf.DUMMYFUNCTION("""COMPUTED_VALUE"""),"Not responded")</f>
        <v>Not responded</v>
      </c>
      <c r="H11" s="5" t="str">
        <f>IFERROR(__xludf.DUMMYFUNCTION("""COMPUTED_VALUE"""),"Not responded")</f>
        <v>Not responded</v>
      </c>
      <c r="I11" s="5" t="str">
        <f>IFERROR(__xludf.DUMMYFUNCTION("""COMPUTED_VALUE"""),"Not responded")</f>
        <v>Not responded</v>
      </c>
      <c r="J11" s="5" t="str">
        <f>IFERROR(__xludf.DUMMYFUNCTION("""COMPUTED_VALUE"""),"Not Mentioned")</f>
        <v>Not Mentioned</v>
      </c>
      <c r="K11" s="5" t="str">
        <f>IFERROR(__xludf.DUMMYFUNCTION("""COMPUTED_VALUE"""),"Not responded")</f>
        <v>Not responded</v>
      </c>
      <c r="L11" s="5" t="str">
        <f>IFERROR(__xludf.DUMMYFUNCTION("""COMPUTED_VALUE"""),"She dont prefer packaged sweets")</f>
        <v>She dont prefer packaged sweets</v>
      </c>
      <c r="M11" s="5" t="str">
        <f>IFERROR(__xludf.DUMMYFUNCTION("""COMPUTED_VALUE"""),"Unaware / No idea / None")</f>
        <v>Unaware / No idea / None</v>
      </c>
      <c r="N11" s="5" t="str">
        <f>IFERROR(__xludf.DUMMYFUNCTION("""COMPUTED_VALUE"""),"Haldiram")</f>
        <v>Haldiram</v>
      </c>
      <c r="O11" s="5" t="str">
        <f>IFERROR(__xludf.DUMMYFUNCTION("""COMPUTED_VALUE"""),"Haldiram")</f>
        <v>Haldiram</v>
      </c>
      <c r="P11" s="5" t="str">
        <f>IFERROR(__xludf.DUMMYFUNCTION("""COMPUTED_VALUE"""),"Haldiram's ")</f>
        <v>Haldiram's </v>
      </c>
      <c r="Q11" s="5" t="str">
        <f>IFERROR(__xludf.DUMMYFUNCTION("""COMPUTED_VALUE"""),"Never")</f>
        <v>Never</v>
      </c>
      <c r="R11" s="5" t="str">
        <f>IFERROR(__xludf.DUMMYFUNCTION("""COMPUTED_VALUE"""),"Does not consume")</f>
        <v>Does not consume</v>
      </c>
      <c r="S11" s="5"/>
      <c r="T11" s="5"/>
      <c r="U11" s="5"/>
      <c r="V11" s="5"/>
      <c r="W11" s="5"/>
      <c r="X11" s="5"/>
      <c r="Y11" s="5"/>
      <c r="Z11" s="5"/>
    </row>
    <row r="12">
      <c r="A12" s="5" t="str">
        <f>IFERROR(__xludf.DUMMYFUNCTION("""COMPUTED_VALUE"""),"Obaid")</f>
        <v>Obaid</v>
      </c>
      <c r="B12" s="5" t="str">
        <f>IFERROR(__xludf.DUMMYFUNCTION("""COMPUTED_VALUE"""),"30-39")</f>
        <v>30-39</v>
      </c>
      <c r="C12" s="5" t="str">
        <f>IFERROR(__xludf.DUMMYFUNCTION("""COMPUTED_VALUE"""),"Male")</f>
        <v>Male</v>
      </c>
      <c r="D12" s="5" t="str">
        <f>IFERROR(__xludf.DUMMYFUNCTION("""COMPUTED_VALUE"""),"Not responded")</f>
        <v>Not responded</v>
      </c>
      <c r="E12" s="5" t="str">
        <f>IFERROR(__xludf.DUMMYFUNCTION("""COMPUTED_VALUE"""),"Sweets")</f>
        <v>Sweets</v>
      </c>
      <c r="F12" s="5" t="str">
        <f>IFERROR(__xludf.DUMMYFUNCTION("""COMPUTED_VALUE"""),"Not responded")</f>
        <v>Not responded</v>
      </c>
      <c r="G12" s="5" t="str">
        <f>IFERROR(__xludf.DUMMYFUNCTION("""COMPUTED_VALUE"""),"Not responded")</f>
        <v>Not responded</v>
      </c>
      <c r="H12" s="5" t="str">
        <f>IFERROR(__xludf.DUMMYFUNCTION("""COMPUTED_VALUE"""),"Not responded")</f>
        <v>Not responded</v>
      </c>
      <c r="I12" s="5" t="str">
        <f>IFERROR(__xludf.DUMMYFUNCTION("""COMPUTED_VALUE"""),"Not responded")</f>
        <v>Not responded</v>
      </c>
      <c r="J12" s="5" t="str">
        <f>IFERROR(__xludf.DUMMYFUNCTION("""COMPUTED_VALUE"""),"Not Mentioned")</f>
        <v>Not Mentioned</v>
      </c>
      <c r="K12" s="5" t="str">
        <f>IFERROR(__xludf.DUMMYFUNCTION("""COMPUTED_VALUE"""),"Not responded")</f>
        <v>Not responded</v>
      </c>
      <c r="L12" s="5" t="str">
        <f>IFERROR(__xludf.DUMMYFUNCTION("""COMPUTED_VALUE"""),"Godesi")</f>
        <v>Godesi</v>
      </c>
      <c r="M12" s="5" t="str">
        <f>IFERROR(__xludf.DUMMYFUNCTION("""COMPUTED_VALUE"""),"GO DESi")</f>
        <v>GO DESi</v>
      </c>
      <c r="N12" s="5" t="str">
        <f>IFERROR(__xludf.DUMMYFUNCTION("""COMPUTED_VALUE"""),"Godesi, Haldiram ,Bikanar")</f>
        <v>Godesi, Haldiram ,Bikanar</v>
      </c>
      <c r="O12" s="5" t="str">
        <f>IFERROR(__xludf.DUMMYFUNCTION("""COMPUTED_VALUE"""),"Haldiram")</f>
        <v>Haldiram</v>
      </c>
      <c r="P12" s="5" t="str">
        <f>IFERROR(__xludf.DUMMYFUNCTION("""COMPUTED_VALUE"""),"GO DESi")</f>
        <v>GO DESi</v>
      </c>
      <c r="Q12" s="5" t="str">
        <f>IFERROR(__xludf.DUMMYFUNCTION("""COMPUTED_VALUE"""),"Occasionally (when craving hits)")</f>
        <v>Occasionally (when craving hits)</v>
      </c>
      <c r="R12" s="5" t="str">
        <f>IFERROR(__xludf.DUMMYFUNCTION("""COMPUTED_VALUE"""),"Cravings / Impulse")</f>
        <v>Cravings / Impulse</v>
      </c>
      <c r="S12" s="5"/>
      <c r="T12" s="5"/>
      <c r="U12" s="5"/>
      <c r="V12" s="5"/>
      <c r="W12" s="5"/>
      <c r="X12" s="5"/>
      <c r="Y12" s="5"/>
      <c r="Z12" s="5"/>
    </row>
    <row r="13">
      <c r="A13" s="5" t="str">
        <f>IFERROR(__xludf.DUMMYFUNCTION("""COMPUTED_VALUE"""),"Kalyan Divvela")</f>
        <v>Kalyan Divvela</v>
      </c>
      <c r="B13" s="5" t="str">
        <f>IFERROR(__xludf.DUMMYFUNCTION("""COMPUTED_VALUE"""),"20-29")</f>
        <v>20-29</v>
      </c>
      <c r="C13" s="5" t="str">
        <f>IFERROR(__xludf.DUMMYFUNCTION("""COMPUTED_VALUE"""),"Male")</f>
        <v>Male</v>
      </c>
      <c r="D13" s="5" t="str">
        <f>IFERROR(__xludf.DUMMYFUNCTION("""COMPUTED_VALUE"""),"More than a year ago")</f>
        <v>More than a year ago</v>
      </c>
      <c r="E13" s="5" t="str">
        <f>IFERROR(__xludf.DUMMYFUNCTION("""COMPUTED_VALUE"""),"Sweets")</f>
        <v>Sweets</v>
      </c>
      <c r="F13" s="5" t="str">
        <f>IFERROR(__xludf.DUMMYFUNCTION("""COMPUTED_VALUE"""),"Instagram")</f>
        <v>Instagram</v>
      </c>
      <c r="G13" s="5" t="str">
        <f>IFERROR(__xludf.DUMMYFUNCTION("""COMPUTED_VALUE"""),"2-3 times a week")</f>
        <v>2-3 times a week</v>
      </c>
      <c r="H13" s="5" t="str">
        <f>IFERROR(__xludf.DUMMYFUNCTION("""COMPUTED_VALUE"""),"When bored / Free time / Leisure")</f>
        <v>When bored / Free time / Leisure</v>
      </c>
      <c r="I13" s="5" t="str">
        <f>IFERROR(__xludf.DUMMYFUNCTION("""COMPUTED_VALUE"""),"Tamarind Pop")</f>
        <v>Tamarind Pop</v>
      </c>
      <c r="J13" s="5" t="str">
        <f>IFERROR(__xludf.DUMMYFUNCTION("""COMPUTED_VALUE"""),"Chatpata Taste, Unique Format, Better ingredients")</f>
        <v>Chatpata Taste, Unique Format, Better ingredients</v>
      </c>
      <c r="K13" s="5" t="str">
        <f>IFERROR(__xludf.DUMMYFUNCTION("""COMPUTED_VALUE"""),"Yes")</f>
        <v>Yes</v>
      </c>
      <c r="L13" s="5" t="str">
        <f>IFERROR(__xludf.DUMMYFUNCTION("""COMPUTED_VALUE"""),"Godesi, Farmley")</f>
        <v>Godesi, Farmley</v>
      </c>
      <c r="M13" s="5" t="str">
        <f>IFERROR(__xludf.DUMMYFUNCTION("""COMPUTED_VALUE"""),"Amul / Asha / Others")</f>
        <v>Amul / Asha / Others</v>
      </c>
      <c r="N13" s="5" t="str">
        <f>IFERROR(__xludf.DUMMYFUNCTION("""COMPUTED_VALUE"""),"GODESI since he is our regular customer he always prefers GODESI")</f>
        <v>GODESI since he is our regular customer he always prefers GODESI</v>
      </c>
      <c r="O13" s="5" t="str">
        <f>IFERROR(__xludf.DUMMYFUNCTION("""COMPUTED_VALUE"""),"GO DESi")</f>
        <v>GO DESi</v>
      </c>
      <c r="P13" s="5" t="str">
        <f>IFERROR(__xludf.DUMMYFUNCTION("""COMPUTED_VALUE"""),"GO DESi")</f>
        <v>GO DESi</v>
      </c>
      <c r="Q13" s="5" t="str">
        <f>IFERROR(__xludf.DUMMYFUNCTION("""COMPUTED_VALUE"""),"2-3 times a week")</f>
        <v>2-3 times a week</v>
      </c>
      <c r="R13" s="5" t="str">
        <f>IFERROR(__xludf.DUMMYFUNCTION("""COMPUTED_VALUE"""),"After meals as a dessert")</f>
        <v>After meals as a dessert</v>
      </c>
      <c r="S13" s="5"/>
      <c r="T13" s="5"/>
      <c r="U13" s="5"/>
      <c r="V13" s="5"/>
      <c r="W13" s="5"/>
      <c r="X13" s="5"/>
      <c r="Y13" s="5"/>
      <c r="Z13" s="5"/>
    </row>
    <row r="14">
      <c r="A14" s="5" t="str">
        <f>IFERROR(__xludf.DUMMYFUNCTION("""COMPUTED_VALUE"""),"Arnab Banerjee")</f>
        <v>Arnab Banerjee</v>
      </c>
      <c r="B14" s="5" t="str">
        <f>IFERROR(__xludf.DUMMYFUNCTION("""COMPUTED_VALUE"""),"30-39")</f>
        <v>30-39</v>
      </c>
      <c r="C14" s="5" t="str">
        <f>IFERROR(__xludf.DUMMYFUNCTION("""COMPUTED_VALUE"""),"Male")</f>
        <v>Male</v>
      </c>
      <c r="D14" s="5" t="str">
        <f>IFERROR(__xludf.DUMMYFUNCTION("""COMPUTED_VALUE"""),"Not responded")</f>
        <v>Not responded</v>
      </c>
      <c r="E14" s="5" t="str">
        <f>IFERROR(__xludf.DUMMYFUNCTION("""COMPUTED_VALUE"""),"Sweets")</f>
        <v>Sweets</v>
      </c>
      <c r="F14" s="5" t="str">
        <f>IFERROR(__xludf.DUMMYFUNCTION("""COMPUTED_VALUE"""),"Not responded")</f>
        <v>Not responded</v>
      </c>
      <c r="G14" s="5" t="str">
        <f>IFERROR(__xludf.DUMMYFUNCTION("""COMPUTED_VALUE"""),"Not responded")</f>
        <v>Not responded</v>
      </c>
      <c r="H14" s="5" t="str">
        <f>IFERROR(__xludf.DUMMYFUNCTION("""COMPUTED_VALUE"""),"Not responded")</f>
        <v>Not responded</v>
      </c>
      <c r="I14" s="5" t="str">
        <f>IFERROR(__xludf.DUMMYFUNCTION("""COMPUTED_VALUE"""),"Not responded")</f>
        <v>Not responded</v>
      </c>
      <c r="J14" s="5" t="str">
        <f>IFERROR(__xludf.DUMMYFUNCTION("""COMPUTED_VALUE"""),"Not Mentioned")</f>
        <v>Not Mentioned</v>
      </c>
      <c r="K14" s="5" t="str">
        <f>IFERROR(__xludf.DUMMYFUNCTION("""COMPUTED_VALUE"""),"Not responded")</f>
        <v>Not responded</v>
      </c>
      <c r="L14" s="5" t="str">
        <f>IFERROR(__xludf.DUMMYFUNCTION("""COMPUTED_VALUE"""),"Haldiram, Local brands")</f>
        <v>Haldiram, Local brands</v>
      </c>
      <c r="M14" s="5" t="str">
        <f>IFERROR(__xludf.DUMMYFUNCTION("""COMPUTED_VALUE"""),"Haldiram")</f>
        <v>Haldiram</v>
      </c>
      <c r="N14" s="5" t="str">
        <f>IFERROR(__xludf.DUMMYFUNCTION("""COMPUTED_VALUE"""),"Local brands")</f>
        <v>Local brands</v>
      </c>
      <c r="O14" s="5" t="str">
        <f>IFERROR(__xludf.DUMMYFUNCTION("""COMPUTED_VALUE"""),"Local / Homemade / Store")</f>
        <v>Local / Homemade / Store</v>
      </c>
      <c r="P14" s="5" t="str">
        <f>IFERROR(__xludf.DUMMYFUNCTION("""COMPUTED_VALUE"""),"Local / Generic")</f>
        <v>Local / Generic</v>
      </c>
      <c r="Q14" s="5" t="str">
        <f>IFERROR(__xludf.DUMMYFUNCTION("""COMPUTED_VALUE"""),"Once a week")</f>
        <v>Once a week</v>
      </c>
      <c r="R14" s="5" t="str">
        <f>IFERROR(__xludf.DUMMYFUNCTION("""COMPUTED_VALUE"""),"During festive time")</f>
        <v>During festive time</v>
      </c>
      <c r="S14" s="5"/>
      <c r="T14" s="5"/>
      <c r="U14" s="5"/>
      <c r="V14" s="5"/>
      <c r="W14" s="5"/>
      <c r="X14" s="5"/>
      <c r="Y14" s="5"/>
      <c r="Z14" s="5"/>
    </row>
    <row r="15">
      <c r="A15" s="5" t="str">
        <f>IFERROR(__xludf.DUMMYFUNCTION("""COMPUTED_VALUE"""),"J.Hema Latha")</f>
        <v>J.Hema Latha</v>
      </c>
      <c r="B15" s="5" t="str">
        <f>IFERROR(__xludf.DUMMYFUNCTION("""COMPUTED_VALUE"""),"30-39")</f>
        <v>30-39</v>
      </c>
      <c r="C15" s="5" t="str">
        <f>IFERROR(__xludf.DUMMYFUNCTION("""COMPUTED_VALUE"""),"Female")</f>
        <v>Female</v>
      </c>
      <c r="D15" s="5" t="str">
        <f>IFERROR(__xludf.DUMMYFUNCTION("""COMPUTED_VALUE"""),"Not responded")</f>
        <v>Not responded</v>
      </c>
      <c r="E15" s="5" t="str">
        <f>IFERROR(__xludf.DUMMYFUNCTION("""COMPUTED_VALUE"""),"Sweets")</f>
        <v>Sweets</v>
      </c>
      <c r="F15" s="5" t="str">
        <f>IFERROR(__xludf.DUMMYFUNCTION("""COMPUTED_VALUE"""),"Not responded")</f>
        <v>Not responded</v>
      </c>
      <c r="G15" s="5" t="str">
        <f>IFERROR(__xludf.DUMMYFUNCTION("""COMPUTED_VALUE"""),"Not responded")</f>
        <v>Not responded</v>
      </c>
      <c r="H15" s="5" t="str">
        <f>IFERROR(__xludf.DUMMYFUNCTION("""COMPUTED_VALUE"""),"Not responded")</f>
        <v>Not responded</v>
      </c>
      <c r="I15" s="5" t="str">
        <f>IFERROR(__xludf.DUMMYFUNCTION("""COMPUTED_VALUE"""),"Not responded")</f>
        <v>Not responded</v>
      </c>
      <c r="J15" s="5" t="str">
        <f>IFERROR(__xludf.DUMMYFUNCTION("""COMPUTED_VALUE"""),"Not Mentioned")</f>
        <v>Not Mentioned</v>
      </c>
      <c r="K15" s="5" t="str">
        <f>IFERROR(__xludf.DUMMYFUNCTION("""COMPUTED_VALUE"""),"Not responded")</f>
        <v>Not responded</v>
      </c>
      <c r="L15" s="5" t="str">
        <f>IFERROR(__xludf.DUMMYFUNCTION("""COMPUTED_VALUE"""),"Haldiram")</f>
        <v>Haldiram</v>
      </c>
      <c r="M15" s="5" t="str">
        <f>IFERROR(__xludf.DUMMYFUNCTION("""COMPUTED_VALUE"""),"Haldiram")</f>
        <v>Haldiram</v>
      </c>
      <c r="N15" s="5" t="str">
        <f>IFERROR(__xludf.DUMMYFUNCTION("""COMPUTED_VALUE"""),"Haldiram, Local brands")</f>
        <v>Haldiram, Local brands</v>
      </c>
      <c r="O15" s="5" t="str">
        <f>IFERROR(__xludf.DUMMYFUNCTION("""COMPUTED_VALUE"""),"Haldiram")</f>
        <v>Haldiram</v>
      </c>
      <c r="P15" s="5" t="str">
        <f>IFERROR(__xludf.DUMMYFUNCTION("""COMPUTED_VALUE"""),"Local / Generic")</f>
        <v>Local / Generic</v>
      </c>
      <c r="Q15" s="5" t="str">
        <f>IFERROR(__xludf.DUMMYFUNCTION("""COMPUTED_VALUE"""),"Daily")</f>
        <v>Daily</v>
      </c>
      <c r="R15" s="5" t="str">
        <f>IFERROR(__xludf.DUMMYFUNCTION("""COMPUTED_VALUE"""),"After meals as a dessert")</f>
        <v>After meals as a dessert</v>
      </c>
      <c r="S15" s="5"/>
      <c r="T15" s="5"/>
      <c r="U15" s="5"/>
      <c r="V15" s="5"/>
      <c r="W15" s="5"/>
      <c r="X15" s="5"/>
      <c r="Y15" s="5"/>
      <c r="Z15" s="5"/>
    </row>
  </sheetData>
  <drawing r:id="rId1"/>
</worksheet>
</file>