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enc\Documents\git\MasterThesis\Auswertungen\"/>
    </mc:Choice>
  </mc:AlternateContent>
  <bookViews>
    <workbookView xWindow="0" yWindow="0" windowWidth="16200" windowHeight="7512" activeTab="6"/>
  </bookViews>
  <sheets>
    <sheet name="Formularantworten 1" sheetId="1" r:id="rId1"/>
    <sheet name="Eyetracking" sheetId="2" r:id="rId2"/>
    <sheet name="Timeline" sheetId="3" r:id="rId3"/>
    <sheet name="Milestones" sheetId="4" r:id="rId4"/>
    <sheet name="Trips" sheetId="5" r:id="rId5"/>
    <sheet name="Usergroups" sheetId="6" r:id="rId6"/>
    <sheet name="Stichprobenbeschreibung" sheetId="7" r:id="rId7"/>
  </sheets>
  <definedNames>
    <definedName name="_xlnm._FilterDatabase" localSheetId="0" hidden="1">'Formularantworten 1'!$A$1:$AF$12</definedName>
    <definedName name="_xlnm._FilterDatabase" localSheetId="2" hidden="1">Timeline!$A$1:$AC$177</definedName>
  </definedNames>
  <calcPr calcId="171027"/>
</workbook>
</file>

<file path=xl/calcChain.xml><?xml version="1.0" encoding="utf-8"?>
<calcChain xmlns="http://schemas.openxmlformats.org/spreadsheetml/2006/main">
  <c r="B6" i="7" l="1"/>
  <c r="B20" i="7"/>
  <c r="B19" i="7"/>
  <c r="B18" i="7"/>
  <c r="B1" i="7"/>
  <c r="B11" i="7"/>
  <c r="B10" i="7"/>
  <c r="B9" i="7"/>
  <c r="B5" i="7"/>
  <c r="B4" i="7"/>
  <c r="B16" i="6" l="1"/>
  <c r="C12" i="6"/>
  <c r="D12" i="6" s="1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2" i="6"/>
  <c r="D2" i="6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2" i="5"/>
  <c r="E2" i="5"/>
  <c r="C3" i="4" s="1"/>
  <c r="E3" i="4" s="1"/>
  <c r="E25" i="3"/>
  <c r="E26" i="3"/>
  <c r="E27" i="3"/>
  <c r="E28" i="3"/>
  <c r="E31" i="3"/>
  <c r="E32" i="3"/>
  <c r="E33" i="3"/>
  <c r="E34" i="3"/>
  <c r="E37" i="3"/>
  <c r="E38" i="3"/>
  <c r="E39" i="3"/>
  <c r="E42" i="3"/>
  <c r="E43" i="3"/>
  <c r="E44" i="3"/>
  <c r="E47" i="3"/>
  <c r="E48" i="3"/>
  <c r="E49" i="3"/>
  <c r="E50" i="3"/>
  <c r="E51" i="3"/>
  <c r="E52" i="3"/>
  <c r="E53" i="3"/>
  <c r="E54" i="3"/>
  <c r="E57" i="3"/>
  <c r="E58" i="3"/>
  <c r="E61" i="3"/>
  <c r="E62" i="3"/>
  <c r="E65" i="3"/>
  <c r="E66" i="3"/>
  <c r="E67" i="3"/>
  <c r="E70" i="3"/>
  <c r="E71" i="3"/>
  <c r="E74" i="3"/>
  <c r="E75" i="3"/>
  <c r="E76" i="3"/>
  <c r="E77" i="3"/>
  <c r="E80" i="3"/>
  <c r="E81" i="3"/>
  <c r="E84" i="3"/>
  <c r="E85" i="3"/>
  <c r="E86" i="3"/>
  <c r="E89" i="3"/>
  <c r="E90" i="3"/>
  <c r="E91" i="3"/>
  <c r="E92" i="3"/>
  <c r="E93" i="3"/>
  <c r="E94" i="3"/>
  <c r="E95" i="3"/>
  <c r="E98" i="3"/>
  <c r="E99" i="3"/>
  <c r="E102" i="3"/>
  <c r="E103" i="3"/>
  <c r="E104" i="3"/>
  <c r="E105" i="3"/>
  <c r="E108" i="3"/>
  <c r="E109" i="3"/>
  <c r="E110" i="3"/>
  <c r="E111" i="3"/>
  <c r="E112" i="3"/>
  <c r="E115" i="3"/>
  <c r="E118" i="3"/>
  <c r="E119" i="3"/>
  <c r="E122" i="3"/>
  <c r="E123" i="3"/>
  <c r="E124" i="3"/>
  <c r="E127" i="3"/>
  <c r="E128" i="3"/>
  <c r="E129" i="3"/>
  <c r="E132" i="3"/>
  <c r="E133" i="3"/>
  <c r="E134" i="3"/>
  <c r="E137" i="3"/>
  <c r="E138" i="3"/>
  <c r="E139" i="3"/>
  <c r="E140" i="3"/>
  <c r="E143" i="3"/>
  <c r="E146" i="3"/>
  <c r="E147" i="3"/>
  <c r="E148" i="3"/>
  <c r="E151" i="3"/>
  <c r="E152" i="3"/>
  <c r="E155" i="3"/>
  <c r="E156" i="3"/>
  <c r="E157" i="3"/>
  <c r="E158" i="3"/>
  <c r="E161" i="3"/>
  <c r="E162" i="3"/>
  <c r="E163" i="3"/>
  <c r="E166" i="3"/>
  <c r="E167" i="3"/>
  <c r="E168" i="3"/>
  <c r="E169" i="3"/>
  <c r="E170" i="3"/>
  <c r="E173" i="3"/>
  <c r="E174" i="3"/>
  <c r="E175" i="3"/>
  <c r="E176" i="3"/>
  <c r="E9" i="3"/>
  <c r="E10" i="3"/>
  <c r="E11" i="3"/>
  <c r="E14" i="3"/>
  <c r="E15" i="3"/>
  <c r="E16" i="3"/>
  <c r="E19" i="3"/>
  <c r="E20" i="3"/>
  <c r="E21" i="3"/>
  <c r="E22" i="3"/>
  <c r="E3" i="3"/>
  <c r="E4" i="3"/>
  <c r="E5" i="3"/>
  <c r="E6" i="3"/>
  <c r="D3" i="3"/>
  <c r="D4" i="3"/>
  <c r="D5" i="3"/>
  <c r="D6" i="3"/>
  <c r="D7" i="3"/>
  <c r="E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E23" i="3" s="1"/>
  <c r="D24" i="3"/>
  <c r="D25" i="3"/>
  <c r="D26" i="3"/>
  <c r="D27" i="3"/>
  <c r="D28" i="3"/>
  <c r="D29" i="3"/>
  <c r="D30" i="3"/>
  <c r="E30" i="3" s="1"/>
  <c r="D31" i="3"/>
  <c r="D32" i="3"/>
  <c r="D33" i="3"/>
  <c r="D34" i="3"/>
  <c r="D35" i="3"/>
  <c r="E35" i="3" s="1"/>
  <c r="D36" i="3"/>
  <c r="D37" i="3"/>
  <c r="D38" i="3"/>
  <c r="D39" i="3"/>
  <c r="D40" i="3"/>
  <c r="E40" i="3" s="1"/>
  <c r="D41" i="3"/>
  <c r="E41" i="3" s="1"/>
  <c r="D42" i="3"/>
  <c r="D43" i="3"/>
  <c r="D44" i="3"/>
  <c r="D45" i="3"/>
  <c r="E45" i="3" s="1"/>
  <c r="D46" i="3"/>
  <c r="E46" i="3" s="1"/>
  <c r="D47" i="3"/>
  <c r="D48" i="3"/>
  <c r="D49" i="3"/>
  <c r="D50" i="3"/>
  <c r="D51" i="3"/>
  <c r="D52" i="3"/>
  <c r="D53" i="3"/>
  <c r="D54" i="3"/>
  <c r="D55" i="3"/>
  <c r="E55" i="3" s="1"/>
  <c r="D56" i="3"/>
  <c r="E56" i="3" s="1"/>
  <c r="D57" i="3"/>
  <c r="D58" i="3"/>
  <c r="D59" i="3"/>
  <c r="E59" i="3" s="1"/>
  <c r="D60" i="3"/>
  <c r="E60" i="3" s="1"/>
  <c r="D61" i="3"/>
  <c r="D62" i="3"/>
  <c r="D63" i="3"/>
  <c r="E63" i="3" s="1"/>
  <c r="D64" i="3"/>
  <c r="E64" i="3" s="1"/>
  <c r="D65" i="3"/>
  <c r="D66" i="3"/>
  <c r="D67" i="3"/>
  <c r="D68" i="3"/>
  <c r="E68" i="3" s="1"/>
  <c r="D69" i="3"/>
  <c r="E69" i="3" s="1"/>
  <c r="D70" i="3"/>
  <c r="D71" i="3"/>
  <c r="D72" i="3"/>
  <c r="E72" i="3" s="1"/>
  <c r="D73" i="3"/>
  <c r="E73" i="3" s="1"/>
  <c r="D74" i="3"/>
  <c r="D75" i="3"/>
  <c r="D76" i="3"/>
  <c r="D77" i="3"/>
  <c r="D78" i="3"/>
  <c r="E78" i="3" s="1"/>
  <c r="D79" i="3"/>
  <c r="E79" i="3" s="1"/>
  <c r="D80" i="3"/>
  <c r="D81" i="3"/>
  <c r="D82" i="3"/>
  <c r="E82" i="3" s="1"/>
  <c r="D83" i="3"/>
  <c r="E83" i="3" s="1"/>
  <c r="D84" i="3"/>
  <c r="D85" i="3"/>
  <c r="D86" i="3"/>
  <c r="D87" i="3"/>
  <c r="E87" i="3" s="1"/>
  <c r="D88" i="3"/>
  <c r="E88" i="3" s="1"/>
  <c r="D89" i="3"/>
  <c r="D90" i="3"/>
  <c r="D91" i="3"/>
  <c r="D92" i="3"/>
  <c r="D93" i="3"/>
  <c r="D94" i="3"/>
  <c r="D95" i="3"/>
  <c r="D96" i="3"/>
  <c r="E96" i="3" s="1"/>
  <c r="D97" i="3"/>
  <c r="E97" i="3" s="1"/>
  <c r="D98" i="3"/>
  <c r="D99" i="3"/>
  <c r="D100" i="3"/>
  <c r="E100" i="3" s="1"/>
  <c r="D101" i="3"/>
  <c r="E101" i="3" s="1"/>
  <c r="D102" i="3"/>
  <c r="D103" i="3"/>
  <c r="D104" i="3"/>
  <c r="D105" i="3"/>
  <c r="D106" i="3"/>
  <c r="E106" i="3" s="1"/>
  <c r="D107" i="3"/>
  <c r="E107" i="3" s="1"/>
  <c r="D108" i="3"/>
  <c r="D109" i="3"/>
  <c r="D110" i="3"/>
  <c r="D111" i="3"/>
  <c r="D112" i="3"/>
  <c r="D113" i="3"/>
  <c r="E113" i="3" s="1"/>
  <c r="D114" i="3"/>
  <c r="E114" i="3" s="1"/>
  <c r="D115" i="3"/>
  <c r="D116" i="3"/>
  <c r="E116" i="3" s="1"/>
  <c r="D117" i="3"/>
  <c r="E117" i="3" s="1"/>
  <c r="D118" i="3"/>
  <c r="D119" i="3"/>
  <c r="D120" i="3"/>
  <c r="E120" i="3" s="1"/>
  <c r="D121" i="3"/>
  <c r="E121" i="3" s="1"/>
  <c r="D122" i="3"/>
  <c r="D123" i="3"/>
  <c r="D124" i="3"/>
  <c r="D125" i="3"/>
  <c r="E125" i="3" s="1"/>
  <c r="D126" i="3"/>
  <c r="E126" i="3" s="1"/>
  <c r="D127" i="3"/>
  <c r="D128" i="3"/>
  <c r="D129" i="3"/>
  <c r="D130" i="3"/>
  <c r="E130" i="3" s="1"/>
  <c r="D131" i="3"/>
  <c r="E131" i="3" s="1"/>
  <c r="D132" i="3"/>
  <c r="D133" i="3"/>
  <c r="D134" i="3"/>
  <c r="D135" i="3"/>
  <c r="E135" i="3" s="1"/>
  <c r="D136" i="3"/>
  <c r="E136" i="3" s="1"/>
  <c r="D137" i="3"/>
  <c r="D138" i="3"/>
  <c r="D139" i="3"/>
  <c r="D140" i="3"/>
  <c r="D141" i="3"/>
  <c r="E141" i="3" s="1"/>
  <c r="D142" i="3"/>
  <c r="E142" i="3" s="1"/>
  <c r="D143" i="3"/>
  <c r="D144" i="3"/>
  <c r="E144" i="3" s="1"/>
  <c r="D145" i="3"/>
  <c r="E145" i="3" s="1"/>
  <c r="D146" i="3"/>
  <c r="D147" i="3"/>
  <c r="D148" i="3"/>
  <c r="D149" i="3"/>
  <c r="E149" i="3" s="1"/>
  <c r="D150" i="3"/>
  <c r="E150" i="3" s="1"/>
  <c r="D151" i="3"/>
  <c r="D152" i="3"/>
  <c r="D153" i="3"/>
  <c r="E153" i="3" s="1"/>
  <c r="D154" i="3"/>
  <c r="E154" i="3" s="1"/>
  <c r="D155" i="3"/>
  <c r="D156" i="3"/>
  <c r="D157" i="3"/>
  <c r="D158" i="3"/>
  <c r="D159" i="3"/>
  <c r="E159" i="3" s="1"/>
  <c r="D160" i="3"/>
  <c r="E160" i="3" s="1"/>
  <c r="D161" i="3"/>
  <c r="D162" i="3"/>
  <c r="D163" i="3"/>
  <c r="D164" i="3"/>
  <c r="E164" i="3" s="1"/>
  <c r="D165" i="3"/>
  <c r="E165" i="3" s="1"/>
  <c r="D166" i="3"/>
  <c r="D167" i="3"/>
  <c r="D168" i="3"/>
  <c r="D169" i="3"/>
  <c r="D170" i="3"/>
  <c r="D171" i="3"/>
  <c r="E171" i="3" s="1"/>
  <c r="D172" i="3"/>
  <c r="E172" i="3" s="1"/>
  <c r="D173" i="3"/>
  <c r="D174" i="3"/>
  <c r="D175" i="3"/>
  <c r="D176" i="3"/>
  <c r="D177" i="3"/>
  <c r="E177" i="3" s="1"/>
  <c r="D2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B15" i="7" l="1"/>
  <c r="B14" i="7"/>
  <c r="B16" i="7"/>
  <c r="E17" i="6"/>
  <c r="E18" i="3"/>
  <c r="E29" i="3"/>
  <c r="E17" i="3"/>
  <c r="E13" i="3"/>
  <c r="E36" i="3"/>
  <c r="E24" i="3"/>
  <c r="F2" i="5"/>
  <c r="G2" i="5" s="1"/>
  <c r="E12" i="3"/>
  <c r="E8" i="3"/>
  <c r="F9" i="5" l="1"/>
  <c r="E3" i="5"/>
  <c r="G3" i="4" s="1"/>
  <c r="F25" i="5"/>
  <c r="E10" i="5"/>
  <c r="N5" i="4" s="1"/>
  <c r="F20" i="5"/>
  <c r="E26" i="5"/>
  <c r="C11" i="4" s="1"/>
  <c r="E11" i="4" s="1"/>
  <c r="F14" i="5"/>
  <c r="F30" i="5"/>
  <c r="E14" i="5"/>
  <c r="C7" i="4" s="1"/>
  <c r="E7" i="4" s="1"/>
  <c r="F4" i="5"/>
  <c r="F34" i="5"/>
  <c r="E19" i="5"/>
  <c r="N8" i="4" s="1"/>
  <c r="E21" i="5"/>
  <c r="G9" i="4" s="1"/>
  <c r="E12" i="5"/>
  <c r="G6" i="4" s="1"/>
  <c r="E31" i="5"/>
  <c r="N12" i="4" s="1"/>
  <c r="F7" i="5"/>
  <c r="E8" i="5"/>
  <c r="C5" i="4" s="1"/>
  <c r="E5" i="4" s="1"/>
  <c r="E25" i="5"/>
  <c r="N10" i="4" s="1"/>
  <c r="F13" i="5"/>
  <c r="E5" i="5"/>
  <c r="C4" i="4" s="1"/>
  <c r="E4" i="4" s="1"/>
  <c r="F6" i="5"/>
  <c r="F22" i="5"/>
  <c r="E7" i="5"/>
  <c r="N4" i="4" s="1"/>
  <c r="E23" i="5"/>
  <c r="C10" i="4" s="1"/>
  <c r="E10" i="4" s="1"/>
  <c r="F16" i="5"/>
  <c r="E33" i="5"/>
  <c r="G13" i="4" s="1"/>
  <c r="F15" i="5"/>
  <c r="F31" i="5"/>
  <c r="G31" i="5" s="1"/>
  <c r="E16" i="5"/>
  <c r="N7" i="4" s="1"/>
  <c r="E32" i="5"/>
  <c r="C13" i="4" s="1"/>
  <c r="E13" i="4" s="1"/>
  <c r="F24" i="5"/>
  <c r="F5" i="5"/>
  <c r="E29" i="5"/>
  <c r="C12" i="4" s="1"/>
  <c r="E12" i="4" s="1"/>
  <c r="E15" i="5"/>
  <c r="G7" i="4" s="1"/>
  <c r="E9" i="5"/>
  <c r="G5" i="4" s="1"/>
  <c r="F23" i="5"/>
  <c r="E24" i="5"/>
  <c r="G10" i="4" s="1"/>
  <c r="F29" i="5"/>
  <c r="E30" i="5"/>
  <c r="G12" i="4" s="1"/>
  <c r="F32" i="5"/>
  <c r="F18" i="5"/>
  <c r="F11" i="5"/>
  <c r="F27" i="5"/>
  <c r="E28" i="5"/>
  <c r="N11" i="4" s="1"/>
  <c r="F17" i="5"/>
  <c r="F33" i="5"/>
  <c r="E18" i="5"/>
  <c r="G8" i="4" s="1"/>
  <c r="E34" i="5"/>
  <c r="N13" i="4" s="1"/>
  <c r="F8" i="5"/>
  <c r="F21" i="5"/>
  <c r="E6" i="5"/>
  <c r="G4" i="4" s="1"/>
  <c r="E22" i="5"/>
  <c r="N9" i="4" s="1"/>
  <c r="F12" i="5"/>
  <c r="E17" i="5"/>
  <c r="C8" i="4" s="1"/>
  <c r="E8" i="4" s="1"/>
  <c r="F10" i="5"/>
  <c r="F26" i="5"/>
  <c r="E11" i="5"/>
  <c r="C6" i="4" s="1"/>
  <c r="E6" i="4" s="1"/>
  <c r="E27" i="5"/>
  <c r="G11" i="4" s="1"/>
  <c r="F28" i="5"/>
  <c r="F3" i="5"/>
  <c r="F19" i="5"/>
  <c r="E4" i="5"/>
  <c r="N3" i="4" s="1"/>
  <c r="E20" i="5"/>
  <c r="C9" i="4" s="1"/>
  <c r="E9" i="4" s="1"/>
  <c r="E13" i="5"/>
  <c r="N6" i="4" s="1"/>
  <c r="L9" i="4" l="1"/>
  <c r="I9" i="4"/>
  <c r="I11" i="4"/>
  <c r="L11" i="4"/>
  <c r="L5" i="4"/>
  <c r="I5" i="4"/>
  <c r="E15" i="4"/>
  <c r="I6" i="4"/>
  <c r="L6" i="4"/>
  <c r="Y5" i="4"/>
  <c r="V5" i="4"/>
  <c r="P5" i="4"/>
  <c r="S5" i="4"/>
  <c r="G12" i="5"/>
  <c r="I7" i="4"/>
  <c r="L7" i="4"/>
  <c r="Y10" i="4"/>
  <c r="V10" i="4"/>
  <c r="P10" i="4"/>
  <c r="S10" i="4"/>
  <c r="Y9" i="4"/>
  <c r="V9" i="4"/>
  <c r="P9" i="4"/>
  <c r="S9" i="4"/>
  <c r="Y13" i="4"/>
  <c r="V13" i="4"/>
  <c r="P13" i="4"/>
  <c r="S13" i="4"/>
  <c r="S11" i="4"/>
  <c r="Y11" i="4"/>
  <c r="V11" i="4"/>
  <c r="P11" i="4"/>
  <c r="I10" i="4"/>
  <c r="L10" i="4"/>
  <c r="L13" i="4"/>
  <c r="I13" i="4"/>
  <c r="P8" i="4"/>
  <c r="S8" i="4"/>
  <c r="Y8" i="4"/>
  <c r="V8" i="4"/>
  <c r="Y3" i="4"/>
  <c r="V3" i="4"/>
  <c r="P3" i="4"/>
  <c r="S3" i="4"/>
  <c r="S15" i="4" s="1"/>
  <c r="P12" i="4"/>
  <c r="S12" i="4"/>
  <c r="Y12" i="4"/>
  <c r="V12" i="4"/>
  <c r="I3" i="4"/>
  <c r="L3" i="4"/>
  <c r="P4" i="4"/>
  <c r="S4" i="4"/>
  <c r="Y4" i="4"/>
  <c r="V4" i="4"/>
  <c r="Y6" i="4"/>
  <c r="V6" i="4"/>
  <c r="P6" i="4"/>
  <c r="S6" i="4"/>
  <c r="I4" i="4"/>
  <c r="L4" i="4"/>
  <c r="I8" i="4"/>
  <c r="L8" i="4"/>
  <c r="I12" i="4"/>
  <c r="L12" i="4"/>
  <c r="S7" i="4"/>
  <c r="Y7" i="4"/>
  <c r="V7" i="4"/>
  <c r="P7" i="4"/>
  <c r="G28" i="5"/>
  <c r="G10" i="5"/>
  <c r="G25" i="5"/>
  <c r="G3" i="5"/>
  <c r="G11" i="5"/>
  <c r="G29" i="5"/>
  <c r="G5" i="5"/>
  <c r="G7" i="5"/>
  <c r="G9" i="5"/>
  <c r="G14" i="5"/>
  <c r="G33" i="5"/>
  <c r="G8" i="5"/>
  <c r="G18" i="5"/>
  <c r="G21" i="5"/>
  <c r="G6" i="5"/>
  <c r="G26" i="5"/>
  <c r="G32" i="5"/>
  <c r="G34" i="5"/>
  <c r="G30" i="5"/>
  <c r="G24" i="5"/>
  <c r="G15" i="5"/>
  <c r="G13" i="5"/>
  <c r="G4" i="5"/>
  <c r="G20" i="5"/>
  <c r="G16" i="5"/>
  <c r="G19" i="5"/>
  <c r="G17" i="5"/>
  <c r="G27" i="5"/>
  <c r="G23" i="5"/>
  <c r="G22" i="5"/>
  <c r="P15" i="4" l="1"/>
  <c r="V15" i="4"/>
  <c r="L15" i="4"/>
  <c r="I15" i="4"/>
  <c r="Y15" i="4"/>
</calcChain>
</file>

<file path=xl/comments1.xml><?xml version="1.0" encoding="utf-8"?>
<comments xmlns="http://schemas.openxmlformats.org/spreadsheetml/2006/main">
  <authors>
    <author>Martin Münch</author>
  </authors>
  <commentLis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viele Stunden arbeiten Sie pro Woche durchschnittlich mit Bildschirmgeräten? 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viele Stunden arbeiten Sie pro Woche durchschnittlich mit Pery? (Stunden pro Woche)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Seit wie vielen Monaten arbeiten Sie schon mit Pery? (Monate)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gut beherrschen Sie Pery?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[Google Maps]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[AirBnB]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[Flightradar24]</t>
        </r>
      </text>
    </comment>
    <comment ref="O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ist unkompliziert zu bedienen.</t>
        </r>
      </text>
    </comment>
    <comment ref="P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bietet mir alle Möglichkeiten, welche ich für die Bearbeitung der gestellten Aufgaben benötige.</t>
        </r>
      </text>
    </comment>
    <comment ref="Q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Auf dem Bildschirm finde ich alle Informationen, die ich gerade benötige.</t>
        </r>
      </text>
    </comment>
    <comment ref="R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liefert für mich in ausreichendem Maße Informationen darüber, welche Eingaben gerade zulässig sind.</t>
        </r>
      </text>
    </comment>
    <comment ref="S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Bei meiner Arbeit mit Pery Trips treten keine Systemfehler (z.B. "Absturz") auf.</t>
        </r>
      </text>
    </comment>
    <comment ref="T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verlangt keine überflüssige Arbeitsschritte von mir.</t>
        </r>
      </text>
    </comment>
    <comment ref="U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Der Korrekturaufwand bei Fehlern ist gering.</t>
        </r>
      </text>
    </comment>
    <comment ref="V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Mit Pery Trips ist für mich ein einfaches Bewegen zwischen den unterschiedlichen Menüebenen möglich.</t>
        </r>
      </text>
    </comment>
    <comment ref="W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Beschriftungen von Pery Trips sind für mich sofort verständlich.</t>
        </r>
      </text>
    </comment>
    <comment ref="X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von Pery Trips verwendeten Begriffe sind für mich sofort verständlich.</t>
        </r>
      </text>
    </comment>
    <comment ref="Y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erleichtert meine Arbeit.</t>
        </r>
      </text>
    </comment>
    <comment ref="Z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habe gerne mit Pery Trips gearbeitet.</t>
        </r>
      </text>
    </comment>
    <comment ref="AA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würde gerne in Zukunft mit Pery Trips arbeiten.</t>
        </r>
      </text>
    </comment>
  </commentList>
</comments>
</file>

<file path=xl/sharedStrings.xml><?xml version="1.0" encoding="utf-8"?>
<sst xmlns="http://schemas.openxmlformats.org/spreadsheetml/2006/main" count="817" uniqueCount="179">
  <si>
    <t>Testperson</t>
  </si>
  <si>
    <t>Person</t>
  </si>
  <si>
    <t>Zeitstempel</t>
  </si>
  <si>
    <t>Test-ID (wird Nachträglich eingefügt)</t>
  </si>
  <si>
    <t>Datum der Befragung</t>
  </si>
  <si>
    <t>Uhrzeit der Befragung</t>
  </si>
  <si>
    <t>Vor- und Nachname (wird vor der Auswertung entfernt)</t>
  </si>
  <si>
    <t>Alter</t>
  </si>
  <si>
    <t>Geschlecht</t>
  </si>
  <si>
    <t>Wie viele Stunden arbeiten Sie pro Woche durchschnittlich mit Pery? (Stunden pro Woche)</t>
  </si>
  <si>
    <t>Seit wie vielen Monaten arbeiten Sie schon mit Pery? (Monate)</t>
  </si>
  <si>
    <t>Wie gut beherrschen Sie Pery?</t>
  </si>
  <si>
    <t>Haben sie Erfahrung mit folgenden Webservicen und wie oft verwenden sie diese? [Google Maps]</t>
  </si>
  <si>
    <t>Haben sie Erfahrung mit folgenden Webservicen und wie oft verwenden sie diese? [AirBnB]</t>
  </si>
  <si>
    <t>Haben sie Erfahrung mit folgenden Webservicen und wie oft verwenden sie diese? [Flightradar24]</t>
  </si>
  <si>
    <t>Pery Trips ist unkompliziert zu bedienen.</t>
  </si>
  <si>
    <t>Pery Trips bietet mir alle Möglichkeiten, welche ich für die Bearbeitung der gestellten Aufgaben benötige.</t>
  </si>
  <si>
    <t>Auf dem Bildschirm finde ich alle Informationen, die ich gerade benötige.</t>
  </si>
  <si>
    <t>Pery Trips liefert für mich in ausreichendem Maße Informationen darüber, welche Eingaben gerade zulässig sind.</t>
  </si>
  <si>
    <t>Bei meiner Arbeit mit Pery Trips treten keine Systemfehler (z.B. "Absturz") auf.</t>
  </si>
  <si>
    <t>Pery Trips verlangt keine überflüssige Arbeitsschritte von mir.</t>
  </si>
  <si>
    <t>Der Korrekturaufwand bei Fehlern ist gering.</t>
  </si>
  <si>
    <t>Mit Pery Trips ist für mich ein einfaches Bewegen zwischen den unterschiedlichen Menüebenen möglich.</t>
  </si>
  <si>
    <t>ID</t>
  </si>
  <si>
    <t>Trip</t>
  </si>
  <si>
    <t>Die Beschriftungen von Pery Trips sind für mich sofort verständlich.</t>
  </si>
  <si>
    <t>Trip ID</t>
  </si>
  <si>
    <t>Trip Event</t>
  </si>
  <si>
    <t>Die von Pery Trips verwendeten Begriffe sind für mich sofort verständlich.</t>
  </si>
  <si>
    <t>Trip Start</t>
  </si>
  <si>
    <t>Pery Trips erleichtert meine Arbeit.</t>
  </si>
  <si>
    <t>Map Start</t>
  </si>
  <si>
    <t>Ich habe gerne mit Pery Trips gearbeitet.</t>
  </si>
  <si>
    <t>Ich würde gerne in Zukunft mit Pery Trips arbeiten.</t>
  </si>
  <si>
    <t>Ich würde Pery Trips weiterempfehlen weil:</t>
  </si>
  <si>
    <t>Ich würde Pery Trips nicht weiterempfehlen weil:</t>
  </si>
  <si>
    <t>Map End</t>
  </si>
  <si>
    <t>Christian</t>
  </si>
  <si>
    <t>Anmerkung 1</t>
  </si>
  <si>
    <t>List Start</t>
  </si>
  <si>
    <t>Anmerkung 2</t>
  </si>
  <si>
    <t>List End</t>
  </si>
  <si>
    <t>Anmerkung 3</t>
  </si>
  <si>
    <t>Trip End</t>
  </si>
  <si>
    <t>Map Duration</t>
  </si>
  <si>
    <t>List Duration</t>
  </si>
  <si>
    <t>P04</t>
  </si>
  <si>
    <t>männlich</t>
  </si>
  <si>
    <t>zu gewissen Gelegenheiten</t>
  </si>
  <si>
    <t>noch nie verwendet</t>
  </si>
  <si>
    <t>schon mal ausprobiert</t>
  </si>
  <si>
    <t>Pery Trips ist Alternativlos</t>
  </si>
  <si>
    <t>---</t>
  </si>
  <si>
    <t xml:space="preserve">Listen-Ansicht: der add Button </t>
  </si>
  <si>
    <t>Rebecca</t>
  </si>
  <si>
    <t>P08</t>
  </si>
  <si>
    <t>weiblich</t>
  </si>
  <si>
    <t>nutze ich häufig</t>
  </si>
  <si>
    <t xml:space="preserve">Kombination aus Karte und Stammdaten ist eine Erleichterung </t>
  </si>
  <si>
    <t xml:space="preserve">Filterfunktion </t>
  </si>
  <si>
    <t>Sortierung wird beim adden in der Liste zurückgesetzt</t>
  </si>
  <si>
    <t>P09</t>
  </si>
  <si>
    <t>Steve</t>
  </si>
  <si>
    <t>Die Route kann im Voraus sehr effizient geplant werden. Alle Informationen die ich brauch auf einen Blick. Komme leicht an weiterführende Informationen</t>
  </si>
  <si>
    <t>Fahrtzeiten zwischen zwei Punkten</t>
  </si>
  <si>
    <t>P05</t>
  </si>
  <si>
    <t>Andi</t>
  </si>
  <si>
    <t>Sehr effektiv für die Planung</t>
  </si>
  <si>
    <t>----</t>
  </si>
  <si>
    <t>Fehler  in Popup - bei Mehrfachen klicken auf den Add Button -- &gt; Fehler</t>
  </si>
  <si>
    <t>Datumsformat</t>
  </si>
  <si>
    <t>P10</t>
  </si>
  <si>
    <t>Alex</t>
  </si>
  <si>
    <t>keine Angaben</t>
  </si>
  <si>
    <t>kenne ich nicht</t>
  </si>
  <si>
    <t>Weil es Benutzerfreundlich ist. Gutes Maß an Information</t>
  </si>
  <si>
    <t>Wenn Verkehrsinfos, Fahrtdauern benötigt werden</t>
  </si>
  <si>
    <t>Englisch Datumsformat</t>
  </si>
  <si>
    <t>Kein Firmennamen in der Tripliste</t>
  </si>
  <si>
    <t>Legende: größer!</t>
  </si>
  <si>
    <t>P12</t>
  </si>
  <si>
    <t>Meli</t>
  </si>
  <si>
    <t>Julia</t>
  </si>
  <si>
    <t>Zeiteffizienz Planung / Kundenkontakt halten</t>
  </si>
  <si>
    <t>Englisches Datumsformat</t>
  </si>
  <si>
    <t>Maria</t>
  </si>
  <si>
    <t>Kategorien umschalten in Map</t>
  </si>
  <si>
    <t>Maßstab in Map</t>
  </si>
  <si>
    <t>Jassi</t>
  </si>
  <si>
    <t>P13</t>
  </si>
  <si>
    <t>Martina</t>
  </si>
  <si>
    <t>Johanna</t>
  </si>
  <si>
    <t>-</t>
  </si>
  <si>
    <t>Erleichtert die Planung</t>
  </si>
  <si>
    <t>- Beim Trip hinzufügen in der Listenansicht ist das Plus in der Spalte ganz rechts intuitiv habe ich direkt auf den namen gedrückt.</t>
  </si>
  <si>
    <t>+Die Farbe der Karte  ist in Grau gehalten - so kann man die Reihung der verschiedenen Merkmalen gut erkennen.</t>
  </si>
  <si>
    <t>P14</t>
  </si>
  <si>
    <t>die visualisierung der geografischen Daten</t>
  </si>
  <si>
    <t xml:space="preserve">- </t>
  </si>
  <si>
    <t xml:space="preserve">Legende in der Karte weiter nach oben </t>
  </si>
  <si>
    <t>P11</t>
  </si>
  <si>
    <t>Leicht und unkompliziert zu bedienen. Zeitersparnis bei der Planung</t>
  </si>
  <si>
    <t>Wenn keine deutsche Oberfläche verfügbar wäre</t>
  </si>
  <si>
    <t>P06</t>
  </si>
  <si>
    <t>Farbunterschiede bei den Kartenmarkierungen zu gering</t>
  </si>
  <si>
    <t>Filterfunktionalität im speziellen bei der Karte</t>
  </si>
  <si>
    <t>P07</t>
  </si>
  <si>
    <t>Einfache Planung</t>
  </si>
  <si>
    <t>Der Hinzufüge Button in der Liste war nicht klar ersichtlich</t>
  </si>
  <si>
    <t>Trip 1 - Select first point (1-1)</t>
  </si>
  <si>
    <t>Trip 2 - Select target point (2-1)</t>
  </si>
  <si>
    <t>Trip 2 - Select additonal point (2-2)</t>
  </si>
  <si>
    <t>Trip 3 - Select target point (3-1)</t>
  </si>
  <si>
    <t>Trip 3 - Select first additional point (3-2)</t>
  </si>
  <si>
    <t>Trip 3 - Select second additional point (3-3)</t>
  </si>
  <si>
    <t>Trip 3 - Select third additional point (3-4)</t>
  </si>
  <si>
    <t>timestamp</t>
  </si>
  <si>
    <t>duration from trip start</t>
  </si>
  <si>
    <t>visual. mode</t>
  </si>
  <si>
    <t>L</t>
  </si>
  <si>
    <t>M</t>
  </si>
  <si>
    <t>Start</t>
  </si>
  <si>
    <t>Stop</t>
  </si>
  <si>
    <t>P04-1-Start</t>
  </si>
  <si>
    <t>Duration</t>
  </si>
  <si>
    <t>Trip 1 Start</t>
  </si>
  <si>
    <t>Trip 2 Start</t>
  </si>
  <si>
    <t>Trip 3 Start</t>
  </si>
  <si>
    <t xml:space="preserve">Durchschnitt </t>
  </si>
  <si>
    <t>Name</t>
  </si>
  <si>
    <t>Pery-Hours</t>
  </si>
  <si>
    <t>Group</t>
  </si>
  <si>
    <t>group 1</t>
  </si>
  <si>
    <t>group 2</t>
  </si>
  <si>
    <t>group 3</t>
  </si>
  <si>
    <t>&gt;0 &amp;&amp; &lt; 38</t>
  </si>
  <si>
    <t>&gt;38</t>
  </si>
  <si>
    <t>Anzahl männlich</t>
  </si>
  <si>
    <t>Anzahl weiblich</t>
  </si>
  <si>
    <t>min</t>
  </si>
  <si>
    <t>max</t>
  </si>
  <si>
    <t>Anzahl Personen</t>
  </si>
  <si>
    <t>Fragen ID</t>
  </si>
  <si>
    <t xml:space="preserve">Wie viele Stunden arbeiten Sie pro Woche durchschnittlich mit Bildschirmgeräten? </t>
  </si>
  <si>
    <t>Kategorie</t>
  </si>
  <si>
    <t>Erfahrung</t>
  </si>
  <si>
    <t>Erfahrung-Q1</t>
  </si>
  <si>
    <t>Erfahrung-Q2</t>
  </si>
  <si>
    <t>Erfahrung-Q3</t>
  </si>
  <si>
    <t>Erfahrung-Q4</t>
  </si>
  <si>
    <t>Effektivität</t>
  </si>
  <si>
    <t>Effektivität-Q1</t>
  </si>
  <si>
    <t>Effektivität-Q2</t>
  </si>
  <si>
    <t>Effektivität-Q3</t>
  </si>
  <si>
    <t>Effektivität-Q4</t>
  </si>
  <si>
    <t>Effektivität-Q5</t>
  </si>
  <si>
    <t>Effizienz</t>
  </si>
  <si>
    <t>Effizienz-Q1</t>
  </si>
  <si>
    <t>Effizienz-Q2</t>
  </si>
  <si>
    <t>Effizienz-Q3</t>
  </si>
  <si>
    <t>Effizienz-Q4</t>
  </si>
  <si>
    <t>Effizienz-Q5</t>
  </si>
  <si>
    <t>Zufriedenheit</t>
  </si>
  <si>
    <t>Zufriedenheit-Q1</t>
  </si>
  <si>
    <t>Zufriedenheit-Q2</t>
  </si>
  <si>
    <t>Zufriedenheit-Q3</t>
  </si>
  <si>
    <t>Erfahrung-Q5-1</t>
  </si>
  <si>
    <t>Erfahrung-Q5-2</t>
  </si>
  <si>
    <t>Erfahrung-Q5-3</t>
  </si>
  <si>
    <t>Erfahrung Q5 Skala</t>
  </si>
  <si>
    <t>Gruppen</t>
  </si>
  <si>
    <t>Group 1</t>
  </si>
  <si>
    <t>Group 2</t>
  </si>
  <si>
    <t>Group 3</t>
  </si>
  <si>
    <t>Duration Eyetracking Test</t>
  </si>
  <si>
    <t>Test dauer min</t>
  </si>
  <si>
    <t>Test dauer max</t>
  </si>
  <si>
    <t>mittel</t>
  </si>
  <si>
    <t>Test dauer mittel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</si>
</sst>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[$-F400]h:mm:ss\ AM/PM"/>
    <numFmt numFmtId="166" formatCode="hh:mm;@"/>
  </numFmts>
  <fonts count="9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0" fontId="2" fillId="0" borderId="0" xfId="0" applyNumberFormat="1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20" fontId="2" fillId="0" borderId="0" xfId="0" applyNumberFormat="1" applyFont="1"/>
    <xf numFmtId="19" fontId="2" fillId="0" borderId="0" xfId="0" applyNumberFormat="1" applyFont="1" applyAlignment="1"/>
    <xf numFmtId="20" fontId="2" fillId="2" borderId="0" xfId="0" applyNumberFormat="1" applyFont="1" applyFill="1" applyAlignment="1"/>
    <xf numFmtId="0" fontId="2" fillId="2" borderId="0" xfId="0" applyFont="1" applyFill="1"/>
    <xf numFmtId="20" fontId="2" fillId="2" borderId="0" xfId="0" applyNumberFormat="1" applyFont="1" applyFill="1"/>
    <xf numFmtId="0" fontId="4" fillId="3" borderId="0" xfId="0" applyFont="1" applyFill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1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0" fontId="2" fillId="0" borderId="0" xfId="0" applyNumberFormat="1" applyFont="1" applyAlignment="1">
      <alignment horizontal="right"/>
    </xf>
    <xf numFmtId="20" fontId="3" fillId="3" borderId="0" xfId="0" applyNumberFormat="1" applyFont="1" applyFill="1" applyAlignment="1">
      <alignment horizontal="right"/>
    </xf>
    <xf numFmtId="20" fontId="3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/>
    <xf numFmtId="49" fontId="2" fillId="2" borderId="0" xfId="0" applyNumberFormat="1" applyFont="1" applyFill="1" applyAlignment="1"/>
    <xf numFmtId="49" fontId="5" fillId="2" borderId="0" xfId="0" applyNumberFormat="1" applyFont="1" applyFill="1" applyAlignment="1"/>
    <xf numFmtId="165" fontId="0" fillId="0" borderId="0" xfId="0" applyNumberFormat="1" applyFont="1" applyAlignment="1"/>
    <xf numFmtId="166" fontId="2" fillId="2" borderId="0" xfId="0" applyNumberFormat="1" applyFont="1" applyFill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20" fontId="0" fillId="0" borderId="0" xfId="0" applyNumberFormat="1" applyFont="1" applyAlignment="1"/>
    <xf numFmtId="0" fontId="5" fillId="0" borderId="0" xfId="0" applyFont="1" applyAlignment="1"/>
    <xf numFmtId="166" fontId="2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2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2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3"/>
  <sheetViews>
    <sheetView workbookViewId="0">
      <pane ySplit="1" topLeftCell="A2" activePane="bottomLeft" state="frozen"/>
      <selection pane="bottomLeft" activeCell="G6" sqref="G6"/>
    </sheetView>
  </sheetViews>
  <sheetFormatPr baseColWidth="10" defaultColWidth="14.44140625" defaultRowHeight="15.75" customHeight="1"/>
  <cols>
    <col min="1" max="7" width="21.5546875" customWidth="1"/>
    <col min="8" max="11" width="12.109375" bestFit="1" customWidth="1"/>
    <col min="12" max="15" width="21.5546875" customWidth="1"/>
    <col min="16" max="19" width="12.21875" bestFit="1" customWidth="1"/>
    <col min="20" max="24" width="11" bestFit="1" customWidth="1"/>
    <col min="25" max="27" width="14.5546875" bestFit="1" customWidth="1"/>
    <col min="28" max="28" width="28.5546875" customWidth="1"/>
    <col min="29" max="29" width="21.5546875" customWidth="1"/>
    <col min="30" max="30" width="108" customWidth="1"/>
    <col min="31" max="31" width="95.5546875" customWidth="1"/>
    <col min="32" max="32" width="15" customWidth="1"/>
  </cols>
  <sheetData>
    <row r="1" spans="1:32" ht="15.75" customHeight="1">
      <c r="A1" t="s">
        <v>2</v>
      </c>
      <c r="B1" t="s">
        <v>3</v>
      </c>
      <c r="C1" s="2" t="s">
        <v>4</v>
      </c>
      <c r="D1" s="2" t="s">
        <v>5</v>
      </c>
      <c r="E1" t="s">
        <v>6</v>
      </c>
      <c r="F1" t="s">
        <v>7</v>
      </c>
      <c r="G1" t="s">
        <v>8</v>
      </c>
      <c r="H1" s="25" t="s">
        <v>146</v>
      </c>
      <c r="I1" s="25" t="s">
        <v>147</v>
      </c>
      <c r="J1" s="25" t="s">
        <v>148</v>
      </c>
      <c r="K1" s="25" t="s">
        <v>149</v>
      </c>
      <c r="L1" s="25" t="s">
        <v>166</v>
      </c>
      <c r="M1" s="25" t="s">
        <v>167</v>
      </c>
      <c r="N1" s="25" t="s">
        <v>168</v>
      </c>
      <c r="O1" s="25" t="s">
        <v>151</v>
      </c>
      <c r="P1" s="25" t="s">
        <v>152</v>
      </c>
      <c r="Q1" s="25" t="s">
        <v>153</v>
      </c>
      <c r="R1" s="25" t="s">
        <v>154</v>
      </c>
      <c r="S1" s="25" t="s">
        <v>155</v>
      </c>
      <c r="T1" s="25" t="s">
        <v>157</v>
      </c>
      <c r="U1" s="25" t="s">
        <v>158</v>
      </c>
      <c r="V1" s="25" t="s">
        <v>159</v>
      </c>
      <c r="W1" s="25" t="s">
        <v>160</v>
      </c>
      <c r="X1" s="25" t="s">
        <v>161</v>
      </c>
      <c r="Y1" s="25" t="s">
        <v>163</v>
      </c>
      <c r="Z1" s="25" t="s">
        <v>164</v>
      </c>
      <c r="AA1" s="25" t="s">
        <v>165</v>
      </c>
      <c r="AB1" t="s">
        <v>34</v>
      </c>
      <c r="AC1" t="s">
        <v>35</v>
      </c>
      <c r="AD1" t="s">
        <v>38</v>
      </c>
      <c r="AE1" t="s">
        <v>40</v>
      </c>
      <c r="AF1" t="s">
        <v>42</v>
      </c>
    </row>
    <row r="2" spans="1:32" ht="15.75" customHeight="1">
      <c r="A2" s="4">
        <v>42662.623747361111</v>
      </c>
      <c r="B2" s="2" t="s">
        <v>46</v>
      </c>
      <c r="C2" s="5">
        <v>42662</v>
      </c>
      <c r="D2" s="8">
        <v>0.41666666666424135</v>
      </c>
      <c r="E2" s="2" t="s">
        <v>37</v>
      </c>
      <c r="F2" s="2">
        <v>29</v>
      </c>
      <c r="G2" s="2" t="s">
        <v>47</v>
      </c>
      <c r="H2" s="2">
        <v>70</v>
      </c>
      <c r="I2" s="2">
        <v>40</v>
      </c>
      <c r="J2" s="2">
        <v>60</v>
      </c>
      <c r="K2" s="2">
        <v>4</v>
      </c>
      <c r="L2" s="37">
        <v>4</v>
      </c>
      <c r="M2" s="37">
        <v>2</v>
      </c>
      <c r="N2" s="37">
        <v>3</v>
      </c>
      <c r="O2" s="2">
        <v>3</v>
      </c>
      <c r="P2" s="2">
        <v>3</v>
      </c>
      <c r="Q2" s="2">
        <v>5</v>
      </c>
      <c r="R2" s="2">
        <v>4</v>
      </c>
      <c r="S2" s="2">
        <v>5</v>
      </c>
      <c r="T2" s="2">
        <v>4</v>
      </c>
      <c r="U2" s="2">
        <v>5</v>
      </c>
      <c r="V2" s="2">
        <v>3</v>
      </c>
      <c r="W2" s="2">
        <v>4</v>
      </c>
      <c r="X2" s="2">
        <v>5</v>
      </c>
      <c r="Y2" s="2">
        <v>4</v>
      </c>
      <c r="Z2" s="2">
        <v>5</v>
      </c>
      <c r="AA2" s="2">
        <v>5</v>
      </c>
      <c r="AB2" s="2" t="s">
        <v>51</v>
      </c>
      <c r="AC2" s="2" t="s">
        <v>52</v>
      </c>
      <c r="AD2" s="2" t="s">
        <v>53</v>
      </c>
    </row>
    <row r="3" spans="1:32" ht="15.75" customHeight="1">
      <c r="A3" s="4">
        <v>42662.652020532405</v>
      </c>
      <c r="B3" s="2" t="s">
        <v>55</v>
      </c>
      <c r="C3" s="5">
        <v>42662</v>
      </c>
      <c r="D3" s="8">
        <v>0.625</v>
      </c>
      <c r="E3" s="2" t="s">
        <v>54</v>
      </c>
      <c r="F3" s="2">
        <v>24</v>
      </c>
      <c r="G3" s="2" t="s">
        <v>56</v>
      </c>
      <c r="H3" s="2">
        <v>42</v>
      </c>
      <c r="I3" s="2">
        <v>35</v>
      </c>
      <c r="J3" s="2">
        <v>26</v>
      </c>
      <c r="K3" s="2">
        <v>4</v>
      </c>
      <c r="L3" s="37">
        <v>5</v>
      </c>
      <c r="M3" s="37">
        <v>4</v>
      </c>
      <c r="N3" s="37">
        <v>3</v>
      </c>
      <c r="O3" s="2">
        <v>4</v>
      </c>
      <c r="P3" s="2">
        <v>4</v>
      </c>
      <c r="Q3" s="2">
        <v>4</v>
      </c>
      <c r="R3" s="2">
        <v>3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 t="s">
        <v>58</v>
      </c>
      <c r="AD3" s="2" t="s">
        <v>59</v>
      </c>
      <c r="AE3" s="2" t="s">
        <v>60</v>
      </c>
    </row>
    <row r="4" spans="1:32" ht="15.75" customHeight="1">
      <c r="A4" s="4">
        <v>42662.693010115741</v>
      </c>
      <c r="B4" s="2" t="s">
        <v>61</v>
      </c>
      <c r="C4" s="5">
        <v>42662</v>
      </c>
      <c r="D4" s="8">
        <v>0.66666666666424135</v>
      </c>
      <c r="E4" s="2" t="s">
        <v>62</v>
      </c>
      <c r="F4" s="2">
        <v>23</v>
      </c>
      <c r="G4" s="2" t="s">
        <v>47</v>
      </c>
      <c r="H4" s="2">
        <v>50</v>
      </c>
      <c r="I4" s="2">
        <v>0</v>
      </c>
      <c r="J4" s="2">
        <v>0</v>
      </c>
      <c r="L4" s="37">
        <v>5</v>
      </c>
      <c r="M4" s="37">
        <v>2</v>
      </c>
      <c r="N4" s="37">
        <v>4</v>
      </c>
      <c r="O4" s="2">
        <v>5</v>
      </c>
      <c r="P4" s="2">
        <v>5</v>
      </c>
      <c r="Q4" s="2">
        <v>4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2">
        <v>5</v>
      </c>
      <c r="AA4" s="2">
        <v>5</v>
      </c>
      <c r="AB4" s="2" t="s">
        <v>63</v>
      </c>
      <c r="AD4" s="2" t="s">
        <v>64</v>
      </c>
    </row>
    <row r="5" spans="1:32" ht="15.75" customHeight="1">
      <c r="A5" s="4">
        <v>42662.708180300921</v>
      </c>
      <c r="B5" s="2" t="s">
        <v>65</v>
      </c>
      <c r="C5" s="5">
        <v>42662</v>
      </c>
      <c r="D5" s="8">
        <v>0.4375</v>
      </c>
      <c r="E5" s="2" t="s">
        <v>66</v>
      </c>
      <c r="F5" s="2">
        <v>29</v>
      </c>
      <c r="G5" s="2" t="s">
        <v>47</v>
      </c>
      <c r="H5" s="2">
        <v>60</v>
      </c>
      <c r="I5" s="2">
        <v>40</v>
      </c>
      <c r="J5" s="2">
        <v>60</v>
      </c>
      <c r="K5" s="2">
        <v>5</v>
      </c>
      <c r="L5" s="37">
        <v>4</v>
      </c>
      <c r="M5" s="37">
        <v>2</v>
      </c>
      <c r="N5" s="37">
        <v>2</v>
      </c>
      <c r="O5" s="2">
        <v>4</v>
      </c>
      <c r="P5" s="2">
        <v>4</v>
      </c>
      <c r="Q5" s="2">
        <v>4</v>
      </c>
      <c r="R5" s="2">
        <v>4</v>
      </c>
      <c r="S5" s="2">
        <v>2</v>
      </c>
      <c r="T5" s="2">
        <v>5</v>
      </c>
      <c r="U5" s="2">
        <v>5</v>
      </c>
      <c r="V5" s="2">
        <v>5</v>
      </c>
      <c r="W5" s="2">
        <v>3</v>
      </c>
      <c r="X5" s="2">
        <v>5</v>
      </c>
      <c r="Y5" s="2">
        <v>5</v>
      </c>
      <c r="Z5" s="2">
        <v>5</v>
      </c>
      <c r="AA5" s="2">
        <v>5</v>
      </c>
      <c r="AB5" s="2" t="s">
        <v>67</v>
      </c>
      <c r="AC5" s="2" t="s">
        <v>68</v>
      </c>
      <c r="AD5" s="2" t="s">
        <v>69</v>
      </c>
      <c r="AE5" s="2" t="s">
        <v>70</v>
      </c>
    </row>
    <row r="6" spans="1:32" ht="15.75" customHeight="1">
      <c r="A6" s="4">
        <v>42662.732705960647</v>
      </c>
      <c r="B6" s="2" t="s">
        <v>71</v>
      </c>
      <c r="C6" s="5">
        <v>42662</v>
      </c>
      <c r="D6" s="8">
        <v>0.70833333333575865</v>
      </c>
      <c r="E6" s="2" t="s">
        <v>72</v>
      </c>
      <c r="F6" s="2">
        <v>23</v>
      </c>
      <c r="G6" s="34" t="s">
        <v>73</v>
      </c>
      <c r="H6" s="2">
        <v>20</v>
      </c>
      <c r="I6" s="2">
        <v>0</v>
      </c>
      <c r="J6" s="34">
        <v>0</v>
      </c>
      <c r="L6" s="37">
        <v>5</v>
      </c>
      <c r="M6" s="37">
        <v>2</v>
      </c>
      <c r="N6" s="37">
        <v>1</v>
      </c>
      <c r="O6" s="2">
        <v>5</v>
      </c>
      <c r="P6" s="2">
        <v>5</v>
      </c>
      <c r="Q6" s="2">
        <v>4</v>
      </c>
      <c r="R6" s="2">
        <v>4</v>
      </c>
      <c r="S6" s="2">
        <v>5</v>
      </c>
      <c r="T6" s="2">
        <v>5</v>
      </c>
      <c r="U6" s="2">
        <v>5</v>
      </c>
      <c r="V6" s="2">
        <v>4</v>
      </c>
      <c r="W6" s="2">
        <v>3</v>
      </c>
      <c r="X6" s="2">
        <v>4</v>
      </c>
      <c r="Y6" s="2">
        <v>5</v>
      </c>
      <c r="Z6" s="2">
        <v>4</v>
      </c>
      <c r="AA6" s="2">
        <v>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</row>
    <row r="7" spans="1:32" ht="15.75" customHeight="1">
      <c r="A7" s="4">
        <v>42662.814774027778</v>
      </c>
      <c r="B7" s="2" t="s">
        <v>80</v>
      </c>
      <c r="C7" s="5">
        <v>42662</v>
      </c>
      <c r="D7" s="8">
        <v>0.77777777778101154</v>
      </c>
      <c r="E7" s="2" t="s">
        <v>81</v>
      </c>
      <c r="F7" s="2">
        <v>22</v>
      </c>
      <c r="G7" s="2" t="s">
        <v>56</v>
      </c>
      <c r="H7" s="2">
        <v>50</v>
      </c>
      <c r="I7" s="2">
        <v>0</v>
      </c>
      <c r="J7" s="2">
        <v>0</v>
      </c>
      <c r="L7" s="37">
        <v>5</v>
      </c>
      <c r="M7" s="37">
        <v>1</v>
      </c>
      <c r="N7" s="37">
        <v>1</v>
      </c>
      <c r="O7" s="2">
        <v>4</v>
      </c>
      <c r="P7" s="2">
        <v>5</v>
      </c>
      <c r="Q7" s="2">
        <v>5</v>
      </c>
      <c r="R7" s="2">
        <v>3</v>
      </c>
      <c r="S7" s="2">
        <v>5</v>
      </c>
      <c r="T7" s="2">
        <v>4</v>
      </c>
      <c r="U7" s="2">
        <v>5</v>
      </c>
      <c r="V7" s="2">
        <v>5</v>
      </c>
      <c r="W7" s="2">
        <v>2</v>
      </c>
      <c r="X7" s="2">
        <v>5</v>
      </c>
      <c r="Y7" s="2">
        <v>5</v>
      </c>
      <c r="Z7" s="2">
        <v>5</v>
      </c>
      <c r="AA7" s="2">
        <v>4</v>
      </c>
      <c r="AB7" s="2" t="s">
        <v>83</v>
      </c>
      <c r="AC7" s="2" t="s">
        <v>52</v>
      </c>
      <c r="AD7" s="2" t="s">
        <v>84</v>
      </c>
      <c r="AE7" s="2" t="s">
        <v>86</v>
      </c>
      <c r="AF7" s="2" t="s">
        <v>87</v>
      </c>
    </row>
    <row r="8" spans="1:32" ht="15.75" customHeight="1">
      <c r="A8" s="4">
        <v>42662.862893634257</v>
      </c>
      <c r="B8" s="2" t="s">
        <v>89</v>
      </c>
      <c r="C8" s="5">
        <v>42662</v>
      </c>
      <c r="D8" s="8">
        <v>0.8125</v>
      </c>
      <c r="E8" s="2" t="s">
        <v>82</v>
      </c>
      <c r="F8" s="2">
        <v>26</v>
      </c>
      <c r="G8" s="2" t="s">
        <v>73</v>
      </c>
      <c r="H8" s="2">
        <v>84</v>
      </c>
      <c r="I8" s="2">
        <v>0</v>
      </c>
      <c r="J8" s="2">
        <v>0</v>
      </c>
      <c r="L8" s="37">
        <v>4</v>
      </c>
      <c r="M8" s="37">
        <v>4</v>
      </c>
      <c r="N8" s="37">
        <v>1</v>
      </c>
      <c r="O8" s="2">
        <v>4</v>
      </c>
      <c r="P8" s="2">
        <v>5</v>
      </c>
      <c r="Q8" s="2">
        <v>4</v>
      </c>
      <c r="R8" s="2">
        <v>5</v>
      </c>
      <c r="S8" s="2">
        <v>4</v>
      </c>
      <c r="T8" s="2">
        <v>5</v>
      </c>
      <c r="U8" s="2">
        <v>5</v>
      </c>
      <c r="V8" s="2">
        <v>5</v>
      </c>
      <c r="W8" s="2">
        <v>5</v>
      </c>
      <c r="X8" s="2">
        <v>5</v>
      </c>
      <c r="Y8" s="2">
        <v>5</v>
      </c>
      <c r="Z8" s="2">
        <v>4</v>
      </c>
      <c r="AA8" s="2">
        <v>5</v>
      </c>
      <c r="AB8" s="2" t="s">
        <v>93</v>
      </c>
      <c r="AC8" s="2" t="s">
        <v>52</v>
      </c>
      <c r="AD8" s="2" t="s">
        <v>94</v>
      </c>
      <c r="AE8" s="2" t="s">
        <v>95</v>
      </c>
    </row>
    <row r="9" spans="1:32" ht="15.75" customHeight="1">
      <c r="A9" s="4">
        <v>42662.867781064815</v>
      </c>
      <c r="B9" s="2" t="s">
        <v>96</v>
      </c>
      <c r="C9" s="5">
        <v>42662</v>
      </c>
      <c r="D9" s="8">
        <v>0.83333333333575865</v>
      </c>
      <c r="E9" s="2" t="s">
        <v>85</v>
      </c>
      <c r="F9" s="2">
        <v>22</v>
      </c>
      <c r="G9" s="2" t="s">
        <v>56</v>
      </c>
      <c r="H9" s="2">
        <v>70</v>
      </c>
      <c r="I9" s="2">
        <v>0</v>
      </c>
      <c r="J9" s="2">
        <v>0</v>
      </c>
      <c r="L9" s="37">
        <v>4</v>
      </c>
      <c r="M9" s="37">
        <v>2</v>
      </c>
      <c r="N9" s="37">
        <v>4</v>
      </c>
      <c r="O9" s="2">
        <v>5</v>
      </c>
      <c r="P9" s="2">
        <v>5</v>
      </c>
      <c r="Q9" s="2">
        <v>5</v>
      </c>
      <c r="R9" s="2">
        <v>4</v>
      </c>
      <c r="S9" s="2">
        <v>5</v>
      </c>
      <c r="T9" s="2">
        <v>5</v>
      </c>
      <c r="U9" s="2">
        <v>5</v>
      </c>
      <c r="V9" s="2">
        <v>5</v>
      </c>
      <c r="W9" s="2">
        <v>4</v>
      </c>
      <c r="X9" s="2">
        <v>5</v>
      </c>
      <c r="Y9" s="2">
        <v>5</v>
      </c>
      <c r="Z9" s="2">
        <v>5</v>
      </c>
      <c r="AA9" s="2">
        <v>5</v>
      </c>
      <c r="AB9" s="2" t="s">
        <v>97</v>
      </c>
      <c r="AC9" s="2" t="s">
        <v>98</v>
      </c>
      <c r="AD9" s="2" t="s">
        <v>99</v>
      </c>
    </row>
    <row r="10" spans="1:32" ht="15.75" customHeight="1">
      <c r="A10" s="4">
        <v>42662.955837407411</v>
      </c>
      <c r="B10" s="2" t="s">
        <v>100</v>
      </c>
      <c r="C10" s="5">
        <v>42662</v>
      </c>
      <c r="D10" s="8">
        <v>0.75</v>
      </c>
      <c r="E10" s="2" t="s">
        <v>88</v>
      </c>
      <c r="F10" s="2">
        <v>29</v>
      </c>
      <c r="G10" s="2" t="s">
        <v>56</v>
      </c>
      <c r="H10" s="2">
        <v>50</v>
      </c>
      <c r="I10" s="2">
        <v>0</v>
      </c>
      <c r="J10" s="2">
        <v>0</v>
      </c>
      <c r="L10" s="37">
        <v>5</v>
      </c>
      <c r="M10" s="37">
        <v>4</v>
      </c>
      <c r="N10" s="37">
        <v>1</v>
      </c>
      <c r="O10" s="2">
        <v>5</v>
      </c>
      <c r="P10" s="2">
        <v>5</v>
      </c>
      <c r="Q10" s="2">
        <v>5</v>
      </c>
      <c r="R10" s="2">
        <v>4</v>
      </c>
      <c r="S10" s="2">
        <v>5</v>
      </c>
      <c r="T10" s="2">
        <v>5</v>
      </c>
      <c r="U10" s="2">
        <v>5</v>
      </c>
      <c r="V10" s="2">
        <v>5</v>
      </c>
      <c r="W10" s="2">
        <v>2</v>
      </c>
      <c r="X10" s="2">
        <v>4</v>
      </c>
      <c r="Y10" s="2">
        <v>5</v>
      </c>
      <c r="Z10" s="2">
        <v>5</v>
      </c>
      <c r="AA10" s="2">
        <v>5</v>
      </c>
      <c r="AB10" s="2" t="s">
        <v>101</v>
      </c>
      <c r="AC10" s="2" t="s">
        <v>102</v>
      </c>
      <c r="AD10" s="2" t="s">
        <v>92</v>
      </c>
      <c r="AE10" s="2" t="s">
        <v>92</v>
      </c>
      <c r="AF10" s="2" t="s">
        <v>92</v>
      </c>
    </row>
    <row r="11" spans="1:32" ht="15.75" customHeight="1">
      <c r="A11" s="4">
        <v>42662.996599571758</v>
      </c>
      <c r="B11" s="2" t="s">
        <v>103</v>
      </c>
      <c r="C11" s="5">
        <v>42662</v>
      </c>
      <c r="D11" s="8">
        <v>0.45833333333575865</v>
      </c>
      <c r="E11" s="2" t="s">
        <v>90</v>
      </c>
      <c r="F11" s="2">
        <v>29</v>
      </c>
      <c r="G11" s="2" t="s">
        <v>56</v>
      </c>
      <c r="H11" s="2">
        <v>5</v>
      </c>
      <c r="I11" s="2">
        <v>5</v>
      </c>
      <c r="J11" s="2">
        <v>48</v>
      </c>
      <c r="K11" s="2">
        <v>4</v>
      </c>
      <c r="L11" s="37">
        <v>5</v>
      </c>
      <c r="M11" s="37">
        <v>2</v>
      </c>
      <c r="N11" s="37">
        <v>1</v>
      </c>
      <c r="O11" s="2">
        <v>4</v>
      </c>
      <c r="P11" s="2">
        <v>4</v>
      </c>
      <c r="Q11" s="2">
        <v>5</v>
      </c>
      <c r="R11" s="2">
        <v>3</v>
      </c>
      <c r="S11" s="2">
        <v>5</v>
      </c>
      <c r="T11" s="2">
        <v>5</v>
      </c>
      <c r="U11" s="2">
        <v>5</v>
      </c>
      <c r="V11" s="2">
        <v>5</v>
      </c>
      <c r="W11" s="2">
        <v>5</v>
      </c>
      <c r="X11" s="2">
        <v>3</v>
      </c>
      <c r="Y11" s="2">
        <v>5</v>
      </c>
      <c r="Z11" s="2">
        <v>5</v>
      </c>
      <c r="AA11" s="2">
        <v>5</v>
      </c>
      <c r="AB11" s="2" t="s">
        <v>92</v>
      </c>
      <c r="AC11" s="2" t="s">
        <v>92</v>
      </c>
      <c r="AD11" s="2" t="s">
        <v>104</v>
      </c>
      <c r="AE11" s="2" t="s">
        <v>105</v>
      </c>
    </row>
    <row r="12" spans="1:32" ht="15.75" customHeight="1">
      <c r="A12" s="13">
        <v>42663.502662615741</v>
      </c>
      <c r="B12" s="14" t="s">
        <v>106</v>
      </c>
      <c r="C12" s="15">
        <v>42662</v>
      </c>
      <c r="D12" s="16">
        <v>0.52083333333575865</v>
      </c>
      <c r="E12" s="14" t="s">
        <v>91</v>
      </c>
      <c r="F12" s="14"/>
      <c r="G12" s="14" t="s">
        <v>56</v>
      </c>
      <c r="H12" s="17">
        <v>40</v>
      </c>
      <c r="I12" s="17">
        <v>10</v>
      </c>
      <c r="J12" s="17">
        <v>24</v>
      </c>
      <c r="K12" s="17">
        <v>4</v>
      </c>
      <c r="L12" s="38">
        <v>5</v>
      </c>
      <c r="M12" s="38">
        <v>3</v>
      </c>
      <c r="N12" s="38">
        <v>2</v>
      </c>
      <c r="O12" s="17">
        <v>4</v>
      </c>
      <c r="P12" s="17">
        <v>5</v>
      </c>
      <c r="Q12" s="17">
        <v>5</v>
      </c>
      <c r="R12" s="17">
        <v>4</v>
      </c>
      <c r="S12" s="17">
        <v>5</v>
      </c>
      <c r="T12" s="17">
        <v>5</v>
      </c>
      <c r="U12" s="17">
        <v>5</v>
      </c>
      <c r="V12" s="17">
        <v>5</v>
      </c>
      <c r="W12" s="17">
        <v>5</v>
      </c>
      <c r="X12" s="17">
        <v>5</v>
      </c>
      <c r="Y12" s="17">
        <v>5</v>
      </c>
      <c r="Z12" s="17">
        <v>4</v>
      </c>
      <c r="AA12" s="17">
        <v>5</v>
      </c>
      <c r="AB12" s="14" t="s">
        <v>107</v>
      </c>
      <c r="AC12" s="14"/>
      <c r="AD12" s="14" t="s">
        <v>108</v>
      </c>
      <c r="AE12" s="14"/>
      <c r="AF12" s="1"/>
    </row>
    <row r="15" spans="1:32" ht="15.75" customHeight="1">
      <c r="A15" t="s">
        <v>144</v>
      </c>
      <c r="B15" t="s">
        <v>142</v>
      </c>
      <c r="G15" s="25"/>
    </row>
    <row r="16" spans="1:32" ht="15.75" customHeight="1">
      <c r="A16" t="s">
        <v>145</v>
      </c>
      <c r="B16" t="s">
        <v>146</v>
      </c>
      <c r="C16" t="s">
        <v>143</v>
      </c>
    </row>
    <row r="17" spans="1:3" ht="15.75" customHeight="1">
      <c r="A17" s="25" t="s">
        <v>145</v>
      </c>
      <c r="B17" s="25" t="s">
        <v>147</v>
      </c>
      <c r="C17" s="25" t="s">
        <v>9</v>
      </c>
    </row>
    <row r="18" spans="1:3" ht="15.75" customHeight="1">
      <c r="A18" s="25" t="s">
        <v>145</v>
      </c>
      <c r="B18" s="25" t="s">
        <v>148</v>
      </c>
      <c r="C18" s="25" t="s">
        <v>10</v>
      </c>
    </row>
    <row r="19" spans="1:3" ht="15.75" customHeight="1">
      <c r="A19" s="25" t="s">
        <v>145</v>
      </c>
      <c r="B19" s="25" t="s">
        <v>149</v>
      </c>
      <c r="C19" s="25" t="s">
        <v>11</v>
      </c>
    </row>
    <row r="20" spans="1:3" ht="15.75" customHeight="1">
      <c r="A20" s="25" t="s">
        <v>145</v>
      </c>
      <c r="B20" s="25" t="s">
        <v>166</v>
      </c>
      <c r="C20" s="25" t="s">
        <v>12</v>
      </c>
    </row>
    <row r="21" spans="1:3" s="25" customFormat="1" ht="15.75" customHeight="1">
      <c r="A21" s="25" t="s">
        <v>145</v>
      </c>
      <c r="B21" s="25" t="s">
        <v>167</v>
      </c>
      <c r="C21" s="25" t="s">
        <v>13</v>
      </c>
    </row>
    <row r="22" spans="1:3" s="25" customFormat="1" ht="15.75" customHeight="1">
      <c r="A22" s="25" t="s">
        <v>145</v>
      </c>
      <c r="B22" s="25" t="s">
        <v>168</v>
      </c>
      <c r="C22" s="25" t="s">
        <v>14</v>
      </c>
    </row>
    <row r="23" spans="1:3" ht="15.75" customHeight="1">
      <c r="A23" s="25" t="s">
        <v>150</v>
      </c>
      <c r="B23" t="s">
        <v>151</v>
      </c>
      <c r="C23" s="25" t="s">
        <v>15</v>
      </c>
    </row>
    <row r="24" spans="1:3" ht="15.75" customHeight="1">
      <c r="A24" s="25" t="s">
        <v>150</v>
      </c>
      <c r="B24" s="25" t="s">
        <v>152</v>
      </c>
      <c r="C24" s="25" t="s">
        <v>16</v>
      </c>
    </row>
    <row r="25" spans="1:3" ht="15.75" customHeight="1">
      <c r="A25" s="25" t="s">
        <v>150</v>
      </c>
      <c r="B25" s="25" t="s">
        <v>153</v>
      </c>
      <c r="C25" s="25" t="s">
        <v>17</v>
      </c>
    </row>
    <row r="26" spans="1:3" ht="15.75" customHeight="1">
      <c r="A26" s="25" t="s">
        <v>150</v>
      </c>
      <c r="B26" s="25" t="s">
        <v>154</v>
      </c>
      <c r="C26" s="25" t="s">
        <v>18</v>
      </c>
    </row>
    <row r="27" spans="1:3" ht="15.75" customHeight="1">
      <c r="A27" s="25" t="s">
        <v>150</v>
      </c>
      <c r="B27" s="25" t="s">
        <v>155</v>
      </c>
      <c r="C27" s="25" t="s">
        <v>19</v>
      </c>
    </row>
    <row r="28" spans="1:3" ht="15.75" customHeight="1">
      <c r="A28" s="25" t="s">
        <v>156</v>
      </c>
      <c r="B28" s="25" t="s">
        <v>157</v>
      </c>
      <c r="C28" s="25" t="s">
        <v>20</v>
      </c>
    </row>
    <row r="29" spans="1:3" ht="15.75" customHeight="1">
      <c r="A29" s="25" t="s">
        <v>156</v>
      </c>
      <c r="B29" s="25" t="s">
        <v>158</v>
      </c>
      <c r="C29" s="25" t="s">
        <v>21</v>
      </c>
    </row>
    <row r="30" spans="1:3" ht="15.75" customHeight="1">
      <c r="A30" s="25" t="s">
        <v>156</v>
      </c>
      <c r="B30" s="25" t="s">
        <v>159</v>
      </c>
      <c r="C30" s="25" t="s">
        <v>22</v>
      </c>
    </row>
    <row r="31" spans="1:3" ht="15.75" customHeight="1">
      <c r="A31" s="25" t="s">
        <v>156</v>
      </c>
      <c r="B31" s="25" t="s">
        <v>160</v>
      </c>
      <c r="C31" s="25" t="s">
        <v>25</v>
      </c>
    </row>
    <row r="32" spans="1:3" ht="15.75" customHeight="1">
      <c r="A32" s="25" t="s">
        <v>156</v>
      </c>
      <c r="B32" s="25" t="s">
        <v>161</v>
      </c>
      <c r="C32" s="25" t="s">
        <v>28</v>
      </c>
    </row>
    <row r="33" spans="1:3" ht="15.75" customHeight="1">
      <c r="A33" s="25" t="s">
        <v>162</v>
      </c>
      <c r="B33" s="25" t="s">
        <v>163</v>
      </c>
      <c r="C33" s="25" t="s">
        <v>30</v>
      </c>
    </row>
    <row r="34" spans="1:3" ht="15.75" customHeight="1">
      <c r="A34" s="25" t="s">
        <v>162</v>
      </c>
      <c r="B34" s="25" t="s">
        <v>164</v>
      </c>
      <c r="C34" s="25" t="s">
        <v>32</v>
      </c>
    </row>
    <row r="35" spans="1:3" ht="15.75" customHeight="1">
      <c r="A35" s="25" t="s">
        <v>162</v>
      </c>
      <c r="B35" s="25" t="s">
        <v>165</v>
      </c>
      <c r="C35" s="25" t="s">
        <v>33</v>
      </c>
    </row>
    <row r="36" spans="1:3" ht="15.75" customHeight="1">
      <c r="A36" s="25"/>
      <c r="B36" s="25"/>
      <c r="C36" s="25"/>
    </row>
    <row r="38" spans="1:3" ht="15.75" customHeight="1">
      <c r="A38" t="s">
        <v>169</v>
      </c>
    </row>
    <row r="39" spans="1:3" ht="15.75" customHeight="1">
      <c r="A39">
        <v>1</v>
      </c>
      <c r="B39" s="26" t="s">
        <v>74</v>
      </c>
    </row>
    <row r="40" spans="1:3" ht="15.75" customHeight="1">
      <c r="A40" s="25">
        <v>2</v>
      </c>
      <c r="B40" s="26" t="s">
        <v>49</v>
      </c>
    </row>
    <row r="41" spans="1:3" ht="15.75" customHeight="1">
      <c r="A41" s="25">
        <v>3</v>
      </c>
      <c r="B41" s="14" t="s">
        <v>50</v>
      </c>
    </row>
    <row r="42" spans="1:3" ht="15.75" customHeight="1">
      <c r="A42" s="25">
        <v>4</v>
      </c>
      <c r="B42" s="26" t="s">
        <v>48</v>
      </c>
    </row>
    <row r="43" spans="1:3" ht="15.75" customHeight="1">
      <c r="A43" s="25">
        <v>5</v>
      </c>
      <c r="B43" s="26" t="s">
        <v>57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13" sqref="C13"/>
    </sheetView>
  </sheetViews>
  <sheetFormatPr baseColWidth="10" defaultColWidth="14.44140625" defaultRowHeight="15.75" customHeight="1"/>
  <cols>
    <col min="3" max="3" width="22.21875" bestFit="1" customWidth="1"/>
  </cols>
  <sheetData>
    <row r="1" spans="1:13" ht="15.75" customHeight="1">
      <c r="A1" s="1" t="s">
        <v>0</v>
      </c>
      <c r="B1" s="34" t="s">
        <v>23</v>
      </c>
      <c r="C1" s="34" t="s">
        <v>174</v>
      </c>
      <c r="D1" s="1"/>
      <c r="E1" s="1"/>
      <c r="F1" s="1"/>
      <c r="G1" s="1"/>
      <c r="H1" s="1"/>
      <c r="I1" s="1"/>
      <c r="J1" s="1"/>
      <c r="K1" s="1"/>
      <c r="L1" s="1"/>
      <c r="M1" s="2"/>
    </row>
    <row r="2" spans="1:13" ht="15.75" customHeight="1">
      <c r="A2" s="2" t="s">
        <v>37</v>
      </c>
      <c r="B2" s="26" t="s">
        <v>46</v>
      </c>
      <c r="C2" s="3">
        <v>0.25486111111111109</v>
      </c>
      <c r="D2" s="3"/>
      <c r="E2" s="3"/>
      <c r="F2" s="7"/>
      <c r="M2" s="7"/>
    </row>
    <row r="3" spans="1:13" ht="15.75" customHeight="1">
      <c r="A3" s="2" t="s">
        <v>54</v>
      </c>
      <c r="B3" s="26" t="s">
        <v>55</v>
      </c>
      <c r="C3" s="33">
        <v>0.55208333333333337</v>
      </c>
    </row>
    <row r="4" spans="1:13" ht="15.75" customHeight="1">
      <c r="A4" s="2" t="s">
        <v>62</v>
      </c>
      <c r="B4" s="26" t="s">
        <v>61</v>
      </c>
      <c r="C4" s="33">
        <v>0.4680555555555555</v>
      </c>
    </row>
    <row r="5" spans="1:13" ht="15.75" customHeight="1">
      <c r="A5" s="2" t="s">
        <v>66</v>
      </c>
      <c r="B5" s="26" t="s">
        <v>65</v>
      </c>
      <c r="C5" s="33">
        <v>0.33888888888888885</v>
      </c>
    </row>
    <row r="6" spans="1:13" ht="15.75" customHeight="1">
      <c r="A6" s="2" t="s">
        <v>72</v>
      </c>
      <c r="B6" s="26" t="s">
        <v>71</v>
      </c>
      <c r="C6" s="33">
        <v>0.47430555555555554</v>
      </c>
    </row>
    <row r="7" spans="1:13" ht="15.75" customHeight="1">
      <c r="A7" s="2" t="s">
        <v>81</v>
      </c>
      <c r="B7" s="26" t="s">
        <v>80</v>
      </c>
      <c r="C7" s="33">
        <v>0.6743055555555556</v>
      </c>
    </row>
    <row r="8" spans="1:13" ht="15.75" customHeight="1">
      <c r="A8" s="2" t="s">
        <v>82</v>
      </c>
      <c r="B8" s="26" t="s">
        <v>89</v>
      </c>
      <c r="C8" s="33">
        <v>0.52361111111111114</v>
      </c>
    </row>
    <row r="9" spans="1:13" ht="15.75" customHeight="1">
      <c r="A9" s="2" t="s">
        <v>85</v>
      </c>
      <c r="B9" s="26" t="s">
        <v>96</v>
      </c>
      <c r="C9" s="33">
        <v>0.42708333333333331</v>
      </c>
    </row>
    <row r="10" spans="1:13" ht="15.75" customHeight="1">
      <c r="A10" s="2" t="s">
        <v>88</v>
      </c>
      <c r="B10" s="26" t="s">
        <v>100</v>
      </c>
      <c r="C10" s="33">
        <v>0.69513888888888886</v>
      </c>
    </row>
    <row r="11" spans="1:13" ht="15.75" customHeight="1">
      <c r="A11" s="2" t="s">
        <v>90</v>
      </c>
      <c r="B11" s="26" t="s">
        <v>103</v>
      </c>
      <c r="C11" s="33">
        <v>0.45555555555555555</v>
      </c>
    </row>
    <row r="12" spans="1:13" ht="15.75" customHeight="1">
      <c r="A12" s="2" t="s">
        <v>91</v>
      </c>
      <c r="B12" s="26" t="s">
        <v>106</v>
      </c>
      <c r="C12" s="33">
        <v>0.4770833333333333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7"/>
  <sheetViews>
    <sheetView workbookViewId="0">
      <pane ySplit="1" topLeftCell="A2" activePane="bottomLeft" state="frozen"/>
      <selection pane="bottomLeft" activeCell="C17" sqref="A17:XFD17"/>
    </sheetView>
  </sheetViews>
  <sheetFormatPr baseColWidth="10" defaultColWidth="14.44140625" defaultRowHeight="15.75" customHeight="1"/>
  <cols>
    <col min="3" max="3" width="9" customWidth="1"/>
    <col min="18" max="18" width="29.44140625" customWidth="1"/>
  </cols>
  <sheetData>
    <row r="1" spans="1:16" ht="13.2">
      <c r="A1" s="2" t="s">
        <v>1</v>
      </c>
      <c r="B1" s="2" t="s">
        <v>23</v>
      </c>
      <c r="C1" s="2" t="s">
        <v>24</v>
      </c>
      <c r="D1" s="2" t="s">
        <v>26</v>
      </c>
      <c r="E1" s="2" t="s">
        <v>27</v>
      </c>
      <c r="F1" s="2" t="s">
        <v>29</v>
      </c>
      <c r="G1" s="2" t="s">
        <v>31</v>
      </c>
      <c r="H1" s="2" t="s">
        <v>36</v>
      </c>
      <c r="I1" s="2" t="s">
        <v>39</v>
      </c>
      <c r="J1" s="2" t="s">
        <v>41</v>
      </c>
      <c r="K1" s="2" t="s">
        <v>43</v>
      </c>
      <c r="L1" s="2" t="s">
        <v>44</v>
      </c>
      <c r="M1" s="2" t="s">
        <v>45</v>
      </c>
    </row>
    <row r="2" spans="1:16" ht="13.8">
      <c r="A2" s="6" t="s">
        <v>37</v>
      </c>
      <c r="B2" s="27" t="s">
        <v>46</v>
      </c>
      <c r="C2" s="6">
        <v>1</v>
      </c>
      <c r="D2" s="6" t="str">
        <f>_xlfn.TEXTJOIN("-",,B2,C2)</f>
        <v>P04-1</v>
      </c>
      <c r="E2" s="28" t="s">
        <v>123</v>
      </c>
      <c r="F2" s="30">
        <v>2.7083333333333334E-2</v>
      </c>
      <c r="G2" s="10"/>
      <c r="H2" s="10"/>
      <c r="I2" s="9"/>
      <c r="J2" s="9"/>
      <c r="K2" s="6"/>
      <c r="L2" s="10">
        <f t="shared" ref="L2:L177" si="0">H2-G2</f>
        <v>0</v>
      </c>
      <c r="M2" s="11">
        <f t="shared" ref="M2:M177" si="1">J2-I2</f>
        <v>0</v>
      </c>
      <c r="N2" s="12"/>
      <c r="P2" s="29"/>
    </row>
    <row r="3" spans="1:16" ht="13.2">
      <c r="A3" s="6" t="s">
        <v>37</v>
      </c>
      <c r="B3" s="6" t="s">
        <v>46</v>
      </c>
      <c r="C3" s="6">
        <v>1</v>
      </c>
      <c r="D3" s="6" t="str">
        <f t="shared" ref="D3:D66" si="2">_xlfn.TEXTJOIN("-",,B3,C3)</f>
        <v>P04-1</v>
      </c>
      <c r="E3" s="9" t="str">
        <f t="shared" ref="E3:E66" si="3">IF(ISNUMBER(F3),_xlfn.TEXTJOIN("-",,D3,"Start"),IF(ISNUMBER(K3),_xlfn.TEXTJOIN("-",,D3,"End"),"---"))</f>
        <v>---</v>
      </c>
      <c r="F3" s="9"/>
      <c r="G3" s="9">
        <v>2.7083333333333334E-2</v>
      </c>
      <c r="H3" s="9">
        <v>3.8194444444444448E-2</v>
      </c>
      <c r="I3" s="9"/>
      <c r="J3" s="9"/>
      <c r="K3" s="6"/>
      <c r="L3" s="11">
        <f t="shared" si="0"/>
        <v>1.1111111111111113E-2</v>
      </c>
      <c r="M3" s="11">
        <f t="shared" si="1"/>
        <v>0</v>
      </c>
      <c r="P3" s="29"/>
    </row>
    <row r="4" spans="1:16" ht="13.2">
      <c r="A4" s="6" t="s">
        <v>37</v>
      </c>
      <c r="B4" s="6" t="s">
        <v>46</v>
      </c>
      <c r="C4" s="6">
        <v>1</v>
      </c>
      <c r="D4" s="6" t="str">
        <f t="shared" si="2"/>
        <v>P04-1</v>
      </c>
      <c r="E4" s="9" t="str">
        <f t="shared" si="3"/>
        <v>---</v>
      </c>
      <c r="F4" s="9"/>
      <c r="G4" s="10"/>
      <c r="H4" s="10"/>
      <c r="I4" s="9">
        <v>3.8194444444444448E-2</v>
      </c>
      <c r="J4" s="9">
        <v>4.7222222222222221E-2</v>
      </c>
      <c r="K4" s="6"/>
      <c r="L4" s="10">
        <f t="shared" si="0"/>
        <v>0</v>
      </c>
      <c r="M4" s="11">
        <f t="shared" si="1"/>
        <v>9.0277777777777735E-3</v>
      </c>
      <c r="P4" s="29"/>
    </row>
    <row r="5" spans="1:16" ht="13.2">
      <c r="A5" s="6" t="s">
        <v>37</v>
      </c>
      <c r="B5" s="6" t="s">
        <v>46</v>
      </c>
      <c r="C5" s="6">
        <v>1</v>
      </c>
      <c r="D5" s="6" t="str">
        <f t="shared" si="2"/>
        <v>P04-1</v>
      </c>
      <c r="E5" s="9" t="str">
        <f t="shared" si="3"/>
        <v>---</v>
      </c>
      <c r="F5" s="9"/>
      <c r="G5" s="9"/>
      <c r="H5" s="9"/>
      <c r="I5" s="9">
        <v>5.9722222222222225E-2</v>
      </c>
      <c r="J5" s="9">
        <v>6.9444444444444448E-2</v>
      </c>
      <c r="K5" s="10"/>
      <c r="L5" s="11">
        <f t="shared" si="0"/>
        <v>0</v>
      </c>
      <c r="M5" s="11">
        <f t="shared" si="1"/>
        <v>9.7222222222222224E-3</v>
      </c>
      <c r="P5" s="29"/>
    </row>
    <row r="6" spans="1:16" ht="13.2">
      <c r="A6" s="6" t="s">
        <v>37</v>
      </c>
      <c r="B6" s="6" t="s">
        <v>46</v>
      </c>
      <c r="C6" s="6">
        <v>1</v>
      </c>
      <c r="D6" s="6" t="str">
        <f t="shared" si="2"/>
        <v>P04-1</v>
      </c>
      <c r="E6" s="9" t="str">
        <f t="shared" si="3"/>
        <v>---</v>
      </c>
      <c r="F6" s="9"/>
      <c r="G6" s="9">
        <v>6.9444444444444448E-2</v>
      </c>
      <c r="H6" s="9">
        <v>7.4999999999999997E-2</v>
      </c>
      <c r="I6" s="10"/>
      <c r="J6" s="10"/>
      <c r="K6" s="10"/>
      <c r="L6" s="11">
        <f t="shared" si="0"/>
        <v>5.5555555555555497E-3</v>
      </c>
      <c r="M6" s="10">
        <f t="shared" si="1"/>
        <v>0</v>
      </c>
      <c r="P6" s="29"/>
    </row>
    <row r="7" spans="1:16" ht="13.2">
      <c r="A7" s="6" t="s">
        <v>37</v>
      </c>
      <c r="B7" s="6" t="s">
        <v>46</v>
      </c>
      <c r="C7" s="6">
        <v>1</v>
      </c>
      <c r="D7" s="6" t="str">
        <f t="shared" si="2"/>
        <v>P04-1</v>
      </c>
      <c r="E7" s="9" t="str">
        <f t="shared" si="3"/>
        <v>P04-1-End</v>
      </c>
      <c r="F7" s="9"/>
      <c r="G7" s="10"/>
      <c r="H7" s="10"/>
      <c r="I7" s="10"/>
      <c r="J7" s="10"/>
      <c r="K7" s="9">
        <v>7.4999999999999997E-2</v>
      </c>
      <c r="L7" s="10">
        <f t="shared" si="0"/>
        <v>0</v>
      </c>
      <c r="M7" s="10">
        <f t="shared" si="1"/>
        <v>0</v>
      </c>
      <c r="P7" s="29"/>
    </row>
    <row r="8" spans="1:16" ht="13.2">
      <c r="A8" s="2" t="s">
        <v>37</v>
      </c>
      <c r="B8" s="2" t="s">
        <v>46</v>
      </c>
      <c r="C8" s="2">
        <v>2</v>
      </c>
      <c r="D8" s="6" t="str">
        <f t="shared" si="2"/>
        <v>P04-2</v>
      </c>
      <c r="E8" s="9" t="str">
        <f t="shared" si="3"/>
        <v>P04-2-Start</v>
      </c>
      <c r="F8" s="3">
        <v>9.0277777777777776E-2</v>
      </c>
      <c r="L8">
        <f t="shared" si="0"/>
        <v>0</v>
      </c>
      <c r="M8">
        <f t="shared" si="1"/>
        <v>0</v>
      </c>
      <c r="P8" s="29"/>
    </row>
    <row r="9" spans="1:16" ht="13.2">
      <c r="A9" s="2" t="s">
        <v>37</v>
      </c>
      <c r="B9" s="2" t="s">
        <v>46</v>
      </c>
      <c r="C9" s="2">
        <v>2</v>
      </c>
      <c r="D9" s="6" t="str">
        <f t="shared" si="2"/>
        <v>P04-2</v>
      </c>
      <c r="E9" s="9" t="str">
        <f t="shared" si="3"/>
        <v>---</v>
      </c>
      <c r="G9" s="3">
        <v>9.0277777777777776E-2</v>
      </c>
      <c r="H9" s="3">
        <v>9.3055555555555558E-2</v>
      </c>
      <c r="L9" s="7">
        <f t="shared" si="0"/>
        <v>2.7777777777777818E-3</v>
      </c>
      <c r="M9">
        <f t="shared" si="1"/>
        <v>0</v>
      </c>
      <c r="P9" s="29"/>
    </row>
    <row r="10" spans="1:16" ht="13.2">
      <c r="A10" s="2" t="s">
        <v>37</v>
      </c>
      <c r="B10" s="2" t="s">
        <v>46</v>
      </c>
      <c r="C10" s="2">
        <v>2</v>
      </c>
      <c r="D10" s="6" t="str">
        <f t="shared" si="2"/>
        <v>P04-2</v>
      </c>
      <c r="E10" s="9" t="str">
        <f t="shared" si="3"/>
        <v>---</v>
      </c>
      <c r="I10" s="3">
        <v>9.3055555555555558E-2</v>
      </c>
      <c r="J10" s="3">
        <v>0.10208333333333333</v>
      </c>
      <c r="L10">
        <f t="shared" si="0"/>
        <v>0</v>
      </c>
      <c r="M10" s="7">
        <f t="shared" si="1"/>
        <v>9.0277777777777735E-3</v>
      </c>
      <c r="N10" s="18"/>
      <c r="P10" s="29"/>
    </row>
    <row r="11" spans="1:16" ht="13.2">
      <c r="A11" s="2" t="s">
        <v>37</v>
      </c>
      <c r="B11" s="2" t="s">
        <v>46</v>
      </c>
      <c r="C11" s="2">
        <v>2</v>
      </c>
      <c r="D11" s="6" t="str">
        <f t="shared" si="2"/>
        <v>P04-2</v>
      </c>
      <c r="E11" s="9" t="str">
        <f t="shared" si="3"/>
        <v>---</v>
      </c>
      <c r="G11" s="3">
        <v>0.10208333333333333</v>
      </c>
      <c r="H11" s="3">
        <v>0.12361111111111112</v>
      </c>
      <c r="L11" s="7">
        <f t="shared" si="0"/>
        <v>2.1527777777777785E-2</v>
      </c>
      <c r="M11">
        <f t="shared" si="1"/>
        <v>0</v>
      </c>
      <c r="P11" s="29"/>
    </row>
    <row r="12" spans="1:16" ht="13.2">
      <c r="A12" s="2" t="s">
        <v>37</v>
      </c>
      <c r="B12" s="2" t="s">
        <v>46</v>
      </c>
      <c r="C12" s="2">
        <v>2</v>
      </c>
      <c r="D12" s="6" t="str">
        <f t="shared" si="2"/>
        <v>P04-2</v>
      </c>
      <c r="E12" s="9" t="str">
        <f t="shared" si="3"/>
        <v>P04-2-End</v>
      </c>
      <c r="K12" s="3">
        <v>0.12361111111111112</v>
      </c>
      <c r="L12">
        <f t="shared" si="0"/>
        <v>0</v>
      </c>
      <c r="M12">
        <f t="shared" si="1"/>
        <v>0</v>
      </c>
      <c r="P12" s="29"/>
    </row>
    <row r="13" spans="1:16" ht="13.2">
      <c r="A13" s="6" t="s">
        <v>37</v>
      </c>
      <c r="B13" s="6" t="s">
        <v>46</v>
      </c>
      <c r="C13" s="6">
        <v>3</v>
      </c>
      <c r="D13" s="6" t="str">
        <f t="shared" si="2"/>
        <v>P04-3</v>
      </c>
      <c r="E13" s="9" t="str">
        <f t="shared" si="3"/>
        <v>P04-3-Start</v>
      </c>
      <c r="F13" s="9">
        <v>0.14097222222222222</v>
      </c>
      <c r="G13" s="10"/>
      <c r="H13" s="10"/>
      <c r="I13" s="10"/>
      <c r="J13" s="10"/>
      <c r="K13" s="10"/>
      <c r="L13" s="10">
        <f t="shared" si="0"/>
        <v>0</v>
      </c>
      <c r="M13" s="10">
        <f t="shared" si="1"/>
        <v>0</v>
      </c>
      <c r="P13" s="29"/>
    </row>
    <row r="14" spans="1:16" ht="13.2">
      <c r="A14" s="6" t="s">
        <v>37</v>
      </c>
      <c r="B14" s="6" t="s">
        <v>46</v>
      </c>
      <c r="C14" s="6">
        <v>3</v>
      </c>
      <c r="D14" s="6" t="str">
        <f t="shared" si="2"/>
        <v>P04-3</v>
      </c>
      <c r="E14" s="9" t="str">
        <f t="shared" si="3"/>
        <v>---</v>
      </c>
      <c r="F14" s="10"/>
      <c r="G14" s="9">
        <v>0.14097222222222222</v>
      </c>
      <c r="H14" s="9">
        <v>0.14444444444444443</v>
      </c>
      <c r="I14" s="10"/>
      <c r="J14" s="10"/>
      <c r="K14" s="10"/>
      <c r="L14" s="11">
        <f t="shared" si="0"/>
        <v>3.4722222222222099E-3</v>
      </c>
      <c r="M14" s="10">
        <f t="shared" si="1"/>
        <v>0</v>
      </c>
      <c r="P14" s="29"/>
    </row>
    <row r="15" spans="1:16" ht="13.2">
      <c r="A15" s="6" t="s">
        <v>37</v>
      </c>
      <c r="B15" s="6" t="s">
        <v>46</v>
      </c>
      <c r="C15" s="6">
        <v>3</v>
      </c>
      <c r="D15" s="6" t="str">
        <f t="shared" si="2"/>
        <v>P04-3</v>
      </c>
      <c r="E15" s="9" t="str">
        <f t="shared" si="3"/>
        <v>---</v>
      </c>
      <c r="F15" s="10"/>
      <c r="G15" s="10"/>
      <c r="H15" s="10"/>
      <c r="I15" s="9">
        <v>0.14444444444444443</v>
      </c>
      <c r="J15" s="9">
        <v>0.15277777777777779</v>
      </c>
      <c r="K15" s="10"/>
      <c r="L15" s="10">
        <f t="shared" si="0"/>
        <v>0</v>
      </c>
      <c r="M15" s="11">
        <f t="shared" si="1"/>
        <v>8.3333333333333592E-3</v>
      </c>
      <c r="P15" s="29"/>
    </row>
    <row r="16" spans="1:16" ht="13.2">
      <c r="A16" s="6" t="s">
        <v>37</v>
      </c>
      <c r="B16" s="6" t="s">
        <v>46</v>
      </c>
      <c r="C16" s="6">
        <v>3</v>
      </c>
      <c r="D16" s="6" t="str">
        <f t="shared" si="2"/>
        <v>P04-3</v>
      </c>
      <c r="E16" s="9" t="str">
        <f t="shared" si="3"/>
        <v>---</v>
      </c>
      <c r="F16" s="10"/>
      <c r="G16" s="9">
        <v>0.15277777777777779</v>
      </c>
      <c r="H16" s="9">
        <v>0.24930555555555556</v>
      </c>
      <c r="I16" s="10"/>
      <c r="J16" s="10"/>
      <c r="K16" s="10"/>
      <c r="L16" s="11">
        <f t="shared" si="0"/>
        <v>9.6527777777777768E-2</v>
      </c>
      <c r="M16" s="10">
        <f t="shared" si="1"/>
        <v>0</v>
      </c>
      <c r="P16" s="29"/>
    </row>
    <row r="17" spans="1:16" ht="13.2">
      <c r="A17" s="6" t="s">
        <v>37</v>
      </c>
      <c r="B17" s="6" t="s">
        <v>46</v>
      </c>
      <c r="C17" s="6">
        <v>3</v>
      </c>
      <c r="D17" s="6" t="str">
        <f t="shared" si="2"/>
        <v>P04-3</v>
      </c>
      <c r="E17" s="9" t="str">
        <f t="shared" si="3"/>
        <v>P04-3-End</v>
      </c>
      <c r="F17" s="10"/>
      <c r="G17" s="10"/>
      <c r="H17" s="10"/>
      <c r="I17" s="10"/>
      <c r="J17" s="10"/>
      <c r="K17" s="9">
        <v>0.24930555555555556</v>
      </c>
      <c r="L17" s="10">
        <f t="shared" si="0"/>
        <v>0</v>
      </c>
      <c r="M17" s="10">
        <f t="shared" si="1"/>
        <v>0</v>
      </c>
      <c r="P17" s="29"/>
    </row>
    <row r="18" spans="1:16" ht="13.2">
      <c r="A18" s="2" t="s">
        <v>54</v>
      </c>
      <c r="B18" s="2" t="s">
        <v>55</v>
      </c>
      <c r="C18" s="2">
        <v>1</v>
      </c>
      <c r="D18" s="6" t="str">
        <f t="shared" si="2"/>
        <v>P08-1</v>
      </c>
      <c r="E18" s="9" t="str">
        <f t="shared" si="3"/>
        <v>P08-1-Start</v>
      </c>
      <c r="F18" s="3">
        <v>2.361111111111111E-2</v>
      </c>
      <c r="L18">
        <f t="shared" si="0"/>
        <v>0</v>
      </c>
      <c r="M18">
        <f t="shared" si="1"/>
        <v>0</v>
      </c>
      <c r="P18" s="29"/>
    </row>
    <row r="19" spans="1:16" ht="13.2">
      <c r="A19" s="2" t="s">
        <v>54</v>
      </c>
      <c r="B19" s="2" t="s">
        <v>55</v>
      </c>
      <c r="C19" s="2">
        <v>1</v>
      </c>
      <c r="D19" s="6" t="str">
        <f t="shared" si="2"/>
        <v>P08-1</v>
      </c>
      <c r="E19" s="9" t="str">
        <f t="shared" si="3"/>
        <v>---</v>
      </c>
      <c r="G19" s="3">
        <v>2.361111111111111E-2</v>
      </c>
      <c r="H19" s="3">
        <v>0.11666666666666667</v>
      </c>
      <c r="L19" s="7">
        <f t="shared" si="0"/>
        <v>9.3055555555555558E-2</v>
      </c>
      <c r="M19">
        <f t="shared" si="1"/>
        <v>0</v>
      </c>
      <c r="P19" s="29"/>
    </row>
    <row r="20" spans="1:16" ht="13.2">
      <c r="A20" s="2" t="s">
        <v>54</v>
      </c>
      <c r="B20" s="2" t="s">
        <v>55</v>
      </c>
      <c r="C20" s="2">
        <v>1</v>
      </c>
      <c r="D20" s="6" t="str">
        <f t="shared" si="2"/>
        <v>P08-1</v>
      </c>
      <c r="E20" s="9" t="str">
        <f t="shared" si="3"/>
        <v>---</v>
      </c>
      <c r="I20" s="3">
        <v>0.11666666666666667</v>
      </c>
      <c r="J20" s="3">
        <v>0.12708333333333333</v>
      </c>
      <c r="L20">
        <f t="shared" si="0"/>
        <v>0</v>
      </c>
      <c r="M20" s="7">
        <f t="shared" si="1"/>
        <v>1.0416666666666657E-2</v>
      </c>
      <c r="P20" s="29"/>
    </row>
    <row r="21" spans="1:16" ht="13.2">
      <c r="A21" s="2" t="s">
        <v>54</v>
      </c>
      <c r="B21" s="2" t="s">
        <v>55</v>
      </c>
      <c r="C21" s="2">
        <v>1</v>
      </c>
      <c r="D21" s="6" t="str">
        <f t="shared" si="2"/>
        <v>P08-1</v>
      </c>
      <c r="E21" s="9" t="str">
        <f t="shared" si="3"/>
        <v>---</v>
      </c>
      <c r="G21" s="3">
        <v>0.12708333333333333</v>
      </c>
      <c r="H21" s="3">
        <v>0.14791666666666667</v>
      </c>
      <c r="L21" s="7">
        <f t="shared" si="0"/>
        <v>2.0833333333333343E-2</v>
      </c>
      <c r="M21">
        <f t="shared" si="1"/>
        <v>0</v>
      </c>
      <c r="P21" s="29"/>
    </row>
    <row r="22" spans="1:16" ht="13.2">
      <c r="A22" s="2" t="s">
        <v>54</v>
      </c>
      <c r="B22" s="2" t="s">
        <v>55</v>
      </c>
      <c r="C22" s="2">
        <v>1</v>
      </c>
      <c r="D22" s="6" t="str">
        <f t="shared" si="2"/>
        <v>P08-1</v>
      </c>
      <c r="E22" s="9" t="str">
        <f t="shared" si="3"/>
        <v>---</v>
      </c>
      <c r="I22" s="3">
        <v>0.14791666666666667</v>
      </c>
      <c r="J22" s="3">
        <v>0.17569444444444443</v>
      </c>
      <c r="L22">
        <f t="shared" si="0"/>
        <v>0</v>
      </c>
      <c r="M22" s="7">
        <f t="shared" si="1"/>
        <v>2.7777777777777762E-2</v>
      </c>
      <c r="P22" s="29"/>
    </row>
    <row r="23" spans="1:16" ht="13.2">
      <c r="A23" s="2" t="s">
        <v>54</v>
      </c>
      <c r="B23" s="2" t="s">
        <v>55</v>
      </c>
      <c r="C23" s="2">
        <v>1</v>
      </c>
      <c r="D23" s="6" t="str">
        <f t="shared" si="2"/>
        <v>P08-1</v>
      </c>
      <c r="E23" s="9" t="str">
        <f t="shared" si="3"/>
        <v>P08-1-End</v>
      </c>
      <c r="K23" s="3">
        <v>0.17569444444444443</v>
      </c>
      <c r="L23">
        <f t="shared" si="0"/>
        <v>0</v>
      </c>
      <c r="M23">
        <f t="shared" si="1"/>
        <v>0</v>
      </c>
      <c r="P23" s="29"/>
    </row>
    <row r="24" spans="1:16" ht="13.2">
      <c r="A24" s="6" t="s">
        <v>54</v>
      </c>
      <c r="B24" s="6" t="s">
        <v>55</v>
      </c>
      <c r="C24" s="6">
        <v>2</v>
      </c>
      <c r="D24" s="6" t="str">
        <f t="shared" si="2"/>
        <v>P08-2</v>
      </c>
      <c r="E24" s="9" t="str">
        <f t="shared" si="3"/>
        <v>P08-2-Start</v>
      </c>
      <c r="F24" s="9">
        <v>0.21597222222222223</v>
      </c>
      <c r="G24" s="10"/>
      <c r="H24" s="10"/>
      <c r="I24" s="10"/>
      <c r="J24" s="10"/>
      <c r="K24" s="10"/>
      <c r="L24" s="10">
        <f t="shared" si="0"/>
        <v>0</v>
      </c>
      <c r="M24" s="10">
        <f t="shared" si="1"/>
        <v>0</v>
      </c>
      <c r="P24" s="29"/>
    </row>
    <row r="25" spans="1:16" ht="13.2">
      <c r="A25" s="6" t="s">
        <v>54</v>
      </c>
      <c r="B25" s="6" t="s">
        <v>55</v>
      </c>
      <c r="C25" s="6">
        <v>2</v>
      </c>
      <c r="D25" s="6" t="str">
        <f t="shared" si="2"/>
        <v>P08-2</v>
      </c>
      <c r="E25" s="9" t="str">
        <f t="shared" si="3"/>
        <v>---</v>
      </c>
      <c r="F25" s="10"/>
      <c r="G25" s="10"/>
      <c r="H25" s="10"/>
      <c r="I25" s="9">
        <v>0.21597222222222223</v>
      </c>
      <c r="J25" s="9">
        <v>0.22222222222222221</v>
      </c>
      <c r="K25" s="10"/>
      <c r="L25" s="10">
        <f t="shared" si="0"/>
        <v>0</v>
      </c>
      <c r="M25" s="11">
        <f t="shared" si="1"/>
        <v>6.2499999999999778E-3</v>
      </c>
      <c r="P25" s="29"/>
    </row>
    <row r="26" spans="1:16" ht="13.2">
      <c r="A26" s="6" t="s">
        <v>54</v>
      </c>
      <c r="B26" s="6" t="s">
        <v>55</v>
      </c>
      <c r="C26" s="6">
        <v>2</v>
      </c>
      <c r="D26" s="6" t="str">
        <f t="shared" si="2"/>
        <v>P08-2</v>
      </c>
      <c r="E26" s="9" t="str">
        <f t="shared" si="3"/>
        <v>---</v>
      </c>
      <c r="F26" s="10"/>
      <c r="G26" s="10"/>
      <c r="H26" s="10"/>
      <c r="I26" s="9">
        <v>0.22916666666666666</v>
      </c>
      <c r="J26" s="9">
        <v>0.24097222222222223</v>
      </c>
      <c r="K26" s="10"/>
      <c r="L26" s="10">
        <f t="shared" si="0"/>
        <v>0</v>
      </c>
      <c r="M26" s="11">
        <f t="shared" si="1"/>
        <v>1.1805555555555569E-2</v>
      </c>
      <c r="P26" s="29"/>
    </row>
    <row r="27" spans="1:16" ht="13.2">
      <c r="A27" s="6" t="s">
        <v>54</v>
      </c>
      <c r="B27" s="6" t="s">
        <v>55</v>
      </c>
      <c r="C27" s="6">
        <v>2</v>
      </c>
      <c r="D27" s="6" t="str">
        <f t="shared" si="2"/>
        <v>P08-2</v>
      </c>
      <c r="E27" s="9" t="str">
        <f t="shared" si="3"/>
        <v>---</v>
      </c>
      <c r="F27" s="10"/>
      <c r="G27" s="9">
        <v>0.24097222222222223</v>
      </c>
      <c r="H27" s="9">
        <v>0.30625000000000002</v>
      </c>
      <c r="I27" s="10"/>
      <c r="J27" s="10"/>
      <c r="K27" s="10"/>
      <c r="L27" s="11">
        <f t="shared" si="0"/>
        <v>6.5277777777777796E-2</v>
      </c>
      <c r="M27" s="10">
        <f t="shared" si="1"/>
        <v>0</v>
      </c>
      <c r="P27" s="29"/>
    </row>
    <row r="28" spans="1:16" ht="13.2">
      <c r="A28" s="6" t="s">
        <v>54</v>
      </c>
      <c r="B28" s="6" t="s">
        <v>55</v>
      </c>
      <c r="C28" s="6">
        <v>2</v>
      </c>
      <c r="D28" s="6" t="str">
        <f t="shared" si="2"/>
        <v>P08-2</v>
      </c>
      <c r="E28" s="9" t="str">
        <f t="shared" si="3"/>
        <v>---</v>
      </c>
      <c r="F28" s="10"/>
      <c r="G28" s="10"/>
      <c r="H28" s="10"/>
      <c r="I28" s="9">
        <v>0.30625000000000002</v>
      </c>
      <c r="J28" s="9">
        <v>0.31944444444444442</v>
      </c>
      <c r="K28" s="10"/>
      <c r="L28" s="10">
        <f t="shared" si="0"/>
        <v>0</v>
      </c>
      <c r="M28" s="11">
        <f t="shared" si="1"/>
        <v>1.3194444444444398E-2</v>
      </c>
      <c r="P28" s="29"/>
    </row>
    <row r="29" spans="1:16" ht="13.2">
      <c r="A29" s="6" t="s">
        <v>54</v>
      </c>
      <c r="B29" s="6" t="s">
        <v>55</v>
      </c>
      <c r="C29" s="6">
        <v>2</v>
      </c>
      <c r="D29" s="6" t="str">
        <f t="shared" si="2"/>
        <v>P08-2</v>
      </c>
      <c r="E29" s="9" t="str">
        <f t="shared" si="3"/>
        <v>P08-2-End</v>
      </c>
      <c r="F29" s="10"/>
      <c r="G29" s="10"/>
      <c r="H29" s="10"/>
      <c r="I29" s="10"/>
      <c r="J29" s="10"/>
      <c r="K29" s="9">
        <v>0.31944444444444442</v>
      </c>
      <c r="L29" s="10">
        <f t="shared" si="0"/>
        <v>0</v>
      </c>
      <c r="M29" s="10">
        <f t="shared" si="1"/>
        <v>0</v>
      </c>
      <c r="P29" s="29"/>
    </row>
    <row r="30" spans="1:16" ht="13.2">
      <c r="A30" s="2" t="s">
        <v>54</v>
      </c>
      <c r="B30" s="2" t="s">
        <v>55</v>
      </c>
      <c r="C30" s="2">
        <v>3</v>
      </c>
      <c r="D30" s="6" t="str">
        <f t="shared" si="2"/>
        <v>P08-3</v>
      </c>
      <c r="E30" s="9" t="str">
        <f t="shared" si="3"/>
        <v>P08-3-Start</v>
      </c>
      <c r="F30" s="3">
        <v>0.36041666666666666</v>
      </c>
      <c r="L30">
        <f t="shared" si="0"/>
        <v>0</v>
      </c>
      <c r="M30">
        <f t="shared" si="1"/>
        <v>0</v>
      </c>
      <c r="P30" s="29"/>
    </row>
    <row r="31" spans="1:16" ht="13.2">
      <c r="A31" s="2" t="s">
        <v>54</v>
      </c>
      <c r="B31" s="2" t="s">
        <v>55</v>
      </c>
      <c r="C31" s="2">
        <v>3</v>
      </c>
      <c r="D31" s="6" t="str">
        <f t="shared" si="2"/>
        <v>P08-3</v>
      </c>
      <c r="E31" s="9" t="str">
        <f t="shared" si="3"/>
        <v>---</v>
      </c>
      <c r="I31" s="3">
        <v>0.36041666666666666</v>
      </c>
      <c r="J31" s="3">
        <v>0.48888888888888887</v>
      </c>
      <c r="L31">
        <f t="shared" si="0"/>
        <v>0</v>
      </c>
      <c r="M31" s="7">
        <f t="shared" si="1"/>
        <v>0.12847222222222221</v>
      </c>
      <c r="P31" s="29"/>
    </row>
    <row r="32" spans="1:16" ht="13.2">
      <c r="A32" s="2" t="s">
        <v>54</v>
      </c>
      <c r="B32" s="2" t="s">
        <v>55</v>
      </c>
      <c r="C32" s="2">
        <v>3</v>
      </c>
      <c r="D32" s="6" t="str">
        <f t="shared" si="2"/>
        <v>P08-3</v>
      </c>
      <c r="E32" s="9" t="str">
        <f t="shared" si="3"/>
        <v>---</v>
      </c>
      <c r="G32" s="3">
        <v>0.48888888888888887</v>
      </c>
      <c r="H32" s="3">
        <v>0.52083333333333337</v>
      </c>
      <c r="L32" s="7">
        <f t="shared" si="0"/>
        <v>3.1944444444444497E-2</v>
      </c>
      <c r="M32">
        <f t="shared" si="1"/>
        <v>0</v>
      </c>
      <c r="P32" s="29"/>
    </row>
    <row r="33" spans="1:16" ht="13.2">
      <c r="A33" s="2" t="s">
        <v>54</v>
      </c>
      <c r="B33" s="2" t="s">
        <v>55</v>
      </c>
      <c r="C33" s="2">
        <v>3</v>
      </c>
      <c r="D33" s="6" t="str">
        <f t="shared" si="2"/>
        <v>P08-3</v>
      </c>
      <c r="E33" s="9" t="str">
        <f t="shared" si="3"/>
        <v>---</v>
      </c>
      <c r="I33" s="3">
        <v>0.52083333333333337</v>
      </c>
      <c r="J33" s="3">
        <v>0.52916666666666667</v>
      </c>
      <c r="L33">
        <f t="shared" si="0"/>
        <v>0</v>
      </c>
      <c r="M33" s="7">
        <f t="shared" si="1"/>
        <v>8.3333333333333037E-3</v>
      </c>
      <c r="P33" s="29"/>
    </row>
    <row r="34" spans="1:16" ht="13.2">
      <c r="A34" s="2" t="s">
        <v>54</v>
      </c>
      <c r="B34" s="2" t="s">
        <v>55</v>
      </c>
      <c r="C34" s="2">
        <v>3</v>
      </c>
      <c r="D34" s="6" t="str">
        <f t="shared" si="2"/>
        <v>P08-3</v>
      </c>
      <c r="E34" s="9" t="str">
        <f t="shared" si="3"/>
        <v>---</v>
      </c>
      <c r="G34" s="3">
        <v>0.52916666666666667</v>
      </c>
      <c r="H34" s="3">
        <v>0.54791666666666672</v>
      </c>
      <c r="L34" s="7">
        <f t="shared" si="0"/>
        <v>1.8750000000000044E-2</v>
      </c>
      <c r="M34">
        <f t="shared" si="1"/>
        <v>0</v>
      </c>
      <c r="P34" s="29"/>
    </row>
    <row r="35" spans="1:16" ht="13.2">
      <c r="A35" s="2" t="s">
        <v>54</v>
      </c>
      <c r="B35" s="2" t="s">
        <v>55</v>
      </c>
      <c r="C35" s="2">
        <v>3</v>
      </c>
      <c r="D35" s="6" t="str">
        <f t="shared" si="2"/>
        <v>P08-3</v>
      </c>
      <c r="E35" s="9" t="str">
        <f t="shared" si="3"/>
        <v>P08-3-End</v>
      </c>
      <c r="K35" s="3">
        <v>0.54791666666666672</v>
      </c>
      <c r="L35">
        <f t="shared" si="0"/>
        <v>0</v>
      </c>
      <c r="M35">
        <f t="shared" si="1"/>
        <v>0</v>
      </c>
      <c r="P35" s="29"/>
    </row>
    <row r="36" spans="1:16" ht="13.2">
      <c r="A36" s="6" t="s">
        <v>62</v>
      </c>
      <c r="B36" s="6" t="s">
        <v>61</v>
      </c>
      <c r="C36" s="6">
        <v>1</v>
      </c>
      <c r="D36" s="6" t="str">
        <f t="shared" si="2"/>
        <v>P09-1</v>
      </c>
      <c r="E36" s="9" t="str">
        <f t="shared" si="3"/>
        <v>P09-1-Start</v>
      </c>
      <c r="F36" s="9">
        <v>1.9444444444444445E-2</v>
      </c>
      <c r="G36" s="10"/>
      <c r="H36" s="10"/>
      <c r="I36" s="10"/>
      <c r="J36" s="10"/>
      <c r="K36" s="10"/>
      <c r="L36" s="10">
        <f t="shared" si="0"/>
        <v>0</v>
      </c>
      <c r="M36" s="10">
        <f t="shared" si="1"/>
        <v>0</v>
      </c>
      <c r="P36" s="29"/>
    </row>
    <row r="37" spans="1:16" ht="13.2">
      <c r="A37" s="6" t="s">
        <v>62</v>
      </c>
      <c r="B37" s="6" t="s">
        <v>61</v>
      </c>
      <c r="C37" s="6">
        <v>1</v>
      </c>
      <c r="D37" s="6" t="str">
        <f t="shared" si="2"/>
        <v>P09-1</v>
      </c>
      <c r="E37" s="9" t="str">
        <f t="shared" si="3"/>
        <v>---</v>
      </c>
      <c r="F37" s="10"/>
      <c r="G37" s="9">
        <v>1.9444444444444445E-2</v>
      </c>
      <c r="H37" s="9">
        <v>8.611111111111111E-2</v>
      </c>
      <c r="I37" s="10"/>
      <c r="J37" s="10"/>
      <c r="K37" s="10"/>
      <c r="L37" s="11">
        <f t="shared" si="0"/>
        <v>6.6666666666666666E-2</v>
      </c>
      <c r="M37" s="10">
        <f t="shared" si="1"/>
        <v>0</v>
      </c>
      <c r="P37" s="29"/>
    </row>
    <row r="38" spans="1:16" ht="13.2">
      <c r="A38" s="6" t="s">
        <v>62</v>
      </c>
      <c r="B38" s="6" t="s">
        <v>61</v>
      </c>
      <c r="C38" s="6">
        <v>1</v>
      </c>
      <c r="D38" s="6" t="str">
        <f t="shared" si="2"/>
        <v>P09-1</v>
      </c>
      <c r="E38" s="9" t="str">
        <f t="shared" si="3"/>
        <v>---</v>
      </c>
      <c r="F38" s="10"/>
      <c r="G38" s="10"/>
      <c r="H38" s="10"/>
      <c r="I38" s="9">
        <v>8.611111111111111E-2</v>
      </c>
      <c r="J38" s="9">
        <v>0.10138888888888889</v>
      </c>
      <c r="K38" s="10"/>
      <c r="L38" s="10">
        <f t="shared" si="0"/>
        <v>0</v>
      </c>
      <c r="M38" s="11">
        <f t="shared" si="1"/>
        <v>1.5277777777777779E-2</v>
      </c>
      <c r="P38" s="29"/>
    </row>
    <row r="39" spans="1:16" ht="13.2">
      <c r="A39" s="6" t="s">
        <v>62</v>
      </c>
      <c r="B39" s="6" t="s">
        <v>61</v>
      </c>
      <c r="C39" s="6">
        <v>1</v>
      </c>
      <c r="D39" s="6" t="str">
        <f t="shared" si="2"/>
        <v>P09-1</v>
      </c>
      <c r="E39" s="9" t="str">
        <f t="shared" si="3"/>
        <v>---</v>
      </c>
      <c r="F39" s="10"/>
      <c r="G39" s="9">
        <v>0.10138888888888889</v>
      </c>
      <c r="H39" s="9">
        <v>0.14791666666666667</v>
      </c>
      <c r="I39" s="10"/>
      <c r="J39" s="10"/>
      <c r="K39" s="10"/>
      <c r="L39" s="11">
        <f t="shared" si="0"/>
        <v>4.6527777777777779E-2</v>
      </c>
      <c r="M39" s="10">
        <f t="shared" si="1"/>
        <v>0</v>
      </c>
    </row>
    <row r="40" spans="1:16" ht="13.2">
      <c r="A40" s="6" t="s">
        <v>62</v>
      </c>
      <c r="B40" s="6" t="s">
        <v>61</v>
      </c>
      <c r="C40" s="6">
        <v>1</v>
      </c>
      <c r="D40" s="6" t="str">
        <f t="shared" si="2"/>
        <v>P09-1</v>
      </c>
      <c r="E40" s="9" t="str">
        <f t="shared" si="3"/>
        <v>P09-1-End</v>
      </c>
      <c r="F40" s="10"/>
      <c r="G40" s="10"/>
      <c r="H40" s="10"/>
      <c r="I40" s="10"/>
      <c r="J40" s="10"/>
      <c r="K40" s="9">
        <v>0.14791666666666667</v>
      </c>
      <c r="L40" s="10">
        <f t="shared" si="0"/>
        <v>0</v>
      </c>
      <c r="M40" s="10">
        <f t="shared" si="1"/>
        <v>0</v>
      </c>
    </row>
    <row r="41" spans="1:16" ht="13.2">
      <c r="A41" s="2" t="s">
        <v>62</v>
      </c>
      <c r="B41" s="2" t="s">
        <v>61</v>
      </c>
      <c r="C41" s="2">
        <v>2</v>
      </c>
      <c r="D41" s="6" t="str">
        <f t="shared" si="2"/>
        <v>P09-2</v>
      </c>
      <c r="E41" s="9" t="str">
        <f t="shared" si="3"/>
        <v>P09-2-Start</v>
      </c>
      <c r="F41" s="3">
        <v>0.18124999999999999</v>
      </c>
      <c r="L41">
        <f t="shared" si="0"/>
        <v>0</v>
      </c>
      <c r="M41">
        <f t="shared" si="1"/>
        <v>0</v>
      </c>
    </row>
    <row r="42" spans="1:16" ht="13.2">
      <c r="A42" s="2" t="s">
        <v>62</v>
      </c>
      <c r="B42" s="2" t="s">
        <v>61</v>
      </c>
      <c r="C42" s="2">
        <v>2</v>
      </c>
      <c r="D42" s="6" t="str">
        <f t="shared" si="2"/>
        <v>P09-2</v>
      </c>
      <c r="E42" s="9" t="str">
        <f t="shared" si="3"/>
        <v>---</v>
      </c>
      <c r="G42" s="3">
        <v>0.18124999999999999</v>
      </c>
      <c r="H42" s="3">
        <v>0.18819444444444444</v>
      </c>
      <c r="L42" s="7">
        <f t="shared" si="0"/>
        <v>6.9444444444444475E-3</v>
      </c>
      <c r="M42">
        <f t="shared" si="1"/>
        <v>0</v>
      </c>
    </row>
    <row r="43" spans="1:16" ht="13.2">
      <c r="A43" s="2" t="s">
        <v>62</v>
      </c>
      <c r="B43" s="2" t="s">
        <v>61</v>
      </c>
      <c r="C43" s="2">
        <v>2</v>
      </c>
      <c r="D43" s="6" t="str">
        <f t="shared" si="2"/>
        <v>P09-2</v>
      </c>
      <c r="E43" s="9" t="str">
        <f t="shared" si="3"/>
        <v>---</v>
      </c>
      <c r="I43" s="3">
        <v>0.18819444444444444</v>
      </c>
      <c r="J43" s="3">
        <v>0.20972222222222223</v>
      </c>
      <c r="L43">
        <f t="shared" si="0"/>
        <v>0</v>
      </c>
      <c r="M43" s="7">
        <f t="shared" si="1"/>
        <v>2.1527777777777785E-2</v>
      </c>
    </row>
    <row r="44" spans="1:16" ht="13.2">
      <c r="A44" s="2" t="s">
        <v>62</v>
      </c>
      <c r="B44" s="2" t="s">
        <v>61</v>
      </c>
      <c r="C44" s="2">
        <v>2</v>
      </c>
      <c r="D44" s="6" t="str">
        <f t="shared" si="2"/>
        <v>P09-2</v>
      </c>
      <c r="E44" s="9" t="str">
        <f t="shared" si="3"/>
        <v>---</v>
      </c>
      <c r="G44" s="3">
        <v>0.20972222222222223</v>
      </c>
      <c r="H44" s="3">
        <v>0.27291666666666664</v>
      </c>
      <c r="L44" s="7">
        <f t="shared" si="0"/>
        <v>6.3194444444444414E-2</v>
      </c>
      <c r="M44">
        <f t="shared" si="1"/>
        <v>0</v>
      </c>
    </row>
    <row r="45" spans="1:16" ht="13.2">
      <c r="A45" s="2" t="s">
        <v>62</v>
      </c>
      <c r="B45" s="2" t="s">
        <v>61</v>
      </c>
      <c r="C45" s="2">
        <v>2</v>
      </c>
      <c r="D45" s="6" t="str">
        <f t="shared" si="2"/>
        <v>P09-2</v>
      </c>
      <c r="E45" s="9" t="str">
        <f t="shared" si="3"/>
        <v>P09-2-End</v>
      </c>
      <c r="K45" s="3">
        <v>0.27291666666666664</v>
      </c>
      <c r="L45">
        <f t="shared" si="0"/>
        <v>0</v>
      </c>
      <c r="M45">
        <f t="shared" si="1"/>
        <v>0</v>
      </c>
    </row>
    <row r="46" spans="1:16" ht="13.2">
      <c r="A46" s="6" t="s">
        <v>62</v>
      </c>
      <c r="B46" s="6" t="s">
        <v>61</v>
      </c>
      <c r="C46" s="6">
        <v>3</v>
      </c>
      <c r="D46" s="6" t="str">
        <f t="shared" si="2"/>
        <v>P09-3</v>
      </c>
      <c r="E46" s="9" t="str">
        <f t="shared" si="3"/>
        <v>P09-3-Start</v>
      </c>
      <c r="F46" s="9">
        <v>0.30069444444444443</v>
      </c>
      <c r="G46" s="10"/>
      <c r="H46" s="10"/>
      <c r="I46" s="10"/>
      <c r="J46" s="10"/>
      <c r="K46" s="10"/>
      <c r="L46" s="10">
        <f t="shared" si="0"/>
        <v>0</v>
      </c>
      <c r="M46" s="10">
        <f t="shared" si="1"/>
        <v>0</v>
      </c>
    </row>
    <row r="47" spans="1:16" ht="13.2">
      <c r="A47" s="6" t="s">
        <v>62</v>
      </c>
      <c r="B47" s="6" t="s">
        <v>61</v>
      </c>
      <c r="C47" s="6">
        <v>3</v>
      </c>
      <c r="D47" s="6" t="str">
        <f t="shared" si="2"/>
        <v>P09-3</v>
      </c>
      <c r="E47" s="9" t="str">
        <f t="shared" si="3"/>
        <v>---</v>
      </c>
      <c r="F47" s="10"/>
      <c r="G47" s="9">
        <v>0.30069444444444443</v>
      </c>
      <c r="H47" s="9">
        <v>0.30694444444444446</v>
      </c>
      <c r="I47" s="10"/>
      <c r="J47" s="10"/>
      <c r="K47" s="10"/>
      <c r="L47" s="11">
        <f t="shared" si="0"/>
        <v>6.2500000000000333E-3</v>
      </c>
      <c r="M47" s="10">
        <f t="shared" si="1"/>
        <v>0</v>
      </c>
    </row>
    <row r="48" spans="1:16" ht="13.2">
      <c r="A48" s="6" t="s">
        <v>62</v>
      </c>
      <c r="B48" s="6" t="s">
        <v>61</v>
      </c>
      <c r="C48" s="6">
        <v>3</v>
      </c>
      <c r="D48" s="6" t="str">
        <f t="shared" si="2"/>
        <v>P09-3</v>
      </c>
      <c r="E48" s="9" t="str">
        <f t="shared" si="3"/>
        <v>---</v>
      </c>
      <c r="F48" s="10"/>
      <c r="G48" s="10"/>
      <c r="H48" s="10"/>
      <c r="I48" s="9">
        <v>0.30694444444444446</v>
      </c>
      <c r="J48" s="9">
        <v>0.31805555555555554</v>
      </c>
      <c r="K48" s="10"/>
      <c r="L48" s="10">
        <f t="shared" si="0"/>
        <v>0</v>
      </c>
      <c r="M48" s="11">
        <f t="shared" si="1"/>
        <v>1.1111111111111072E-2</v>
      </c>
    </row>
    <row r="49" spans="1:13" ht="13.2">
      <c r="A49" s="6" t="s">
        <v>62</v>
      </c>
      <c r="B49" s="6" t="s">
        <v>61</v>
      </c>
      <c r="C49" s="6">
        <v>3</v>
      </c>
      <c r="D49" s="6" t="str">
        <f t="shared" si="2"/>
        <v>P09-3</v>
      </c>
      <c r="E49" s="9" t="str">
        <f t="shared" si="3"/>
        <v>---</v>
      </c>
      <c r="F49" s="10"/>
      <c r="G49" s="9">
        <v>0.31805555555555554</v>
      </c>
      <c r="H49" s="9">
        <v>0.3347222222222222</v>
      </c>
      <c r="I49" s="10"/>
      <c r="J49" s="10"/>
      <c r="K49" s="10"/>
      <c r="L49" s="11">
        <f t="shared" si="0"/>
        <v>1.6666666666666663E-2</v>
      </c>
      <c r="M49" s="10">
        <f t="shared" si="1"/>
        <v>0</v>
      </c>
    </row>
    <row r="50" spans="1:13" ht="13.2">
      <c r="A50" s="6" t="s">
        <v>62</v>
      </c>
      <c r="B50" s="6" t="s">
        <v>61</v>
      </c>
      <c r="C50" s="6">
        <v>3</v>
      </c>
      <c r="D50" s="6" t="str">
        <f t="shared" si="2"/>
        <v>P09-3</v>
      </c>
      <c r="E50" s="9" t="str">
        <f t="shared" si="3"/>
        <v>---</v>
      </c>
      <c r="F50" s="10"/>
      <c r="G50" s="10"/>
      <c r="H50" s="10"/>
      <c r="I50" s="9">
        <v>0.3347222222222222</v>
      </c>
      <c r="J50" s="9">
        <v>0.37847222222222221</v>
      </c>
      <c r="K50" s="10"/>
      <c r="L50" s="10">
        <f t="shared" si="0"/>
        <v>0</v>
      </c>
      <c r="M50" s="11">
        <f t="shared" si="1"/>
        <v>4.3750000000000011E-2</v>
      </c>
    </row>
    <row r="51" spans="1:13" ht="13.2">
      <c r="A51" s="6" t="s">
        <v>62</v>
      </c>
      <c r="B51" s="6" t="s">
        <v>61</v>
      </c>
      <c r="C51" s="6">
        <v>3</v>
      </c>
      <c r="D51" s="6" t="str">
        <f t="shared" si="2"/>
        <v>P09-3</v>
      </c>
      <c r="E51" s="9" t="str">
        <f t="shared" si="3"/>
        <v>---</v>
      </c>
      <c r="F51" s="10"/>
      <c r="G51" s="10"/>
      <c r="H51" s="10"/>
      <c r="I51" s="9">
        <v>0.39305555555555555</v>
      </c>
      <c r="J51" s="9">
        <v>0.39583333333333331</v>
      </c>
      <c r="K51" s="10"/>
      <c r="L51" s="10">
        <f t="shared" si="0"/>
        <v>0</v>
      </c>
      <c r="M51" s="11">
        <f t="shared" si="1"/>
        <v>2.7777777777777679E-3</v>
      </c>
    </row>
    <row r="52" spans="1:13" ht="13.2">
      <c r="A52" s="6" t="s">
        <v>62</v>
      </c>
      <c r="B52" s="6" t="s">
        <v>61</v>
      </c>
      <c r="C52" s="6">
        <v>3</v>
      </c>
      <c r="D52" s="6" t="str">
        <f t="shared" si="2"/>
        <v>P09-3</v>
      </c>
      <c r="E52" s="9" t="str">
        <f t="shared" si="3"/>
        <v>---</v>
      </c>
      <c r="F52" s="10"/>
      <c r="G52" s="9">
        <v>0.39583333333333331</v>
      </c>
      <c r="H52" s="9">
        <v>0.44027777777777777</v>
      </c>
      <c r="I52" s="10"/>
      <c r="J52" s="10"/>
      <c r="K52" s="10"/>
      <c r="L52" s="11">
        <f t="shared" si="0"/>
        <v>4.4444444444444453E-2</v>
      </c>
      <c r="M52" s="10">
        <f t="shared" si="1"/>
        <v>0</v>
      </c>
    </row>
    <row r="53" spans="1:13" ht="13.2">
      <c r="A53" s="6" t="s">
        <v>62</v>
      </c>
      <c r="B53" s="6" t="s">
        <v>61</v>
      </c>
      <c r="C53" s="6">
        <v>3</v>
      </c>
      <c r="D53" s="6" t="str">
        <f t="shared" si="2"/>
        <v>P09-3</v>
      </c>
      <c r="E53" s="9" t="str">
        <f t="shared" si="3"/>
        <v>---</v>
      </c>
      <c r="F53" s="10"/>
      <c r="G53" s="10"/>
      <c r="H53" s="10"/>
      <c r="I53" s="9">
        <v>0.44027777777777777</v>
      </c>
      <c r="J53" s="9">
        <v>0.44930555555555557</v>
      </c>
      <c r="K53" s="10"/>
      <c r="L53" s="10">
        <f t="shared" si="0"/>
        <v>0</v>
      </c>
      <c r="M53" s="11">
        <f t="shared" si="1"/>
        <v>9.0277777777778012E-3</v>
      </c>
    </row>
    <row r="54" spans="1:13" ht="13.2">
      <c r="A54" s="6" t="s">
        <v>62</v>
      </c>
      <c r="B54" s="6" t="s">
        <v>61</v>
      </c>
      <c r="C54" s="6">
        <v>3</v>
      </c>
      <c r="D54" s="6" t="str">
        <f t="shared" si="2"/>
        <v>P09-3</v>
      </c>
      <c r="E54" s="9" t="str">
        <f t="shared" si="3"/>
        <v>---</v>
      </c>
      <c r="F54" s="10"/>
      <c r="G54" s="9">
        <v>0.44930555555555557</v>
      </c>
      <c r="H54" s="9">
        <v>0.46388888888888891</v>
      </c>
      <c r="I54" s="10"/>
      <c r="J54" s="10"/>
      <c r="K54" s="10"/>
      <c r="L54" s="11">
        <f t="shared" si="0"/>
        <v>1.4583333333333337E-2</v>
      </c>
      <c r="M54" s="10">
        <f t="shared" si="1"/>
        <v>0</v>
      </c>
    </row>
    <row r="55" spans="1:13" ht="13.2">
      <c r="A55" s="6" t="s">
        <v>62</v>
      </c>
      <c r="B55" s="6" t="s">
        <v>61</v>
      </c>
      <c r="C55" s="6">
        <v>3</v>
      </c>
      <c r="D55" s="6" t="str">
        <f t="shared" si="2"/>
        <v>P09-3</v>
      </c>
      <c r="E55" s="9" t="str">
        <f t="shared" si="3"/>
        <v>P09-3-End</v>
      </c>
      <c r="F55" s="10"/>
      <c r="G55" s="10"/>
      <c r="H55" s="10"/>
      <c r="I55" s="10"/>
      <c r="J55" s="10"/>
      <c r="K55" s="9">
        <v>0.46388888888888891</v>
      </c>
      <c r="L55" s="10">
        <f t="shared" si="0"/>
        <v>0</v>
      </c>
      <c r="M55" s="10">
        <f t="shared" si="1"/>
        <v>0</v>
      </c>
    </row>
    <row r="56" spans="1:13" ht="13.2">
      <c r="A56" s="2" t="s">
        <v>66</v>
      </c>
      <c r="B56" s="2" t="s">
        <v>65</v>
      </c>
      <c r="C56" s="2">
        <v>1</v>
      </c>
      <c r="D56" s="6" t="str">
        <f t="shared" si="2"/>
        <v>P05-1</v>
      </c>
      <c r="E56" s="9" t="str">
        <f t="shared" si="3"/>
        <v>P05-1-Start</v>
      </c>
      <c r="F56" s="3">
        <v>2.361111111111111E-2</v>
      </c>
      <c r="L56">
        <f t="shared" si="0"/>
        <v>0</v>
      </c>
      <c r="M56">
        <f t="shared" si="1"/>
        <v>0</v>
      </c>
    </row>
    <row r="57" spans="1:13" ht="13.2">
      <c r="A57" s="2" t="s">
        <v>66</v>
      </c>
      <c r="B57" s="2" t="s">
        <v>65</v>
      </c>
      <c r="C57" s="2">
        <v>1</v>
      </c>
      <c r="D57" s="6" t="str">
        <f t="shared" si="2"/>
        <v>P05-1</v>
      </c>
      <c r="E57" s="9" t="str">
        <f t="shared" si="3"/>
        <v>---</v>
      </c>
      <c r="G57" s="3">
        <v>2.361111111111111E-2</v>
      </c>
      <c r="H57" s="3">
        <v>3.7499999999999999E-2</v>
      </c>
      <c r="L57" s="7">
        <f t="shared" si="0"/>
        <v>1.3888888888888888E-2</v>
      </c>
      <c r="M57">
        <f t="shared" si="1"/>
        <v>0</v>
      </c>
    </row>
    <row r="58" spans="1:13" ht="13.2">
      <c r="A58" s="2" t="s">
        <v>66</v>
      </c>
      <c r="B58" s="2" t="s">
        <v>65</v>
      </c>
      <c r="C58" s="2">
        <v>1</v>
      </c>
      <c r="D58" s="6" t="str">
        <f t="shared" si="2"/>
        <v>P05-1</v>
      </c>
      <c r="E58" s="9" t="str">
        <f t="shared" si="3"/>
        <v>---</v>
      </c>
      <c r="I58" s="3">
        <v>3.7499999999999999E-2</v>
      </c>
      <c r="J58" s="3">
        <v>5.1388888888888887E-2</v>
      </c>
      <c r="L58">
        <f t="shared" si="0"/>
        <v>0</v>
      </c>
      <c r="M58" s="7">
        <f t="shared" si="1"/>
        <v>1.3888888888888888E-2</v>
      </c>
    </row>
    <row r="59" spans="1:13" ht="13.2">
      <c r="A59" s="2" t="s">
        <v>66</v>
      </c>
      <c r="B59" s="2" t="s">
        <v>65</v>
      </c>
      <c r="C59" s="2">
        <v>1</v>
      </c>
      <c r="D59" s="6" t="str">
        <f t="shared" si="2"/>
        <v>P05-1</v>
      </c>
      <c r="E59" s="9" t="str">
        <f t="shared" si="3"/>
        <v>P05-1-End</v>
      </c>
      <c r="K59" s="3">
        <v>5.1388888888888887E-2</v>
      </c>
      <c r="L59">
        <f t="shared" si="0"/>
        <v>0</v>
      </c>
      <c r="M59">
        <f t="shared" si="1"/>
        <v>0</v>
      </c>
    </row>
    <row r="60" spans="1:13" ht="13.2">
      <c r="A60" s="6" t="s">
        <v>66</v>
      </c>
      <c r="B60" s="6" t="s">
        <v>65</v>
      </c>
      <c r="C60" s="6">
        <v>2</v>
      </c>
      <c r="D60" s="6" t="str">
        <f t="shared" si="2"/>
        <v>P05-2</v>
      </c>
      <c r="E60" s="9" t="str">
        <f t="shared" si="3"/>
        <v>P05-2-Start</v>
      </c>
      <c r="F60" s="9">
        <v>7.6388888888888895E-2</v>
      </c>
      <c r="G60" s="10"/>
      <c r="H60" s="10"/>
      <c r="I60" s="10"/>
      <c r="J60" s="10"/>
      <c r="K60" s="10"/>
      <c r="L60" s="10">
        <f t="shared" si="0"/>
        <v>0</v>
      </c>
      <c r="M60" s="10">
        <f t="shared" si="1"/>
        <v>0</v>
      </c>
    </row>
    <row r="61" spans="1:13" ht="13.2">
      <c r="A61" s="6" t="s">
        <v>66</v>
      </c>
      <c r="B61" s="6" t="s">
        <v>65</v>
      </c>
      <c r="C61" s="6">
        <v>2</v>
      </c>
      <c r="D61" s="6" t="str">
        <f t="shared" si="2"/>
        <v>P05-2</v>
      </c>
      <c r="E61" s="9" t="str">
        <f t="shared" si="3"/>
        <v>---</v>
      </c>
      <c r="F61" s="10"/>
      <c r="G61" s="10"/>
      <c r="H61" s="10"/>
      <c r="I61" s="9">
        <v>7.6388888888888895E-2</v>
      </c>
      <c r="J61" s="9">
        <v>8.819444444444445E-2</v>
      </c>
      <c r="K61" s="10"/>
      <c r="L61" s="10">
        <f t="shared" si="0"/>
        <v>0</v>
      </c>
      <c r="M61" s="11">
        <f t="shared" si="1"/>
        <v>1.1805555555555555E-2</v>
      </c>
    </row>
    <row r="62" spans="1:13" ht="13.2">
      <c r="A62" s="6" t="s">
        <v>66</v>
      </c>
      <c r="B62" s="6" t="s">
        <v>65</v>
      </c>
      <c r="C62" s="6">
        <v>2</v>
      </c>
      <c r="D62" s="6" t="str">
        <f t="shared" si="2"/>
        <v>P05-2</v>
      </c>
      <c r="E62" s="9" t="str">
        <f t="shared" si="3"/>
        <v>---</v>
      </c>
      <c r="F62" s="10"/>
      <c r="G62" s="9">
        <v>8.819444444444445E-2</v>
      </c>
      <c r="H62" s="9">
        <v>0.15416666666666667</v>
      </c>
      <c r="I62" s="10"/>
      <c r="J62" s="10"/>
      <c r="K62" s="10"/>
      <c r="L62" s="11">
        <f t="shared" si="0"/>
        <v>6.5972222222222224E-2</v>
      </c>
      <c r="M62" s="10">
        <f t="shared" si="1"/>
        <v>0</v>
      </c>
    </row>
    <row r="63" spans="1:13" ht="13.2">
      <c r="A63" s="6" t="s">
        <v>66</v>
      </c>
      <c r="B63" s="6" t="s">
        <v>65</v>
      </c>
      <c r="C63" s="6">
        <v>2</v>
      </c>
      <c r="D63" s="6" t="str">
        <f t="shared" si="2"/>
        <v>P05-2</v>
      </c>
      <c r="E63" s="9" t="str">
        <f t="shared" si="3"/>
        <v>P05-2-End</v>
      </c>
      <c r="F63" s="10"/>
      <c r="G63" s="10"/>
      <c r="H63" s="10"/>
      <c r="I63" s="10"/>
      <c r="J63" s="10"/>
      <c r="K63" s="9">
        <v>0.15416666666666667</v>
      </c>
      <c r="L63" s="10">
        <f t="shared" si="0"/>
        <v>0</v>
      </c>
      <c r="M63" s="10">
        <f t="shared" si="1"/>
        <v>0</v>
      </c>
    </row>
    <row r="64" spans="1:13" ht="13.2">
      <c r="A64" s="2" t="s">
        <v>66</v>
      </c>
      <c r="B64" s="2" t="s">
        <v>65</v>
      </c>
      <c r="C64" s="2">
        <v>3</v>
      </c>
      <c r="D64" s="6" t="str">
        <f t="shared" si="2"/>
        <v>P05-3</v>
      </c>
      <c r="E64" s="9" t="str">
        <f t="shared" si="3"/>
        <v>P05-3-Start</v>
      </c>
      <c r="F64" s="3">
        <v>0.18333333333333332</v>
      </c>
      <c r="L64">
        <f t="shared" si="0"/>
        <v>0</v>
      </c>
      <c r="M64">
        <f t="shared" si="1"/>
        <v>0</v>
      </c>
    </row>
    <row r="65" spans="1:13" ht="13.2">
      <c r="A65" s="2" t="s">
        <v>66</v>
      </c>
      <c r="B65" s="2" t="s">
        <v>65</v>
      </c>
      <c r="C65" s="2">
        <v>3</v>
      </c>
      <c r="D65" s="6" t="str">
        <f t="shared" si="2"/>
        <v>P05-3</v>
      </c>
      <c r="E65" s="9" t="str">
        <f t="shared" si="3"/>
        <v>---</v>
      </c>
      <c r="G65" s="3">
        <v>0.18333333333333332</v>
      </c>
      <c r="H65" s="3">
        <v>0.19027777777777777</v>
      </c>
      <c r="L65" s="7">
        <f t="shared" si="0"/>
        <v>6.9444444444444475E-3</v>
      </c>
      <c r="M65">
        <f t="shared" si="1"/>
        <v>0</v>
      </c>
    </row>
    <row r="66" spans="1:13" ht="13.2">
      <c r="A66" s="2" t="s">
        <v>66</v>
      </c>
      <c r="B66" s="2" t="s">
        <v>65</v>
      </c>
      <c r="C66" s="2">
        <v>3</v>
      </c>
      <c r="D66" s="6" t="str">
        <f t="shared" si="2"/>
        <v>P05-3</v>
      </c>
      <c r="E66" s="9" t="str">
        <f t="shared" si="3"/>
        <v>---</v>
      </c>
      <c r="I66" s="3">
        <v>0.19027777777777777</v>
      </c>
      <c r="J66" s="3">
        <v>0.19791666666666666</v>
      </c>
      <c r="L66">
        <f t="shared" si="0"/>
        <v>0</v>
      </c>
      <c r="M66" s="7">
        <f t="shared" si="1"/>
        <v>7.6388888888888895E-3</v>
      </c>
    </row>
    <row r="67" spans="1:13" ht="13.2">
      <c r="A67" s="2" t="s">
        <v>66</v>
      </c>
      <c r="B67" s="2" t="s">
        <v>65</v>
      </c>
      <c r="C67" s="2">
        <v>3</v>
      </c>
      <c r="D67" s="6" t="str">
        <f t="shared" ref="D67:D130" si="4">_xlfn.TEXTJOIN("-",,B67,C67)</f>
        <v>P05-3</v>
      </c>
      <c r="E67" s="9" t="str">
        <f t="shared" ref="E67:E130" si="5">IF(ISNUMBER(F67),_xlfn.TEXTJOIN("-",,D67,"Start"),IF(ISNUMBER(K67),_xlfn.TEXTJOIN("-",,D67,"End"),"---"))</f>
        <v>---</v>
      </c>
      <c r="G67" s="3">
        <v>0.19791666666666666</v>
      </c>
      <c r="H67" s="3">
        <v>0.33402777777777776</v>
      </c>
      <c r="L67" s="7">
        <f t="shared" si="0"/>
        <v>0.1361111111111111</v>
      </c>
      <c r="M67">
        <f t="shared" si="1"/>
        <v>0</v>
      </c>
    </row>
    <row r="68" spans="1:13" ht="13.2">
      <c r="A68" s="2" t="s">
        <v>66</v>
      </c>
      <c r="B68" s="2" t="s">
        <v>65</v>
      </c>
      <c r="C68" s="2">
        <v>3</v>
      </c>
      <c r="D68" s="6" t="str">
        <f t="shared" si="4"/>
        <v>P05-3</v>
      </c>
      <c r="E68" s="9" t="str">
        <f t="shared" si="5"/>
        <v>P05-3-End</v>
      </c>
      <c r="K68" s="3">
        <v>0.33402777777777776</v>
      </c>
      <c r="L68">
        <f t="shared" si="0"/>
        <v>0</v>
      </c>
      <c r="M68">
        <f t="shared" si="1"/>
        <v>0</v>
      </c>
    </row>
    <row r="69" spans="1:13" ht="13.2">
      <c r="A69" s="6" t="s">
        <v>72</v>
      </c>
      <c r="B69" s="6" t="s">
        <v>71</v>
      </c>
      <c r="C69" s="6">
        <v>1</v>
      </c>
      <c r="D69" s="6" t="str">
        <f t="shared" si="4"/>
        <v>P10-1</v>
      </c>
      <c r="E69" s="9" t="str">
        <f t="shared" si="5"/>
        <v>P10-1-Start</v>
      </c>
      <c r="F69" s="9">
        <v>3.6111111111111108E-2</v>
      </c>
      <c r="G69" s="10"/>
      <c r="H69" s="10"/>
      <c r="I69" s="10"/>
      <c r="J69" s="10"/>
      <c r="K69" s="10"/>
      <c r="L69" s="10">
        <f t="shared" si="0"/>
        <v>0</v>
      </c>
      <c r="M69" s="10">
        <f t="shared" si="1"/>
        <v>0</v>
      </c>
    </row>
    <row r="70" spans="1:13" ht="13.2">
      <c r="A70" s="6" t="s">
        <v>72</v>
      </c>
      <c r="B70" s="6" t="s">
        <v>71</v>
      </c>
      <c r="C70" s="6">
        <v>1</v>
      </c>
      <c r="D70" s="6" t="str">
        <f t="shared" si="4"/>
        <v>P10-1</v>
      </c>
      <c r="E70" s="9" t="str">
        <f t="shared" si="5"/>
        <v>---</v>
      </c>
      <c r="F70" s="10"/>
      <c r="G70" s="9">
        <v>3.6111111111111108E-2</v>
      </c>
      <c r="H70" s="9">
        <v>8.4722222222222227E-2</v>
      </c>
      <c r="I70" s="10"/>
      <c r="J70" s="10"/>
      <c r="K70" s="10"/>
      <c r="L70" s="11">
        <f t="shared" si="0"/>
        <v>4.8611111111111119E-2</v>
      </c>
      <c r="M70" s="10">
        <f t="shared" si="1"/>
        <v>0</v>
      </c>
    </row>
    <row r="71" spans="1:13" ht="13.2">
      <c r="A71" s="6" t="s">
        <v>72</v>
      </c>
      <c r="B71" s="6" t="s">
        <v>71</v>
      </c>
      <c r="C71" s="6">
        <v>1</v>
      </c>
      <c r="D71" s="6" t="str">
        <f t="shared" si="4"/>
        <v>P10-1</v>
      </c>
      <c r="E71" s="9" t="str">
        <f t="shared" si="5"/>
        <v>---</v>
      </c>
      <c r="F71" s="10"/>
      <c r="G71" s="10"/>
      <c r="H71" s="10"/>
      <c r="I71" s="9">
        <v>8.4722222222222227E-2</v>
      </c>
      <c r="J71" s="9">
        <v>0.10277777777777777</v>
      </c>
      <c r="K71" s="10"/>
      <c r="L71" s="10">
        <f t="shared" si="0"/>
        <v>0</v>
      </c>
      <c r="M71" s="11">
        <f t="shared" si="1"/>
        <v>1.8055555555555547E-2</v>
      </c>
    </row>
    <row r="72" spans="1:13" ht="13.2">
      <c r="A72" s="6" t="s">
        <v>72</v>
      </c>
      <c r="B72" s="6" t="s">
        <v>71</v>
      </c>
      <c r="C72" s="6">
        <v>1</v>
      </c>
      <c r="D72" s="6" t="str">
        <f t="shared" si="4"/>
        <v>P10-1</v>
      </c>
      <c r="E72" s="9" t="str">
        <f t="shared" si="5"/>
        <v>P10-1-End</v>
      </c>
      <c r="F72" s="10"/>
      <c r="G72" s="10"/>
      <c r="H72" s="10"/>
      <c r="I72" s="10"/>
      <c r="J72" s="10"/>
      <c r="K72" s="9">
        <v>0.10277777777777777</v>
      </c>
      <c r="L72" s="10">
        <f t="shared" si="0"/>
        <v>0</v>
      </c>
      <c r="M72" s="10">
        <f t="shared" si="1"/>
        <v>0</v>
      </c>
    </row>
    <row r="73" spans="1:13" ht="13.2">
      <c r="A73" s="2" t="s">
        <v>72</v>
      </c>
      <c r="B73" s="2" t="s">
        <v>71</v>
      </c>
      <c r="C73" s="2">
        <v>2</v>
      </c>
      <c r="D73" s="6" t="str">
        <f t="shared" si="4"/>
        <v>P10-2</v>
      </c>
      <c r="E73" s="9" t="str">
        <f t="shared" si="5"/>
        <v>P10-2-Start</v>
      </c>
      <c r="F73" s="3">
        <v>0.13263888888888889</v>
      </c>
      <c r="L73">
        <f t="shared" si="0"/>
        <v>0</v>
      </c>
      <c r="M73">
        <f t="shared" si="1"/>
        <v>0</v>
      </c>
    </row>
    <row r="74" spans="1:13" ht="13.2">
      <c r="A74" s="2" t="s">
        <v>72</v>
      </c>
      <c r="B74" s="2" t="s">
        <v>71</v>
      </c>
      <c r="C74" s="2">
        <v>2</v>
      </c>
      <c r="D74" s="6" t="str">
        <f t="shared" si="4"/>
        <v>P10-2</v>
      </c>
      <c r="E74" s="9" t="str">
        <f t="shared" si="5"/>
        <v>---</v>
      </c>
      <c r="I74" s="3">
        <v>0.13263888888888889</v>
      </c>
      <c r="J74" s="3">
        <v>0.1388888888888889</v>
      </c>
      <c r="L74">
        <f t="shared" si="0"/>
        <v>0</v>
      </c>
      <c r="M74" s="7">
        <f t="shared" si="1"/>
        <v>6.2500000000000056E-3</v>
      </c>
    </row>
    <row r="75" spans="1:13" ht="13.2">
      <c r="A75" s="2" t="s">
        <v>72</v>
      </c>
      <c r="B75" s="2" t="s">
        <v>71</v>
      </c>
      <c r="C75" s="2">
        <v>2</v>
      </c>
      <c r="D75" s="6" t="str">
        <f t="shared" si="4"/>
        <v>P10-2</v>
      </c>
      <c r="E75" s="9" t="str">
        <f t="shared" si="5"/>
        <v>---</v>
      </c>
      <c r="I75" s="3">
        <v>0.14722222222222223</v>
      </c>
      <c r="J75" s="3">
        <v>0.15416666666666667</v>
      </c>
      <c r="L75">
        <f t="shared" si="0"/>
        <v>0</v>
      </c>
      <c r="M75" s="7">
        <f t="shared" si="1"/>
        <v>6.9444444444444475E-3</v>
      </c>
    </row>
    <row r="76" spans="1:13" ht="13.2">
      <c r="A76" s="2" t="s">
        <v>72</v>
      </c>
      <c r="B76" s="2" t="s">
        <v>71</v>
      </c>
      <c r="C76" s="2">
        <v>2</v>
      </c>
      <c r="D76" s="6" t="str">
        <f t="shared" si="4"/>
        <v>P10-2</v>
      </c>
      <c r="E76" s="9" t="str">
        <f t="shared" si="5"/>
        <v>---</v>
      </c>
      <c r="G76" s="3">
        <v>0.15416666666666667</v>
      </c>
      <c r="H76" s="3">
        <v>0.19652777777777777</v>
      </c>
      <c r="L76" s="7">
        <f t="shared" si="0"/>
        <v>4.2361111111111099E-2</v>
      </c>
      <c r="M76">
        <f t="shared" si="1"/>
        <v>0</v>
      </c>
    </row>
    <row r="77" spans="1:13" ht="13.2">
      <c r="A77" s="2" t="s">
        <v>72</v>
      </c>
      <c r="B77" s="2" t="s">
        <v>71</v>
      </c>
      <c r="C77" s="2">
        <v>2</v>
      </c>
      <c r="D77" s="6" t="str">
        <f t="shared" si="4"/>
        <v>P10-2</v>
      </c>
      <c r="E77" s="9" t="str">
        <f t="shared" si="5"/>
        <v>---</v>
      </c>
      <c r="I77" s="3">
        <v>0.19652777777777777</v>
      </c>
      <c r="J77" s="3">
        <v>0.2048611111111111</v>
      </c>
      <c r="L77">
        <f t="shared" si="0"/>
        <v>0</v>
      </c>
      <c r="M77" s="7">
        <f t="shared" si="1"/>
        <v>8.3333333333333315E-3</v>
      </c>
    </row>
    <row r="78" spans="1:13" ht="13.2">
      <c r="A78" s="2" t="s">
        <v>72</v>
      </c>
      <c r="B78" s="2" t="s">
        <v>71</v>
      </c>
      <c r="C78" s="2">
        <v>2</v>
      </c>
      <c r="D78" s="6" t="str">
        <f t="shared" si="4"/>
        <v>P10-2</v>
      </c>
      <c r="E78" s="9" t="str">
        <f t="shared" si="5"/>
        <v>P10-2-End</v>
      </c>
      <c r="K78" s="3">
        <v>0.2048611111111111</v>
      </c>
      <c r="L78">
        <f t="shared" si="0"/>
        <v>0</v>
      </c>
      <c r="M78">
        <f t="shared" si="1"/>
        <v>0</v>
      </c>
    </row>
    <row r="79" spans="1:13" ht="13.2">
      <c r="A79" s="2" t="s">
        <v>72</v>
      </c>
      <c r="B79" s="2" t="s">
        <v>71</v>
      </c>
      <c r="C79" s="2">
        <v>3</v>
      </c>
      <c r="D79" s="6" t="str">
        <f t="shared" si="4"/>
        <v>P10-3</v>
      </c>
      <c r="E79" s="9" t="str">
        <f t="shared" si="5"/>
        <v>P10-3-Start</v>
      </c>
      <c r="F79" s="3">
        <v>0.24236111111111111</v>
      </c>
      <c r="L79">
        <f t="shared" si="0"/>
        <v>0</v>
      </c>
      <c r="M79">
        <f t="shared" si="1"/>
        <v>0</v>
      </c>
    </row>
    <row r="80" spans="1:13" ht="13.2">
      <c r="A80" s="6" t="s">
        <v>72</v>
      </c>
      <c r="B80" s="6" t="s">
        <v>71</v>
      </c>
      <c r="C80" s="6">
        <v>3</v>
      </c>
      <c r="D80" s="6" t="str">
        <f t="shared" si="4"/>
        <v>P10-3</v>
      </c>
      <c r="E80" s="9" t="str">
        <f t="shared" si="5"/>
        <v>---</v>
      </c>
      <c r="F80" s="10"/>
      <c r="G80" s="10"/>
      <c r="H80" s="10"/>
      <c r="I80" s="9">
        <v>0.24236111111111111</v>
      </c>
      <c r="J80" s="9">
        <v>0.24791666666666667</v>
      </c>
      <c r="K80" s="10"/>
      <c r="L80" s="10">
        <f t="shared" si="0"/>
        <v>0</v>
      </c>
      <c r="M80" s="11">
        <f t="shared" si="1"/>
        <v>5.5555555555555636E-3</v>
      </c>
    </row>
    <row r="81" spans="1:13" ht="13.2">
      <c r="A81" s="6" t="s">
        <v>72</v>
      </c>
      <c r="B81" s="6" t="s">
        <v>71</v>
      </c>
      <c r="C81" s="6">
        <v>3</v>
      </c>
      <c r="D81" s="6" t="str">
        <f t="shared" si="4"/>
        <v>P10-3</v>
      </c>
      <c r="E81" s="9" t="str">
        <f t="shared" si="5"/>
        <v>---</v>
      </c>
      <c r="F81" s="10"/>
      <c r="G81" s="9">
        <v>0.24791666666666667</v>
      </c>
      <c r="H81" s="9">
        <v>0.46250000000000002</v>
      </c>
      <c r="I81" s="10"/>
      <c r="J81" s="10"/>
      <c r="K81" s="10"/>
      <c r="L81" s="11">
        <f t="shared" si="0"/>
        <v>0.21458333333333335</v>
      </c>
      <c r="M81" s="10">
        <f t="shared" si="1"/>
        <v>0</v>
      </c>
    </row>
    <row r="82" spans="1:13" ht="13.2">
      <c r="A82" s="6" t="s">
        <v>72</v>
      </c>
      <c r="B82" s="6" t="s">
        <v>71</v>
      </c>
      <c r="C82" s="6">
        <v>3</v>
      </c>
      <c r="D82" s="6" t="str">
        <f t="shared" si="4"/>
        <v>P10-3</v>
      </c>
      <c r="E82" s="9" t="str">
        <f t="shared" si="5"/>
        <v>P10-3-End</v>
      </c>
      <c r="F82" s="10"/>
      <c r="G82" s="10"/>
      <c r="H82" s="10"/>
      <c r="I82" s="10"/>
      <c r="J82" s="10"/>
      <c r="K82" s="9">
        <v>0.46250000000000002</v>
      </c>
      <c r="L82" s="10">
        <f t="shared" si="0"/>
        <v>0</v>
      </c>
      <c r="M82" s="10">
        <f t="shared" si="1"/>
        <v>0</v>
      </c>
    </row>
    <row r="83" spans="1:13" ht="13.2">
      <c r="A83" s="2" t="s">
        <v>81</v>
      </c>
      <c r="B83" s="2" t="s">
        <v>80</v>
      </c>
      <c r="C83" s="2">
        <v>1</v>
      </c>
      <c r="D83" s="6" t="str">
        <f t="shared" si="4"/>
        <v>P12-1</v>
      </c>
      <c r="E83" s="9" t="str">
        <f t="shared" si="5"/>
        <v>P12-1-Start</v>
      </c>
      <c r="F83" s="3">
        <v>2.7083333333333334E-2</v>
      </c>
      <c r="L83">
        <f t="shared" si="0"/>
        <v>0</v>
      </c>
      <c r="M83">
        <f t="shared" si="1"/>
        <v>0</v>
      </c>
    </row>
    <row r="84" spans="1:13" ht="13.2">
      <c r="A84" s="2" t="s">
        <v>81</v>
      </c>
      <c r="B84" s="2" t="s">
        <v>80</v>
      </c>
      <c r="C84" s="2">
        <v>1</v>
      </c>
      <c r="D84" s="6" t="str">
        <f t="shared" si="4"/>
        <v>P12-1</v>
      </c>
      <c r="E84" s="9" t="str">
        <f t="shared" si="5"/>
        <v>---</v>
      </c>
      <c r="G84" s="3">
        <v>2.7083333333333334E-2</v>
      </c>
      <c r="H84" s="3">
        <v>6.3888888888888884E-2</v>
      </c>
      <c r="L84" s="7">
        <f t="shared" si="0"/>
        <v>3.680555555555555E-2</v>
      </c>
      <c r="M84">
        <f t="shared" si="1"/>
        <v>0</v>
      </c>
    </row>
    <row r="85" spans="1:13" ht="13.2">
      <c r="A85" s="2" t="s">
        <v>81</v>
      </c>
      <c r="B85" s="2" t="s">
        <v>80</v>
      </c>
      <c r="C85" s="2">
        <v>1</v>
      </c>
      <c r="D85" s="6" t="str">
        <f t="shared" si="4"/>
        <v>P12-1</v>
      </c>
      <c r="E85" s="9" t="str">
        <f t="shared" si="5"/>
        <v>---</v>
      </c>
      <c r="I85" s="3">
        <v>6.3888888888888884E-2</v>
      </c>
      <c r="J85" s="3">
        <v>7.2222222222222215E-2</v>
      </c>
      <c r="L85">
        <f t="shared" si="0"/>
        <v>0</v>
      </c>
      <c r="M85" s="7">
        <f t="shared" si="1"/>
        <v>8.3333333333333315E-3</v>
      </c>
    </row>
    <row r="86" spans="1:13" ht="13.2">
      <c r="A86" s="2" t="s">
        <v>81</v>
      </c>
      <c r="B86" s="2" t="s">
        <v>80</v>
      </c>
      <c r="C86" s="2">
        <v>1</v>
      </c>
      <c r="D86" s="6" t="str">
        <f t="shared" si="4"/>
        <v>P12-1</v>
      </c>
      <c r="E86" s="9" t="str">
        <f t="shared" si="5"/>
        <v>---</v>
      </c>
      <c r="I86" s="3">
        <v>8.4722222222222227E-2</v>
      </c>
      <c r="J86" s="3">
        <v>0.10972222222222222</v>
      </c>
      <c r="L86">
        <f t="shared" si="0"/>
        <v>0</v>
      </c>
      <c r="M86" s="7">
        <f t="shared" si="1"/>
        <v>2.4999999999999994E-2</v>
      </c>
    </row>
    <row r="87" spans="1:13" ht="13.2">
      <c r="A87" s="2" t="s">
        <v>81</v>
      </c>
      <c r="B87" s="2" t="s">
        <v>80</v>
      </c>
      <c r="C87" s="2">
        <v>1</v>
      </c>
      <c r="D87" s="6" t="str">
        <f t="shared" si="4"/>
        <v>P12-1</v>
      </c>
      <c r="E87" s="9" t="str">
        <f t="shared" si="5"/>
        <v>P12-1-End</v>
      </c>
      <c r="K87" s="3">
        <v>0.10972222222222222</v>
      </c>
      <c r="L87">
        <f t="shared" si="0"/>
        <v>0</v>
      </c>
      <c r="M87">
        <f t="shared" si="1"/>
        <v>0</v>
      </c>
    </row>
    <row r="88" spans="1:13" ht="13.2">
      <c r="A88" s="6" t="s">
        <v>81</v>
      </c>
      <c r="B88" s="6" t="s">
        <v>80</v>
      </c>
      <c r="C88" s="6">
        <v>2</v>
      </c>
      <c r="D88" s="6" t="str">
        <f t="shared" si="4"/>
        <v>P12-2</v>
      </c>
      <c r="E88" s="9" t="str">
        <f t="shared" si="5"/>
        <v>P12-2-Start</v>
      </c>
      <c r="F88" s="9">
        <v>0.15208333333333332</v>
      </c>
      <c r="G88" s="10"/>
      <c r="H88" s="10"/>
      <c r="I88" s="10"/>
      <c r="J88" s="10"/>
      <c r="K88" s="10"/>
      <c r="L88" s="10">
        <f t="shared" si="0"/>
        <v>0</v>
      </c>
      <c r="M88" s="10">
        <f t="shared" si="1"/>
        <v>0</v>
      </c>
    </row>
    <row r="89" spans="1:13" ht="13.2">
      <c r="A89" s="6" t="s">
        <v>81</v>
      </c>
      <c r="B89" s="6" t="s">
        <v>80</v>
      </c>
      <c r="C89" s="6">
        <v>2</v>
      </c>
      <c r="D89" s="6" t="str">
        <f t="shared" si="4"/>
        <v>P12-2</v>
      </c>
      <c r="E89" s="9" t="str">
        <f t="shared" si="5"/>
        <v>---</v>
      </c>
      <c r="F89" s="10"/>
      <c r="G89" s="10"/>
      <c r="H89" s="10"/>
      <c r="I89" s="9">
        <v>0.15208333333333332</v>
      </c>
      <c r="J89" s="9">
        <v>0.18472222222222223</v>
      </c>
      <c r="K89" s="10"/>
      <c r="L89" s="10">
        <f t="shared" si="0"/>
        <v>0</v>
      </c>
      <c r="M89" s="11">
        <f t="shared" si="1"/>
        <v>3.2638888888888912E-2</v>
      </c>
    </row>
    <row r="90" spans="1:13" ht="13.2">
      <c r="A90" s="6" t="s">
        <v>81</v>
      </c>
      <c r="B90" s="6" t="s">
        <v>80</v>
      </c>
      <c r="C90" s="6">
        <v>2</v>
      </c>
      <c r="D90" s="6" t="str">
        <f t="shared" si="4"/>
        <v>P12-2</v>
      </c>
      <c r="E90" s="9" t="str">
        <f t="shared" si="5"/>
        <v>---</v>
      </c>
      <c r="F90" s="10"/>
      <c r="G90" s="9">
        <v>0.18472222222222223</v>
      </c>
      <c r="H90" s="9">
        <v>0.19236111111111112</v>
      </c>
      <c r="I90" s="10"/>
      <c r="J90" s="10"/>
      <c r="K90" s="10"/>
      <c r="L90" s="11">
        <f t="shared" si="0"/>
        <v>7.6388888888888895E-3</v>
      </c>
      <c r="M90" s="10">
        <f t="shared" si="1"/>
        <v>0</v>
      </c>
    </row>
    <row r="91" spans="1:13" ht="13.2">
      <c r="A91" s="6" t="s">
        <v>81</v>
      </c>
      <c r="B91" s="6" t="s">
        <v>80</v>
      </c>
      <c r="C91" s="6">
        <v>2</v>
      </c>
      <c r="D91" s="6" t="str">
        <f t="shared" si="4"/>
        <v>P12-2</v>
      </c>
      <c r="E91" s="9" t="str">
        <f t="shared" si="5"/>
        <v>---</v>
      </c>
      <c r="F91" s="10"/>
      <c r="G91" s="10"/>
      <c r="H91" s="10"/>
      <c r="I91" s="9">
        <v>0.19236111111111112</v>
      </c>
      <c r="J91" s="9">
        <v>0.21597222222222223</v>
      </c>
      <c r="K91" s="10"/>
      <c r="L91" s="10">
        <f t="shared" si="0"/>
        <v>0</v>
      </c>
      <c r="M91" s="11">
        <f t="shared" si="1"/>
        <v>2.361111111111111E-2</v>
      </c>
    </row>
    <row r="92" spans="1:13" ht="13.2">
      <c r="A92" s="6" t="s">
        <v>81</v>
      </c>
      <c r="B92" s="6" t="s">
        <v>80</v>
      </c>
      <c r="C92" s="6">
        <v>2</v>
      </c>
      <c r="D92" s="6" t="str">
        <f t="shared" si="4"/>
        <v>P12-2</v>
      </c>
      <c r="E92" s="9" t="str">
        <f t="shared" si="5"/>
        <v>---</v>
      </c>
      <c r="F92" s="10"/>
      <c r="G92" s="9">
        <v>0.21597222222222223</v>
      </c>
      <c r="H92" s="9">
        <v>0.23680555555555555</v>
      </c>
      <c r="I92" s="10"/>
      <c r="J92" s="10"/>
      <c r="K92" s="10"/>
      <c r="L92" s="11">
        <f t="shared" si="0"/>
        <v>2.0833333333333315E-2</v>
      </c>
      <c r="M92" s="10">
        <f t="shared" si="1"/>
        <v>0</v>
      </c>
    </row>
    <row r="93" spans="1:13" ht="13.2">
      <c r="A93" s="6" t="s">
        <v>81</v>
      </c>
      <c r="B93" s="6" t="s">
        <v>80</v>
      </c>
      <c r="C93" s="6">
        <v>2</v>
      </c>
      <c r="D93" s="6" t="str">
        <f t="shared" si="4"/>
        <v>P12-2</v>
      </c>
      <c r="E93" s="9" t="str">
        <f t="shared" si="5"/>
        <v>---</v>
      </c>
      <c r="F93" s="10"/>
      <c r="G93" s="10"/>
      <c r="H93" s="10"/>
      <c r="I93" s="9">
        <v>0.23680555555555555</v>
      </c>
      <c r="J93" s="9">
        <v>0.24513888888888888</v>
      </c>
      <c r="K93" s="10"/>
      <c r="L93" s="10">
        <f t="shared" si="0"/>
        <v>0</v>
      </c>
      <c r="M93" s="11">
        <f t="shared" si="1"/>
        <v>8.3333333333333315E-3</v>
      </c>
    </row>
    <row r="94" spans="1:13" ht="13.2">
      <c r="A94" s="6" t="s">
        <v>81</v>
      </c>
      <c r="B94" s="6" t="s">
        <v>80</v>
      </c>
      <c r="C94" s="6">
        <v>2</v>
      </c>
      <c r="D94" s="6" t="str">
        <f t="shared" si="4"/>
        <v>P12-2</v>
      </c>
      <c r="E94" s="9" t="str">
        <f t="shared" si="5"/>
        <v>---</v>
      </c>
      <c r="F94" s="10"/>
      <c r="G94" s="9">
        <v>0.24513888888888888</v>
      </c>
      <c r="H94" s="9">
        <v>0.35208333333333336</v>
      </c>
      <c r="I94" s="10"/>
      <c r="J94" s="10"/>
      <c r="K94" s="10"/>
      <c r="L94" s="11">
        <f t="shared" si="0"/>
        <v>0.10694444444444448</v>
      </c>
      <c r="M94" s="10">
        <f t="shared" si="1"/>
        <v>0</v>
      </c>
    </row>
    <row r="95" spans="1:13" ht="13.2">
      <c r="A95" s="6" t="s">
        <v>81</v>
      </c>
      <c r="B95" s="6" t="s">
        <v>80</v>
      </c>
      <c r="C95" s="6">
        <v>2</v>
      </c>
      <c r="D95" s="6" t="str">
        <f t="shared" si="4"/>
        <v>P12-2</v>
      </c>
      <c r="E95" s="9" t="str">
        <f t="shared" si="5"/>
        <v>---</v>
      </c>
      <c r="F95" s="10"/>
      <c r="G95" s="10"/>
      <c r="H95" s="10"/>
      <c r="I95" s="9">
        <v>0.35208333333333336</v>
      </c>
      <c r="J95" s="9">
        <v>0.36527777777777776</v>
      </c>
      <c r="K95" s="10"/>
      <c r="L95" s="10">
        <f t="shared" si="0"/>
        <v>0</v>
      </c>
      <c r="M95" s="11">
        <f t="shared" si="1"/>
        <v>1.3194444444444398E-2</v>
      </c>
    </row>
    <row r="96" spans="1:13" ht="13.2">
      <c r="A96" s="6" t="s">
        <v>81</v>
      </c>
      <c r="B96" s="6" t="s">
        <v>80</v>
      </c>
      <c r="C96" s="6">
        <v>2</v>
      </c>
      <c r="D96" s="6" t="str">
        <f t="shared" si="4"/>
        <v>P12-2</v>
      </c>
      <c r="E96" s="9" t="str">
        <f t="shared" si="5"/>
        <v>P12-2-End</v>
      </c>
      <c r="F96" s="10"/>
      <c r="G96" s="10"/>
      <c r="H96" s="10"/>
      <c r="I96" s="10"/>
      <c r="J96" s="10"/>
      <c r="K96" s="9">
        <v>0.36527777777777776</v>
      </c>
      <c r="L96" s="10">
        <f t="shared" si="0"/>
        <v>0</v>
      </c>
      <c r="M96" s="10">
        <f t="shared" si="1"/>
        <v>0</v>
      </c>
    </row>
    <row r="97" spans="1:13" ht="13.2">
      <c r="A97" s="2" t="s">
        <v>81</v>
      </c>
      <c r="B97" s="2" t="s">
        <v>80</v>
      </c>
      <c r="C97" s="2">
        <v>3</v>
      </c>
      <c r="D97" s="6" t="str">
        <f t="shared" si="4"/>
        <v>P12-3</v>
      </c>
      <c r="E97" s="9" t="str">
        <f t="shared" si="5"/>
        <v>P12-3-Start</v>
      </c>
      <c r="F97" s="3">
        <v>0.40763888888888888</v>
      </c>
      <c r="L97">
        <f t="shared" si="0"/>
        <v>0</v>
      </c>
      <c r="M97">
        <f t="shared" si="1"/>
        <v>0</v>
      </c>
    </row>
    <row r="98" spans="1:13" ht="13.2">
      <c r="A98" s="2" t="s">
        <v>81</v>
      </c>
      <c r="B98" s="2" t="s">
        <v>80</v>
      </c>
      <c r="C98" s="2">
        <v>3</v>
      </c>
      <c r="D98" s="6" t="str">
        <f t="shared" si="4"/>
        <v>P12-3</v>
      </c>
      <c r="E98" s="9" t="str">
        <f t="shared" si="5"/>
        <v>---</v>
      </c>
      <c r="I98" s="3">
        <v>0.40763888888888888</v>
      </c>
      <c r="J98" s="3">
        <v>0.42291666666666666</v>
      </c>
      <c r="L98">
        <f t="shared" si="0"/>
        <v>0</v>
      </c>
      <c r="M98" s="7">
        <f t="shared" si="1"/>
        <v>1.5277777777777779E-2</v>
      </c>
    </row>
    <row r="99" spans="1:13" ht="13.2">
      <c r="A99" s="2" t="s">
        <v>81</v>
      </c>
      <c r="B99" s="2" t="s">
        <v>80</v>
      </c>
      <c r="C99" s="2">
        <v>3</v>
      </c>
      <c r="D99" s="6" t="str">
        <f t="shared" si="4"/>
        <v>P12-3</v>
      </c>
      <c r="E99" s="9" t="str">
        <f t="shared" si="5"/>
        <v>---</v>
      </c>
      <c r="G99" s="3">
        <v>0.42291666666666666</v>
      </c>
      <c r="H99" s="3">
        <v>0.67013888888888884</v>
      </c>
      <c r="L99" s="7">
        <f t="shared" si="0"/>
        <v>0.24722222222222218</v>
      </c>
      <c r="M99">
        <f t="shared" si="1"/>
        <v>0</v>
      </c>
    </row>
    <row r="100" spans="1:13" ht="13.2">
      <c r="A100" s="2" t="s">
        <v>81</v>
      </c>
      <c r="B100" s="2" t="s">
        <v>80</v>
      </c>
      <c r="C100" s="2">
        <v>3</v>
      </c>
      <c r="D100" s="6" t="str">
        <f t="shared" si="4"/>
        <v>P12-3</v>
      </c>
      <c r="E100" s="9" t="str">
        <f t="shared" si="5"/>
        <v>P12-3-End</v>
      </c>
      <c r="K100" s="3">
        <v>0.67013888888888884</v>
      </c>
      <c r="L100">
        <f t="shared" si="0"/>
        <v>0</v>
      </c>
      <c r="M100">
        <f t="shared" si="1"/>
        <v>0</v>
      </c>
    </row>
    <row r="101" spans="1:13" ht="13.2">
      <c r="A101" s="6" t="s">
        <v>82</v>
      </c>
      <c r="B101" s="6" t="s">
        <v>89</v>
      </c>
      <c r="C101" s="6">
        <v>1</v>
      </c>
      <c r="D101" s="6" t="str">
        <f t="shared" si="4"/>
        <v>P13-1</v>
      </c>
      <c r="E101" s="9" t="str">
        <f t="shared" si="5"/>
        <v>P13-1-Start</v>
      </c>
      <c r="F101" s="9">
        <v>2.7083333333333334E-2</v>
      </c>
      <c r="G101" s="10"/>
      <c r="H101" s="10"/>
      <c r="I101" s="10"/>
      <c r="J101" s="10"/>
      <c r="K101" s="10"/>
      <c r="L101" s="10">
        <f t="shared" si="0"/>
        <v>0</v>
      </c>
      <c r="M101" s="10">
        <f t="shared" si="1"/>
        <v>0</v>
      </c>
    </row>
    <row r="102" spans="1:13" ht="13.2">
      <c r="A102" s="6" t="s">
        <v>82</v>
      </c>
      <c r="B102" s="6" t="s">
        <v>89</v>
      </c>
      <c r="C102" s="6">
        <v>1</v>
      </c>
      <c r="D102" s="6" t="str">
        <f t="shared" si="4"/>
        <v>P13-1</v>
      </c>
      <c r="E102" s="9" t="str">
        <f t="shared" si="5"/>
        <v>---</v>
      </c>
      <c r="F102" s="10"/>
      <c r="G102" s="9">
        <v>2.7083333333333334E-2</v>
      </c>
      <c r="H102" s="9">
        <v>0.17222222222222222</v>
      </c>
      <c r="I102" s="10"/>
      <c r="J102" s="10"/>
      <c r="K102" s="10"/>
      <c r="L102" s="11">
        <f t="shared" si="0"/>
        <v>0.14513888888888887</v>
      </c>
      <c r="M102" s="10">
        <f t="shared" si="1"/>
        <v>0</v>
      </c>
    </row>
    <row r="103" spans="1:13" ht="13.2">
      <c r="A103" s="6" t="s">
        <v>82</v>
      </c>
      <c r="B103" s="6" t="s">
        <v>89</v>
      </c>
      <c r="C103" s="6">
        <v>1</v>
      </c>
      <c r="D103" s="6" t="str">
        <f t="shared" si="4"/>
        <v>P13-1</v>
      </c>
      <c r="E103" s="9" t="str">
        <f t="shared" si="5"/>
        <v>---</v>
      </c>
      <c r="F103" s="10"/>
      <c r="G103" s="10"/>
      <c r="H103" s="10"/>
      <c r="I103" s="9">
        <v>0.17222222222222222</v>
      </c>
      <c r="J103" s="9">
        <v>0.17986111111111111</v>
      </c>
      <c r="K103" s="10"/>
      <c r="L103" s="10">
        <f t="shared" si="0"/>
        <v>0</v>
      </c>
      <c r="M103" s="11">
        <f t="shared" si="1"/>
        <v>7.6388888888888895E-3</v>
      </c>
    </row>
    <row r="104" spans="1:13" ht="13.2">
      <c r="A104" s="6" t="s">
        <v>82</v>
      </c>
      <c r="B104" s="6" t="s">
        <v>89</v>
      </c>
      <c r="C104" s="6">
        <v>1</v>
      </c>
      <c r="D104" s="6" t="str">
        <f t="shared" si="4"/>
        <v>P13-1</v>
      </c>
      <c r="E104" s="9" t="str">
        <f t="shared" si="5"/>
        <v>---</v>
      </c>
      <c r="F104" s="10"/>
      <c r="G104" s="10"/>
      <c r="H104" s="10"/>
      <c r="I104" s="9">
        <v>0.19930555555555557</v>
      </c>
      <c r="J104" s="9">
        <v>0.20624999999999999</v>
      </c>
      <c r="K104" s="10"/>
      <c r="L104" s="10">
        <f t="shared" si="0"/>
        <v>0</v>
      </c>
      <c r="M104" s="11">
        <f t="shared" si="1"/>
        <v>6.9444444444444198E-3</v>
      </c>
    </row>
    <row r="105" spans="1:13" ht="13.2">
      <c r="A105" s="6" t="s">
        <v>82</v>
      </c>
      <c r="B105" s="6" t="s">
        <v>89</v>
      </c>
      <c r="C105" s="6">
        <v>1</v>
      </c>
      <c r="D105" s="6" t="str">
        <f t="shared" si="4"/>
        <v>P13-1</v>
      </c>
      <c r="E105" s="9" t="str">
        <f t="shared" si="5"/>
        <v>---</v>
      </c>
      <c r="F105" s="10"/>
      <c r="G105" s="9">
        <v>0.20624999999999999</v>
      </c>
      <c r="H105" s="9">
        <v>0.21249999999999999</v>
      </c>
      <c r="I105" s="10"/>
      <c r="J105" s="10"/>
      <c r="K105" s="10"/>
      <c r="L105" s="11">
        <f t="shared" si="0"/>
        <v>6.2500000000000056E-3</v>
      </c>
      <c r="M105" s="10">
        <f t="shared" si="1"/>
        <v>0</v>
      </c>
    </row>
    <row r="106" spans="1:13" ht="13.2">
      <c r="A106" s="6" t="s">
        <v>82</v>
      </c>
      <c r="B106" s="6" t="s">
        <v>89</v>
      </c>
      <c r="C106" s="6">
        <v>1</v>
      </c>
      <c r="D106" s="6" t="str">
        <f t="shared" si="4"/>
        <v>P13-1</v>
      </c>
      <c r="E106" s="9" t="str">
        <f t="shared" si="5"/>
        <v>P13-1-End</v>
      </c>
      <c r="F106" s="10"/>
      <c r="G106" s="10"/>
      <c r="H106" s="10"/>
      <c r="I106" s="9"/>
      <c r="J106" s="10"/>
      <c r="K106" s="9">
        <v>0.21249999999999999</v>
      </c>
      <c r="L106" s="10">
        <f t="shared" si="0"/>
        <v>0</v>
      </c>
      <c r="M106" s="11">
        <f t="shared" si="1"/>
        <v>0</v>
      </c>
    </row>
    <row r="107" spans="1:13" ht="13.2">
      <c r="A107" s="2" t="s">
        <v>82</v>
      </c>
      <c r="B107" s="2" t="s">
        <v>89</v>
      </c>
      <c r="C107" s="2">
        <v>2</v>
      </c>
      <c r="D107" s="6" t="str">
        <f t="shared" si="4"/>
        <v>P13-2</v>
      </c>
      <c r="E107" s="9" t="str">
        <f t="shared" si="5"/>
        <v>P13-2-Start</v>
      </c>
      <c r="F107" s="3">
        <v>0.25208333333333333</v>
      </c>
      <c r="L107">
        <f t="shared" si="0"/>
        <v>0</v>
      </c>
      <c r="M107">
        <f t="shared" si="1"/>
        <v>0</v>
      </c>
    </row>
    <row r="108" spans="1:13" ht="13.2">
      <c r="A108" s="2" t="s">
        <v>82</v>
      </c>
      <c r="B108" s="2" t="s">
        <v>89</v>
      </c>
      <c r="C108" s="2">
        <v>2</v>
      </c>
      <c r="D108" s="6" t="str">
        <f t="shared" si="4"/>
        <v>P13-2</v>
      </c>
      <c r="E108" s="9" t="str">
        <f t="shared" si="5"/>
        <v>---</v>
      </c>
      <c r="G108" s="3">
        <v>0.25208333333333333</v>
      </c>
      <c r="H108" s="3">
        <v>0.25763888888888886</v>
      </c>
      <c r="L108" s="7">
        <f t="shared" si="0"/>
        <v>5.5555555555555358E-3</v>
      </c>
      <c r="M108">
        <f t="shared" si="1"/>
        <v>0</v>
      </c>
    </row>
    <row r="109" spans="1:13" ht="13.2">
      <c r="A109" s="2" t="s">
        <v>82</v>
      </c>
      <c r="B109" s="2" t="s">
        <v>89</v>
      </c>
      <c r="C109" s="2">
        <v>2</v>
      </c>
      <c r="D109" s="6" t="str">
        <f t="shared" si="4"/>
        <v>P13-2</v>
      </c>
      <c r="E109" s="9" t="str">
        <f t="shared" si="5"/>
        <v>---</v>
      </c>
      <c r="I109" s="3">
        <v>0.25763888888888886</v>
      </c>
      <c r="J109" s="3">
        <v>0.2638888888888889</v>
      </c>
      <c r="L109">
        <f t="shared" si="0"/>
        <v>0</v>
      </c>
      <c r="M109" s="7">
        <f t="shared" si="1"/>
        <v>6.2500000000000333E-3</v>
      </c>
    </row>
    <row r="110" spans="1:13" ht="13.2">
      <c r="A110" s="2" t="s">
        <v>82</v>
      </c>
      <c r="B110" s="2" t="s">
        <v>89</v>
      </c>
      <c r="C110" s="2">
        <v>2</v>
      </c>
      <c r="D110" s="6" t="str">
        <f t="shared" si="4"/>
        <v>P13-2</v>
      </c>
      <c r="E110" s="9" t="str">
        <f t="shared" si="5"/>
        <v>---</v>
      </c>
      <c r="G110" s="3">
        <v>0.2638888888888889</v>
      </c>
      <c r="H110" s="3">
        <v>0.31527777777777777</v>
      </c>
      <c r="L110" s="7">
        <f t="shared" si="0"/>
        <v>5.1388888888888873E-2</v>
      </c>
      <c r="M110">
        <f t="shared" si="1"/>
        <v>0</v>
      </c>
    </row>
    <row r="111" spans="1:13" ht="13.2">
      <c r="A111" s="2" t="s">
        <v>82</v>
      </c>
      <c r="B111" s="2" t="s">
        <v>89</v>
      </c>
      <c r="C111" s="2">
        <v>2</v>
      </c>
      <c r="D111" s="6" t="str">
        <f t="shared" si="4"/>
        <v>P13-2</v>
      </c>
      <c r="E111" s="9" t="str">
        <f t="shared" si="5"/>
        <v>---</v>
      </c>
      <c r="I111" s="3">
        <v>0.31527777777777777</v>
      </c>
      <c r="J111" s="3">
        <v>0.31666666666666665</v>
      </c>
      <c r="L111">
        <f t="shared" si="0"/>
        <v>0</v>
      </c>
      <c r="M111" s="7">
        <f t="shared" si="1"/>
        <v>1.388888888888884E-3</v>
      </c>
    </row>
    <row r="112" spans="1:13" ht="13.2">
      <c r="A112" s="2" t="s">
        <v>82</v>
      </c>
      <c r="B112" s="2" t="s">
        <v>89</v>
      </c>
      <c r="C112" s="2">
        <v>2</v>
      </c>
      <c r="D112" s="6" t="str">
        <f t="shared" si="4"/>
        <v>P13-2</v>
      </c>
      <c r="E112" s="9" t="str">
        <f t="shared" si="5"/>
        <v>---</v>
      </c>
      <c r="G112" s="3">
        <v>0.31666666666666665</v>
      </c>
      <c r="H112" s="3">
        <v>0.37916666666666665</v>
      </c>
      <c r="L112" s="7">
        <f t="shared" si="0"/>
        <v>6.25E-2</v>
      </c>
      <c r="M112">
        <f t="shared" si="1"/>
        <v>0</v>
      </c>
    </row>
    <row r="113" spans="1:13" ht="13.2">
      <c r="A113" s="2" t="s">
        <v>82</v>
      </c>
      <c r="B113" s="2" t="s">
        <v>89</v>
      </c>
      <c r="C113" s="2">
        <v>2</v>
      </c>
      <c r="D113" s="6" t="str">
        <f t="shared" si="4"/>
        <v>P13-2</v>
      </c>
      <c r="E113" s="9" t="str">
        <f t="shared" si="5"/>
        <v>P13-2-End</v>
      </c>
      <c r="K113" s="3">
        <v>0.37916666666666665</v>
      </c>
      <c r="L113">
        <f t="shared" si="0"/>
        <v>0</v>
      </c>
      <c r="M113">
        <f t="shared" si="1"/>
        <v>0</v>
      </c>
    </row>
    <row r="114" spans="1:13" ht="13.2">
      <c r="A114" s="6" t="s">
        <v>82</v>
      </c>
      <c r="B114" s="6" t="s">
        <v>89</v>
      </c>
      <c r="C114" s="6">
        <v>3</v>
      </c>
      <c r="D114" s="6" t="str">
        <f t="shared" si="4"/>
        <v>P13-3</v>
      </c>
      <c r="E114" s="9" t="str">
        <f t="shared" si="5"/>
        <v>P13-3-Start</v>
      </c>
      <c r="F114" s="9">
        <v>0.41249999999999998</v>
      </c>
      <c r="G114" s="10"/>
      <c r="H114" s="10"/>
      <c r="I114" s="10"/>
      <c r="J114" s="10"/>
      <c r="K114" s="10"/>
      <c r="L114" s="10">
        <f t="shared" si="0"/>
        <v>0</v>
      </c>
      <c r="M114" s="10">
        <f t="shared" si="1"/>
        <v>0</v>
      </c>
    </row>
    <row r="115" spans="1:13" ht="13.2">
      <c r="A115" s="6" t="s">
        <v>82</v>
      </c>
      <c r="B115" s="6" t="s">
        <v>89</v>
      </c>
      <c r="C115" s="6">
        <v>3</v>
      </c>
      <c r="D115" s="6" t="str">
        <f t="shared" si="4"/>
        <v>P13-3</v>
      </c>
      <c r="E115" s="9" t="str">
        <f t="shared" si="5"/>
        <v>---</v>
      </c>
      <c r="F115" s="10"/>
      <c r="G115" s="9">
        <v>0.41249999999999998</v>
      </c>
      <c r="H115" s="9">
        <v>0.52152777777777781</v>
      </c>
      <c r="I115" s="10"/>
      <c r="J115" s="10"/>
      <c r="K115" s="10"/>
      <c r="L115" s="11">
        <f t="shared" si="0"/>
        <v>0.10902777777777783</v>
      </c>
      <c r="M115" s="10">
        <f t="shared" si="1"/>
        <v>0</v>
      </c>
    </row>
    <row r="116" spans="1:13" ht="13.2">
      <c r="A116" s="6" t="s">
        <v>82</v>
      </c>
      <c r="B116" s="6" t="s">
        <v>89</v>
      </c>
      <c r="C116" s="6">
        <v>3</v>
      </c>
      <c r="D116" s="6" t="str">
        <f t="shared" si="4"/>
        <v>P13-3</v>
      </c>
      <c r="E116" s="9" t="str">
        <f t="shared" si="5"/>
        <v>P13-3-End</v>
      </c>
      <c r="F116" s="10"/>
      <c r="G116" s="10"/>
      <c r="H116" s="10"/>
      <c r="I116" s="10"/>
      <c r="J116" s="10"/>
      <c r="K116" s="9">
        <v>0.52152777777777781</v>
      </c>
      <c r="L116" s="10">
        <f t="shared" si="0"/>
        <v>0</v>
      </c>
      <c r="M116" s="10">
        <f t="shared" si="1"/>
        <v>0</v>
      </c>
    </row>
    <row r="117" spans="1:13" ht="13.2">
      <c r="A117" s="2" t="s">
        <v>85</v>
      </c>
      <c r="B117" s="2" t="s">
        <v>96</v>
      </c>
      <c r="C117" s="2">
        <v>1</v>
      </c>
      <c r="D117" s="6" t="str">
        <f t="shared" si="4"/>
        <v>P14-1</v>
      </c>
      <c r="E117" s="9" t="str">
        <f t="shared" si="5"/>
        <v>P14-1-Start</v>
      </c>
      <c r="F117" s="3">
        <v>3.125E-2</v>
      </c>
      <c r="L117">
        <f t="shared" si="0"/>
        <v>0</v>
      </c>
      <c r="M117">
        <f t="shared" si="1"/>
        <v>0</v>
      </c>
    </row>
    <row r="118" spans="1:13" ht="13.2">
      <c r="A118" s="2" t="s">
        <v>85</v>
      </c>
      <c r="B118" s="2" t="s">
        <v>96</v>
      </c>
      <c r="C118" s="2">
        <v>1</v>
      </c>
      <c r="D118" s="6" t="str">
        <f t="shared" si="4"/>
        <v>P14-1</v>
      </c>
      <c r="E118" s="9" t="str">
        <f t="shared" si="5"/>
        <v>---</v>
      </c>
      <c r="G118" s="3">
        <v>3.125E-2</v>
      </c>
      <c r="H118" s="3">
        <v>8.7499999999999994E-2</v>
      </c>
      <c r="L118" s="7">
        <f t="shared" si="0"/>
        <v>5.6249999999999994E-2</v>
      </c>
      <c r="M118">
        <f t="shared" si="1"/>
        <v>0</v>
      </c>
    </row>
    <row r="119" spans="1:13" ht="13.2">
      <c r="A119" s="2" t="s">
        <v>85</v>
      </c>
      <c r="B119" s="2" t="s">
        <v>96</v>
      </c>
      <c r="C119" s="2">
        <v>1</v>
      </c>
      <c r="D119" s="6" t="str">
        <f t="shared" si="4"/>
        <v>P14-1</v>
      </c>
      <c r="E119" s="9" t="str">
        <f t="shared" si="5"/>
        <v>---</v>
      </c>
      <c r="I119" s="3">
        <v>8.7499999999999994E-2</v>
      </c>
      <c r="J119" s="3">
        <v>0.11458333333333333</v>
      </c>
      <c r="L119">
        <f t="shared" si="0"/>
        <v>0</v>
      </c>
      <c r="M119" s="7">
        <f t="shared" si="1"/>
        <v>2.7083333333333334E-2</v>
      </c>
    </row>
    <row r="120" spans="1:13" ht="13.2">
      <c r="A120" s="2" t="s">
        <v>85</v>
      </c>
      <c r="B120" s="2" t="s">
        <v>96</v>
      </c>
      <c r="C120" s="2">
        <v>1</v>
      </c>
      <c r="D120" s="6" t="str">
        <f t="shared" si="4"/>
        <v>P14-1</v>
      </c>
      <c r="E120" s="9" t="str">
        <f t="shared" si="5"/>
        <v>P14-1-End</v>
      </c>
      <c r="K120" s="3">
        <v>0.11458333333333333</v>
      </c>
      <c r="L120">
        <f t="shared" si="0"/>
        <v>0</v>
      </c>
      <c r="M120">
        <f t="shared" si="1"/>
        <v>0</v>
      </c>
    </row>
    <row r="121" spans="1:13" ht="13.2">
      <c r="A121" s="6" t="s">
        <v>85</v>
      </c>
      <c r="B121" s="6" t="s">
        <v>96</v>
      </c>
      <c r="C121" s="6">
        <v>2</v>
      </c>
      <c r="D121" s="6" t="str">
        <f t="shared" si="4"/>
        <v>P14-2</v>
      </c>
      <c r="E121" s="9" t="str">
        <f t="shared" si="5"/>
        <v>P14-2-Start</v>
      </c>
      <c r="F121" s="9">
        <v>0.1423611111111111</v>
      </c>
      <c r="G121" s="10"/>
      <c r="H121" s="10"/>
      <c r="I121" s="10"/>
      <c r="J121" s="10"/>
      <c r="K121" s="10"/>
      <c r="L121" s="10">
        <f t="shared" si="0"/>
        <v>0</v>
      </c>
      <c r="M121" s="10">
        <f t="shared" si="1"/>
        <v>0</v>
      </c>
    </row>
    <row r="122" spans="1:13" ht="13.2">
      <c r="A122" s="6" t="s">
        <v>85</v>
      </c>
      <c r="B122" s="6" t="s">
        <v>96</v>
      </c>
      <c r="C122" s="6">
        <v>2</v>
      </c>
      <c r="D122" s="6" t="str">
        <f t="shared" si="4"/>
        <v>P14-2</v>
      </c>
      <c r="E122" s="9" t="str">
        <f t="shared" si="5"/>
        <v>---</v>
      </c>
      <c r="F122" s="10"/>
      <c r="G122" s="10"/>
      <c r="H122" s="10"/>
      <c r="I122" s="9">
        <v>0.1423611111111111</v>
      </c>
      <c r="J122" s="9">
        <v>0.14791666666666667</v>
      </c>
      <c r="K122" s="10"/>
      <c r="L122" s="10">
        <f t="shared" si="0"/>
        <v>0</v>
      </c>
      <c r="M122" s="11">
        <f t="shared" si="1"/>
        <v>5.5555555555555636E-3</v>
      </c>
    </row>
    <row r="123" spans="1:13" ht="13.2">
      <c r="A123" s="6" t="s">
        <v>85</v>
      </c>
      <c r="B123" s="6" t="s">
        <v>96</v>
      </c>
      <c r="C123" s="6">
        <v>2</v>
      </c>
      <c r="D123" s="6" t="str">
        <f t="shared" si="4"/>
        <v>P14-2</v>
      </c>
      <c r="E123" s="9" t="str">
        <f t="shared" si="5"/>
        <v>---</v>
      </c>
      <c r="F123" s="10"/>
      <c r="G123" s="10"/>
      <c r="H123" s="10"/>
      <c r="I123" s="9">
        <v>0.15902777777777777</v>
      </c>
      <c r="J123" s="9">
        <v>0.16458333333333333</v>
      </c>
      <c r="K123" s="10"/>
      <c r="L123" s="10">
        <f t="shared" si="0"/>
        <v>0</v>
      </c>
      <c r="M123" s="11">
        <f t="shared" si="1"/>
        <v>5.5555555555555636E-3</v>
      </c>
    </row>
    <row r="124" spans="1:13" ht="13.2">
      <c r="A124" s="6" t="s">
        <v>85</v>
      </c>
      <c r="B124" s="6" t="s">
        <v>96</v>
      </c>
      <c r="C124" s="6">
        <v>2</v>
      </c>
      <c r="D124" s="6" t="str">
        <f t="shared" si="4"/>
        <v>P14-2</v>
      </c>
      <c r="E124" s="9" t="str">
        <f t="shared" si="5"/>
        <v>---</v>
      </c>
      <c r="F124" s="10"/>
      <c r="G124" s="9">
        <v>0.16458333333333333</v>
      </c>
      <c r="H124" s="9">
        <v>0.23958333333333334</v>
      </c>
      <c r="I124" s="10"/>
      <c r="J124" s="10"/>
      <c r="K124" s="10"/>
      <c r="L124" s="11">
        <f t="shared" si="0"/>
        <v>7.5000000000000011E-2</v>
      </c>
      <c r="M124" s="10">
        <f t="shared" si="1"/>
        <v>0</v>
      </c>
    </row>
    <row r="125" spans="1:13" ht="13.2">
      <c r="A125" s="6" t="s">
        <v>85</v>
      </c>
      <c r="B125" s="6" t="s">
        <v>96</v>
      </c>
      <c r="C125" s="6">
        <v>2</v>
      </c>
      <c r="D125" s="6" t="str">
        <f t="shared" si="4"/>
        <v>P14-2</v>
      </c>
      <c r="E125" s="9" t="str">
        <f t="shared" si="5"/>
        <v>P14-2-End</v>
      </c>
      <c r="F125" s="10"/>
      <c r="G125" s="10"/>
      <c r="H125" s="10"/>
      <c r="I125" s="10"/>
      <c r="J125" s="10"/>
      <c r="K125" s="9">
        <v>0.23958333333333334</v>
      </c>
      <c r="L125" s="10">
        <f t="shared" si="0"/>
        <v>0</v>
      </c>
      <c r="M125" s="10">
        <f t="shared" si="1"/>
        <v>0</v>
      </c>
    </row>
    <row r="126" spans="1:13" ht="13.2">
      <c r="A126" s="2" t="s">
        <v>85</v>
      </c>
      <c r="B126" s="2" t="s">
        <v>96</v>
      </c>
      <c r="C126" s="2">
        <v>3</v>
      </c>
      <c r="D126" s="6" t="str">
        <f t="shared" si="4"/>
        <v>P14-3</v>
      </c>
      <c r="E126" s="9" t="str">
        <f t="shared" si="5"/>
        <v>P14-3-Start</v>
      </c>
      <c r="F126" s="3">
        <v>0.27361111111111114</v>
      </c>
      <c r="L126">
        <f t="shared" si="0"/>
        <v>0</v>
      </c>
      <c r="M126">
        <f t="shared" si="1"/>
        <v>0</v>
      </c>
    </row>
    <row r="127" spans="1:13" ht="13.2">
      <c r="A127" s="2" t="s">
        <v>85</v>
      </c>
      <c r="B127" s="2" t="s">
        <v>96</v>
      </c>
      <c r="C127" s="2">
        <v>3</v>
      </c>
      <c r="D127" s="6" t="str">
        <f t="shared" si="4"/>
        <v>P14-3</v>
      </c>
      <c r="E127" s="9" t="str">
        <f t="shared" si="5"/>
        <v>---</v>
      </c>
      <c r="G127" s="3">
        <v>0.27361111111111114</v>
      </c>
      <c r="H127" s="3">
        <v>0.28263888888888888</v>
      </c>
      <c r="L127" s="7">
        <f t="shared" si="0"/>
        <v>9.0277777777777457E-3</v>
      </c>
      <c r="M127">
        <f t="shared" si="1"/>
        <v>0</v>
      </c>
    </row>
    <row r="128" spans="1:13" ht="13.2">
      <c r="A128" s="2" t="s">
        <v>85</v>
      </c>
      <c r="B128" s="2" t="s">
        <v>96</v>
      </c>
      <c r="C128" s="2">
        <v>3</v>
      </c>
      <c r="D128" s="6" t="str">
        <f t="shared" si="4"/>
        <v>P14-3</v>
      </c>
      <c r="E128" s="9" t="str">
        <f t="shared" si="5"/>
        <v>---</v>
      </c>
      <c r="I128" s="3">
        <v>0.28263888888888888</v>
      </c>
      <c r="J128" s="3">
        <v>0.29166666666666669</v>
      </c>
      <c r="L128">
        <f t="shared" si="0"/>
        <v>0</v>
      </c>
      <c r="M128" s="7">
        <f t="shared" si="1"/>
        <v>9.0277777777778012E-3</v>
      </c>
    </row>
    <row r="129" spans="1:13" ht="13.2">
      <c r="A129" s="2" t="s">
        <v>85</v>
      </c>
      <c r="B129" s="2" t="s">
        <v>96</v>
      </c>
      <c r="C129" s="2">
        <v>3</v>
      </c>
      <c r="D129" s="6" t="str">
        <f t="shared" si="4"/>
        <v>P14-3</v>
      </c>
      <c r="E129" s="9" t="str">
        <f t="shared" si="5"/>
        <v>---</v>
      </c>
      <c r="G129" s="3">
        <v>0.29166666666666669</v>
      </c>
      <c r="H129" s="3">
        <v>0.42569444444444443</v>
      </c>
      <c r="L129" s="7">
        <f t="shared" si="0"/>
        <v>0.13402777777777775</v>
      </c>
      <c r="M129">
        <f t="shared" si="1"/>
        <v>0</v>
      </c>
    </row>
    <row r="130" spans="1:13" ht="13.2">
      <c r="A130" s="2" t="s">
        <v>85</v>
      </c>
      <c r="B130" s="2" t="s">
        <v>96</v>
      </c>
      <c r="C130" s="2">
        <v>3</v>
      </c>
      <c r="D130" s="6" t="str">
        <f t="shared" si="4"/>
        <v>P14-3</v>
      </c>
      <c r="E130" s="9" t="str">
        <f t="shared" si="5"/>
        <v>P14-3-End</v>
      </c>
      <c r="K130" s="3">
        <v>0.42569444444444443</v>
      </c>
      <c r="L130">
        <f t="shared" si="0"/>
        <v>0</v>
      </c>
      <c r="M130">
        <f t="shared" si="1"/>
        <v>0</v>
      </c>
    </row>
    <row r="131" spans="1:13" ht="13.2">
      <c r="A131" s="6" t="s">
        <v>88</v>
      </c>
      <c r="B131" s="6" t="s">
        <v>100</v>
      </c>
      <c r="C131" s="6">
        <v>1</v>
      </c>
      <c r="D131" s="6" t="str">
        <f t="shared" ref="D131:D177" si="6">_xlfn.TEXTJOIN("-",,B131,C131)</f>
        <v>P11-1</v>
      </c>
      <c r="E131" s="9" t="str">
        <f t="shared" ref="E131:E177" si="7">IF(ISNUMBER(F131),_xlfn.TEXTJOIN("-",,D131,"Start"),IF(ISNUMBER(K131),_xlfn.TEXTJOIN("-",,D131,"End"),"---"))</f>
        <v>P11-1-Start</v>
      </c>
      <c r="F131" s="9">
        <v>3.7499999999999999E-2</v>
      </c>
      <c r="G131" s="10"/>
      <c r="H131" s="10"/>
      <c r="I131" s="10"/>
      <c r="J131" s="10"/>
      <c r="K131" s="10"/>
      <c r="L131" s="10">
        <f t="shared" si="0"/>
        <v>0</v>
      </c>
      <c r="M131" s="10">
        <f t="shared" si="1"/>
        <v>0</v>
      </c>
    </row>
    <row r="132" spans="1:13" ht="13.2">
      <c r="A132" s="6" t="s">
        <v>88</v>
      </c>
      <c r="B132" s="6" t="s">
        <v>100</v>
      </c>
      <c r="C132" s="6">
        <v>1</v>
      </c>
      <c r="D132" s="6" t="str">
        <f t="shared" si="6"/>
        <v>P11-1</v>
      </c>
      <c r="E132" s="9" t="str">
        <f t="shared" si="7"/>
        <v>---</v>
      </c>
      <c r="F132" s="10"/>
      <c r="G132" s="9">
        <v>3.7499999999999999E-2</v>
      </c>
      <c r="H132" s="9">
        <v>5.6944444444444443E-2</v>
      </c>
      <c r="I132" s="10"/>
      <c r="J132" s="10"/>
      <c r="K132" s="10"/>
      <c r="L132" s="11">
        <f t="shared" si="0"/>
        <v>1.9444444444444445E-2</v>
      </c>
      <c r="M132" s="10">
        <f t="shared" si="1"/>
        <v>0</v>
      </c>
    </row>
    <row r="133" spans="1:13" ht="13.2">
      <c r="A133" s="6" t="s">
        <v>88</v>
      </c>
      <c r="B133" s="6" t="s">
        <v>100</v>
      </c>
      <c r="C133" s="6">
        <v>1</v>
      </c>
      <c r="D133" s="6" t="str">
        <f t="shared" si="6"/>
        <v>P11-1</v>
      </c>
      <c r="E133" s="9" t="str">
        <f t="shared" si="7"/>
        <v>---</v>
      </c>
      <c r="F133" s="10"/>
      <c r="G133" s="10"/>
      <c r="H133" s="10"/>
      <c r="I133" s="9">
        <v>5.6944444444444443E-2</v>
      </c>
      <c r="J133" s="9">
        <v>7.013888888888889E-2</v>
      </c>
      <c r="K133" s="10"/>
      <c r="L133" s="10">
        <f t="shared" si="0"/>
        <v>0</v>
      </c>
      <c r="M133" s="11">
        <f t="shared" si="1"/>
        <v>1.3194444444444446E-2</v>
      </c>
    </row>
    <row r="134" spans="1:13" ht="13.2">
      <c r="A134" s="6" t="s">
        <v>88</v>
      </c>
      <c r="B134" s="6" t="s">
        <v>100</v>
      </c>
      <c r="C134" s="6">
        <v>1</v>
      </c>
      <c r="D134" s="6" t="str">
        <f t="shared" si="6"/>
        <v>P11-1</v>
      </c>
      <c r="E134" s="9" t="str">
        <f t="shared" si="7"/>
        <v>---</v>
      </c>
      <c r="F134" s="10"/>
      <c r="G134" s="10"/>
      <c r="H134" s="10"/>
      <c r="I134" s="9">
        <v>0.10208333333333333</v>
      </c>
      <c r="J134" s="9">
        <v>0.13750000000000001</v>
      </c>
      <c r="K134" s="10"/>
      <c r="L134" s="10">
        <f t="shared" si="0"/>
        <v>0</v>
      </c>
      <c r="M134" s="11">
        <f t="shared" si="1"/>
        <v>3.541666666666668E-2</v>
      </c>
    </row>
    <row r="135" spans="1:13" ht="13.2">
      <c r="A135" s="6" t="s">
        <v>88</v>
      </c>
      <c r="B135" s="6" t="s">
        <v>100</v>
      </c>
      <c r="C135" s="6">
        <v>1</v>
      </c>
      <c r="D135" s="6" t="str">
        <f t="shared" si="6"/>
        <v>P11-1</v>
      </c>
      <c r="E135" s="9" t="str">
        <f t="shared" si="7"/>
        <v>P11-1-End</v>
      </c>
      <c r="F135" s="10"/>
      <c r="G135" s="10"/>
      <c r="H135" s="10"/>
      <c r="I135" s="10"/>
      <c r="J135" s="10"/>
      <c r="K135" s="9">
        <v>0.13750000000000001</v>
      </c>
      <c r="L135" s="10">
        <f t="shared" si="0"/>
        <v>0</v>
      </c>
      <c r="M135" s="10">
        <f t="shared" si="1"/>
        <v>0</v>
      </c>
    </row>
    <row r="136" spans="1:13" ht="13.2">
      <c r="A136" s="2" t="s">
        <v>88</v>
      </c>
      <c r="B136" s="2" t="s">
        <v>100</v>
      </c>
      <c r="C136" s="2">
        <v>2</v>
      </c>
      <c r="D136" s="6" t="str">
        <f t="shared" si="6"/>
        <v>P11-2</v>
      </c>
      <c r="E136" s="9" t="str">
        <f t="shared" si="7"/>
        <v>P11-2-Start</v>
      </c>
      <c r="F136" s="3">
        <v>0.18541666666666667</v>
      </c>
      <c r="L136">
        <f t="shared" si="0"/>
        <v>0</v>
      </c>
      <c r="M136">
        <f t="shared" si="1"/>
        <v>0</v>
      </c>
    </row>
    <row r="137" spans="1:13" ht="13.2">
      <c r="A137" s="2" t="s">
        <v>88</v>
      </c>
      <c r="B137" s="2" t="s">
        <v>100</v>
      </c>
      <c r="C137" s="2">
        <v>2</v>
      </c>
      <c r="D137" s="6" t="str">
        <f t="shared" si="6"/>
        <v>P11-2</v>
      </c>
      <c r="E137" s="9" t="str">
        <f t="shared" si="7"/>
        <v>---</v>
      </c>
      <c r="I137" s="3">
        <v>0.18541666666666667</v>
      </c>
      <c r="J137" s="3">
        <v>0.19930555555555557</v>
      </c>
      <c r="L137">
        <f t="shared" si="0"/>
        <v>0</v>
      </c>
      <c r="M137" s="7">
        <f t="shared" si="1"/>
        <v>1.3888888888888895E-2</v>
      </c>
    </row>
    <row r="138" spans="1:13" ht="13.2">
      <c r="A138" s="2" t="s">
        <v>88</v>
      </c>
      <c r="B138" s="2" t="s">
        <v>100</v>
      </c>
      <c r="C138" s="2">
        <v>2</v>
      </c>
      <c r="D138" s="6" t="str">
        <f t="shared" si="6"/>
        <v>P11-2</v>
      </c>
      <c r="E138" s="9" t="str">
        <f t="shared" si="7"/>
        <v>---</v>
      </c>
      <c r="G138" s="3">
        <v>0.19930555555555557</v>
      </c>
      <c r="H138" s="3">
        <v>0.25416666666666665</v>
      </c>
      <c r="L138" s="7">
        <f t="shared" si="0"/>
        <v>5.4861111111111083E-2</v>
      </c>
      <c r="M138">
        <f t="shared" si="1"/>
        <v>0</v>
      </c>
    </row>
    <row r="139" spans="1:13" ht="13.2">
      <c r="A139" s="2" t="s">
        <v>88</v>
      </c>
      <c r="B139" s="2" t="s">
        <v>100</v>
      </c>
      <c r="C139" s="2">
        <v>2</v>
      </c>
      <c r="D139" s="6" t="str">
        <f t="shared" si="6"/>
        <v>P11-2</v>
      </c>
      <c r="E139" s="9" t="str">
        <f t="shared" si="7"/>
        <v>---</v>
      </c>
      <c r="I139" s="3">
        <v>0.25416666666666665</v>
      </c>
      <c r="J139" s="3">
        <v>0.2902777777777778</v>
      </c>
      <c r="L139">
        <f t="shared" si="0"/>
        <v>0</v>
      </c>
      <c r="M139" s="7">
        <f t="shared" si="1"/>
        <v>3.6111111111111149E-2</v>
      </c>
    </row>
    <row r="140" spans="1:13" ht="13.2">
      <c r="A140" s="2" t="s">
        <v>88</v>
      </c>
      <c r="B140" s="2" t="s">
        <v>100</v>
      </c>
      <c r="C140" s="2">
        <v>2</v>
      </c>
      <c r="D140" s="6" t="str">
        <f t="shared" si="6"/>
        <v>P11-2</v>
      </c>
      <c r="E140" s="9" t="str">
        <f t="shared" si="7"/>
        <v>---</v>
      </c>
      <c r="G140" s="3">
        <v>0.2902777777777778</v>
      </c>
      <c r="H140" s="3">
        <v>0.37291666666666667</v>
      </c>
      <c r="L140" s="7">
        <f t="shared" si="0"/>
        <v>8.2638888888888873E-2</v>
      </c>
      <c r="M140">
        <f t="shared" si="1"/>
        <v>0</v>
      </c>
    </row>
    <row r="141" spans="1:13" ht="13.2">
      <c r="A141" s="2" t="s">
        <v>88</v>
      </c>
      <c r="B141" s="2" t="s">
        <v>100</v>
      </c>
      <c r="C141" s="2">
        <v>2</v>
      </c>
      <c r="D141" s="6" t="str">
        <f t="shared" si="6"/>
        <v>P11-2</v>
      </c>
      <c r="E141" s="9" t="str">
        <f t="shared" si="7"/>
        <v>P11-2-End</v>
      </c>
      <c r="K141" s="3">
        <v>0.37291666666666667</v>
      </c>
      <c r="L141">
        <f t="shared" si="0"/>
        <v>0</v>
      </c>
      <c r="M141">
        <f t="shared" si="1"/>
        <v>0</v>
      </c>
    </row>
    <row r="142" spans="1:13" ht="13.2">
      <c r="A142" s="6" t="s">
        <v>88</v>
      </c>
      <c r="B142" s="6" t="s">
        <v>100</v>
      </c>
      <c r="C142" s="6">
        <v>3</v>
      </c>
      <c r="D142" s="6" t="str">
        <f t="shared" si="6"/>
        <v>P11-3</v>
      </c>
      <c r="E142" s="9" t="str">
        <f t="shared" si="7"/>
        <v>P11-3-Start</v>
      </c>
      <c r="F142" s="9">
        <v>0.43194444444444446</v>
      </c>
      <c r="G142" s="10"/>
      <c r="H142" s="10"/>
      <c r="I142" s="10"/>
      <c r="J142" s="10"/>
      <c r="K142" s="10"/>
      <c r="L142" s="10">
        <f t="shared" si="0"/>
        <v>0</v>
      </c>
      <c r="M142" s="10">
        <f t="shared" si="1"/>
        <v>0</v>
      </c>
    </row>
    <row r="143" spans="1:13" ht="13.2">
      <c r="A143" s="6" t="s">
        <v>88</v>
      </c>
      <c r="B143" s="6" t="s">
        <v>100</v>
      </c>
      <c r="C143" s="6">
        <v>3</v>
      </c>
      <c r="D143" s="6" t="str">
        <f t="shared" si="6"/>
        <v>P11-3</v>
      </c>
      <c r="E143" s="9" t="str">
        <f t="shared" si="7"/>
        <v>---</v>
      </c>
      <c r="F143" s="10"/>
      <c r="G143" s="9">
        <v>0.43194444444444446</v>
      </c>
      <c r="H143" s="9">
        <v>0.69097222222222221</v>
      </c>
      <c r="I143" s="10"/>
      <c r="J143" s="10"/>
      <c r="K143" s="10"/>
      <c r="L143" s="11">
        <f t="shared" si="0"/>
        <v>0.25902777777777775</v>
      </c>
      <c r="M143" s="10">
        <f t="shared" si="1"/>
        <v>0</v>
      </c>
    </row>
    <row r="144" spans="1:13" ht="13.2">
      <c r="A144" s="6" t="s">
        <v>88</v>
      </c>
      <c r="B144" s="6" t="s">
        <v>100</v>
      </c>
      <c r="C144" s="6">
        <v>3</v>
      </c>
      <c r="D144" s="6" t="str">
        <f t="shared" si="6"/>
        <v>P11-3</v>
      </c>
      <c r="E144" s="9" t="str">
        <f t="shared" si="7"/>
        <v>P11-3-End</v>
      </c>
      <c r="F144" s="10"/>
      <c r="G144" s="10"/>
      <c r="H144" s="10"/>
      <c r="I144" s="10"/>
      <c r="J144" s="10"/>
      <c r="K144" s="9">
        <v>0.69097222222222221</v>
      </c>
      <c r="L144" s="10">
        <f t="shared" si="0"/>
        <v>0</v>
      </c>
      <c r="M144" s="10">
        <f t="shared" si="1"/>
        <v>0</v>
      </c>
    </row>
    <row r="145" spans="1:13" ht="13.2">
      <c r="A145" s="2" t="s">
        <v>90</v>
      </c>
      <c r="B145" s="2" t="s">
        <v>103</v>
      </c>
      <c r="C145" s="2">
        <v>1</v>
      </c>
      <c r="D145" s="6" t="str">
        <f t="shared" si="6"/>
        <v>P06-1</v>
      </c>
      <c r="E145" s="9" t="str">
        <f t="shared" si="7"/>
        <v>P06-1-Start</v>
      </c>
      <c r="F145" s="3">
        <v>2.1527777777777778E-2</v>
      </c>
      <c r="L145">
        <f t="shared" si="0"/>
        <v>0</v>
      </c>
      <c r="M145">
        <f t="shared" si="1"/>
        <v>0</v>
      </c>
    </row>
    <row r="146" spans="1:13" ht="13.2">
      <c r="A146" s="2" t="s">
        <v>90</v>
      </c>
      <c r="B146" s="2" t="s">
        <v>103</v>
      </c>
      <c r="C146" s="2">
        <v>1</v>
      </c>
      <c r="D146" s="6" t="str">
        <f t="shared" si="6"/>
        <v>P06-1</v>
      </c>
      <c r="E146" s="9" t="str">
        <f t="shared" si="7"/>
        <v>---</v>
      </c>
      <c r="G146" s="3">
        <v>2.1527777777777778E-2</v>
      </c>
      <c r="H146" s="3">
        <v>3.3333333333333333E-2</v>
      </c>
      <c r="L146" s="7">
        <f t="shared" si="0"/>
        <v>1.1805555555555555E-2</v>
      </c>
      <c r="M146">
        <f t="shared" si="1"/>
        <v>0</v>
      </c>
    </row>
    <row r="147" spans="1:13" ht="13.2">
      <c r="A147" s="2" t="s">
        <v>90</v>
      </c>
      <c r="B147" s="2" t="s">
        <v>103</v>
      </c>
      <c r="C147" s="2">
        <v>1</v>
      </c>
      <c r="D147" s="6" t="str">
        <f t="shared" si="6"/>
        <v>P06-1</v>
      </c>
      <c r="E147" s="9" t="str">
        <f t="shared" si="7"/>
        <v>---</v>
      </c>
      <c r="I147" s="3">
        <v>3.3333333333333333E-2</v>
      </c>
      <c r="J147" s="3">
        <v>4.027777777777778E-2</v>
      </c>
      <c r="L147">
        <f t="shared" si="0"/>
        <v>0</v>
      </c>
      <c r="M147" s="7">
        <f t="shared" si="1"/>
        <v>6.9444444444444475E-3</v>
      </c>
    </row>
    <row r="148" spans="1:13" ht="13.2">
      <c r="A148" s="2" t="s">
        <v>90</v>
      </c>
      <c r="B148" s="2" t="s">
        <v>103</v>
      </c>
      <c r="C148" s="2">
        <v>1</v>
      </c>
      <c r="D148" s="6" t="str">
        <f t="shared" si="6"/>
        <v>P06-1</v>
      </c>
      <c r="E148" s="9" t="str">
        <f t="shared" si="7"/>
        <v>---</v>
      </c>
      <c r="I148" s="3">
        <v>5.2083333333333336E-2</v>
      </c>
      <c r="J148" s="3">
        <v>6.8750000000000006E-2</v>
      </c>
      <c r="L148">
        <f t="shared" si="0"/>
        <v>0</v>
      </c>
      <c r="M148" s="7">
        <f t="shared" si="1"/>
        <v>1.666666666666667E-2</v>
      </c>
    </row>
    <row r="149" spans="1:13" ht="13.2">
      <c r="A149" s="2" t="s">
        <v>90</v>
      </c>
      <c r="B149" s="2" t="s">
        <v>103</v>
      </c>
      <c r="C149" s="2">
        <v>1</v>
      </c>
      <c r="D149" s="6" t="str">
        <f t="shared" si="6"/>
        <v>P06-1</v>
      </c>
      <c r="E149" s="9" t="str">
        <f t="shared" si="7"/>
        <v>P06-1-End</v>
      </c>
      <c r="K149" s="3">
        <v>6.8750000000000006E-2</v>
      </c>
      <c r="L149">
        <f t="shared" si="0"/>
        <v>0</v>
      </c>
      <c r="M149">
        <f t="shared" si="1"/>
        <v>0</v>
      </c>
    </row>
    <row r="150" spans="1:13" ht="13.2">
      <c r="A150" s="6" t="s">
        <v>90</v>
      </c>
      <c r="B150" s="6" t="s">
        <v>103</v>
      </c>
      <c r="C150" s="6">
        <v>2</v>
      </c>
      <c r="D150" s="6" t="str">
        <f t="shared" si="6"/>
        <v>P06-2</v>
      </c>
      <c r="E150" s="9" t="str">
        <f t="shared" si="7"/>
        <v>P06-2-Start</v>
      </c>
      <c r="F150" s="9">
        <v>9.4444444444444442E-2</v>
      </c>
      <c r="G150" s="10"/>
      <c r="H150" s="10"/>
      <c r="I150" s="10"/>
      <c r="J150" s="10"/>
      <c r="K150" s="10"/>
      <c r="L150" s="10">
        <f t="shared" si="0"/>
        <v>0</v>
      </c>
      <c r="M150" s="10">
        <f t="shared" si="1"/>
        <v>0</v>
      </c>
    </row>
    <row r="151" spans="1:13" ht="13.2">
      <c r="A151" s="6" t="s">
        <v>90</v>
      </c>
      <c r="B151" s="6" t="s">
        <v>103</v>
      </c>
      <c r="C151" s="6">
        <v>2</v>
      </c>
      <c r="D151" s="6" t="str">
        <f t="shared" si="6"/>
        <v>P06-2</v>
      </c>
      <c r="E151" s="9" t="str">
        <f t="shared" si="7"/>
        <v>---</v>
      </c>
      <c r="F151" s="10"/>
      <c r="G151" s="9"/>
      <c r="H151" s="9"/>
      <c r="I151" s="9">
        <v>9.4444444444444442E-2</v>
      </c>
      <c r="J151" s="9">
        <v>0.13125000000000001</v>
      </c>
      <c r="K151" s="10"/>
      <c r="L151" s="11">
        <f t="shared" si="0"/>
        <v>0</v>
      </c>
      <c r="M151" s="11">
        <f t="shared" si="1"/>
        <v>3.6805555555555564E-2</v>
      </c>
    </row>
    <row r="152" spans="1:13" ht="13.2">
      <c r="A152" s="6" t="s">
        <v>90</v>
      </c>
      <c r="B152" s="6" t="s">
        <v>103</v>
      </c>
      <c r="C152" s="6">
        <v>2</v>
      </c>
      <c r="D152" s="6" t="str">
        <f t="shared" si="6"/>
        <v>P06-2</v>
      </c>
      <c r="E152" s="9" t="str">
        <f t="shared" si="7"/>
        <v>---</v>
      </c>
      <c r="F152" s="10"/>
      <c r="G152" s="9">
        <v>0.13125000000000001</v>
      </c>
      <c r="H152" s="9">
        <v>0.21458333333333332</v>
      </c>
      <c r="I152" s="10"/>
      <c r="J152" s="10"/>
      <c r="K152" s="10"/>
      <c r="L152" s="11">
        <f t="shared" si="0"/>
        <v>8.3333333333333315E-2</v>
      </c>
      <c r="M152" s="10">
        <f t="shared" si="1"/>
        <v>0</v>
      </c>
    </row>
    <row r="153" spans="1:13" ht="13.2">
      <c r="A153" s="6" t="s">
        <v>90</v>
      </c>
      <c r="B153" s="6" t="s">
        <v>103</v>
      </c>
      <c r="C153" s="6">
        <v>2</v>
      </c>
      <c r="D153" s="6" t="str">
        <f t="shared" si="6"/>
        <v>P06-2</v>
      </c>
      <c r="E153" s="9" t="str">
        <f t="shared" si="7"/>
        <v>P06-2-End</v>
      </c>
      <c r="F153" s="10"/>
      <c r="G153" s="10"/>
      <c r="H153" s="10"/>
      <c r="I153" s="10"/>
      <c r="J153" s="10"/>
      <c r="K153" s="9">
        <v>0.21458333333333332</v>
      </c>
      <c r="L153" s="10">
        <f t="shared" si="0"/>
        <v>0</v>
      </c>
      <c r="M153" s="10">
        <f t="shared" si="1"/>
        <v>0</v>
      </c>
    </row>
    <row r="154" spans="1:13" ht="13.2">
      <c r="A154" s="2" t="s">
        <v>90</v>
      </c>
      <c r="B154" s="2" t="s">
        <v>103</v>
      </c>
      <c r="C154" s="2">
        <v>3</v>
      </c>
      <c r="D154" s="6" t="str">
        <f t="shared" si="6"/>
        <v>P06-3</v>
      </c>
      <c r="E154" s="9" t="str">
        <f t="shared" si="7"/>
        <v>P06-3-Start</v>
      </c>
      <c r="F154" s="3">
        <v>0.24791666666666667</v>
      </c>
      <c r="L154">
        <f t="shared" si="0"/>
        <v>0</v>
      </c>
      <c r="M154">
        <f t="shared" si="1"/>
        <v>0</v>
      </c>
    </row>
    <row r="155" spans="1:13" ht="13.2">
      <c r="A155" s="2" t="s">
        <v>90</v>
      </c>
      <c r="B155" s="2" t="s">
        <v>103</v>
      </c>
      <c r="C155" s="2">
        <v>3</v>
      </c>
      <c r="D155" s="6" t="str">
        <f t="shared" si="6"/>
        <v>P06-3</v>
      </c>
      <c r="E155" s="9" t="str">
        <f t="shared" si="7"/>
        <v>---</v>
      </c>
      <c r="G155" s="3">
        <v>0.24791666666666667</v>
      </c>
      <c r="H155" s="3">
        <v>0.25416666666666665</v>
      </c>
      <c r="L155" s="7">
        <f t="shared" si="0"/>
        <v>6.2499999999999778E-3</v>
      </c>
      <c r="M155">
        <f t="shared" si="1"/>
        <v>0</v>
      </c>
    </row>
    <row r="156" spans="1:13" ht="13.2">
      <c r="A156" s="2" t="s">
        <v>90</v>
      </c>
      <c r="B156" s="2" t="s">
        <v>103</v>
      </c>
      <c r="C156" s="2">
        <v>3</v>
      </c>
      <c r="D156" s="6" t="str">
        <f t="shared" si="6"/>
        <v>P06-3</v>
      </c>
      <c r="E156" s="9" t="str">
        <f t="shared" si="7"/>
        <v>---</v>
      </c>
      <c r="I156" s="3">
        <v>0.25416666666666665</v>
      </c>
      <c r="J156" s="3">
        <v>0.25833333333333336</v>
      </c>
      <c r="L156">
        <f t="shared" si="0"/>
        <v>0</v>
      </c>
      <c r="M156" s="7">
        <f t="shared" si="1"/>
        <v>4.1666666666667074E-3</v>
      </c>
    </row>
    <row r="157" spans="1:13" ht="13.2">
      <c r="A157" s="2" t="s">
        <v>90</v>
      </c>
      <c r="B157" s="2" t="s">
        <v>103</v>
      </c>
      <c r="C157" s="2">
        <v>3</v>
      </c>
      <c r="D157" s="6" t="str">
        <f t="shared" si="6"/>
        <v>P06-3</v>
      </c>
      <c r="E157" s="9" t="str">
        <f t="shared" si="7"/>
        <v>---</v>
      </c>
      <c r="I157" s="3">
        <v>0.25972222222222224</v>
      </c>
      <c r="J157" s="3">
        <v>0.30277777777777776</v>
      </c>
      <c r="L157">
        <f t="shared" si="0"/>
        <v>0</v>
      </c>
      <c r="M157" s="7">
        <f t="shared" si="1"/>
        <v>4.3055555555555514E-2</v>
      </c>
    </row>
    <row r="158" spans="1:13" ht="13.2">
      <c r="A158" s="2" t="s">
        <v>90</v>
      </c>
      <c r="B158" s="2" t="s">
        <v>103</v>
      </c>
      <c r="C158" s="2">
        <v>3</v>
      </c>
      <c r="D158" s="6" t="str">
        <f t="shared" si="6"/>
        <v>P06-3</v>
      </c>
      <c r="E158" s="9" t="str">
        <f t="shared" si="7"/>
        <v>---</v>
      </c>
      <c r="G158" s="3">
        <v>0.30277777777777776</v>
      </c>
      <c r="H158" s="3">
        <v>0.44930555555555557</v>
      </c>
      <c r="L158" s="7">
        <f t="shared" si="0"/>
        <v>0.14652777777777781</v>
      </c>
      <c r="M158">
        <f t="shared" si="1"/>
        <v>0</v>
      </c>
    </row>
    <row r="159" spans="1:13" ht="13.2">
      <c r="A159" s="2" t="s">
        <v>90</v>
      </c>
      <c r="B159" s="2" t="s">
        <v>103</v>
      </c>
      <c r="C159" s="2">
        <v>3</v>
      </c>
      <c r="D159" s="6" t="str">
        <f t="shared" si="6"/>
        <v>P06-3</v>
      </c>
      <c r="E159" s="9" t="str">
        <f t="shared" si="7"/>
        <v>P06-3-End</v>
      </c>
      <c r="K159" s="3">
        <v>0.44930555555555557</v>
      </c>
      <c r="L159">
        <f t="shared" si="0"/>
        <v>0</v>
      </c>
      <c r="M159">
        <f t="shared" si="1"/>
        <v>0</v>
      </c>
    </row>
    <row r="160" spans="1:13" ht="13.2">
      <c r="A160" s="6" t="s">
        <v>91</v>
      </c>
      <c r="B160" s="6" t="s">
        <v>106</v>
      </c>
      <c r="C160" s="6">
        <v>1</v>
      </c>
      <c r="D160" s="6" t="str">
        <f t="shared" si="6"/>
        <v>P07-1</v>
      </c>
      <c r="E160" s="9" t="str">
        <f t="shared" si="7"/>
        <v>P07-1-Start</v>
      </c>
      <c r="F160" s="9">
        <v>1.9444444444444445E-2</v>
      </c>
      <c r="G160" s="10"/>
      <c r="H160" s="10"/>
      <c r="I160" s="10"/>
      <c r="J160" s="10"/>
      <c r="K160" s="10"/>
      <c r="L160" s="10">
        <f t="shared" si="0"/>
        <v>0</v>
      </c>
      <c r="M160" s="10">
        <f t="shared" si="1"/>
        <v>0</v>
      </c>
    </row>
    <row r="161" spans="1:13" ht="13.2">
      <c r="A161" s="6" t="s">
        <v>91</v>
      </c>
      <c r="B161" s="6" t="s">
        <v>106</v>
      </c>
      <c r="C161" s="6">
        <v>1</v>
      </c>
      <c r="D161" s="6" t="str">
        <f t="shared" si="6"/>
        <v>P07-1</v>
      </c>
      <c r="E161" s="9" t="str">
        <f t="shared" si="7"/>
        <v>---</v>
      </c>
      <c r="F161" s="10"/>
      <c r="G161" s="9">
        <v>1.9444444444444445E-2</v>
      </c>
      <c r="H161" s="9">
        <v>8.7499999999999994E-2</v>
      </c>
      <c r="I161" s="10"/>
      <c r="J161" s="10"/>
      <c r="K161" s="10"/>
      <c r="L161" s="11">
        <f t="shared" si="0"/>
        <v>6.805555555555555E-2</v>
      </c>
      <c r="M161" s="10">
        <f t="shared" si="1"/>
        <v>0</v>
      </c>
    </row>
    <row r="162" spans="1:13" ht="13.2">
      <c r="A162" s="6" t="s">
        <v>91</v>
      </c>
      <c r="B162" s="6" t="s">
        <v>106</v>
      </c>
      <c r="C162" s="6">
        <v>1</v>
      </c>
      <c r="D162" s="6" t="str">
        <f t="shared" si="6"/>
        <v>P07-1</v>
      </c>
      <c r="E162" s="9" t="str">
        <f t="shared" si="7"/>
        <v>---</v>
      </c>
      <c r="F162" s="10"/>
      <c r="G162" s="10"/>
      <c r="H162" s="10"/>
      <c r="I162" s="9">
        <v>8.7499999999999994E-2</v>
      </c>
      <c r="J162" s="9">
        <v>9.7222222222222224E-2</v>
      </c>
      <c r="K162" s="10"/>
      <c r="L162" s="10">
        <f t="shared" si="0"/>
        <v>0</v>
      </c>
      <c r="M162" s="11">
        <f t="shared" si="1"/>
        <v>9.7222222222222293E-3</v>
      </c>
    </row>
    <row r="163" spans="1:13" ht="13.2">
      <c r="A163" s="6" t="s">
        <v>91</v>
      </c>
      <c r="B163" s="6" t="s">
        <v>106</v>
      </c>
      <c r="C163" s="6">
        <v>1</v>
      </c>
      <c r="D163" s="6" t="str">
        <f t="shared" si="6"/>
        <v>P07-1</v>
      </c>
      <c r="E163" s="9" t="str">
        <f t="shared" si="7"/>
        <v>---</v>
      </c>
      <c r="F163" s="10"/>
      <c r="G163" s="10"/>
      <c r="H163" s="10"/>
      <c r="I163" s="9">
        <v>0.10277777777777777</v>
      </c>
      <c r="J163" s="9">
        <v>0.125</v>
      </c>
      <c r="K163" s="10"/>
      <c r="L163" s="10">
        <f t="shared" si="0"/>
        <v>0</v>
      </c>
      <c r="M163" s="11">
        <f t="shared" si="1"/>
        <v>2.2222222222222227E-2</v>
      </c>
    </row>
    <row r="164" spans="1:13" ht="13.2">
      <c r="A164" s="6" t="s">
        <v>91</v>
      </c>
      <c r="B164" s="6" t="s">
        <v>106</v>
      </c>
      <c r="C164" s="6">
        <v>1</v>
      </c>
      <c r="D164" s="6" t="str">
        <f t="shared" si="6"/>
        <v>P07-1</v>
      </c>
      <c r="E164" s="9" t="str">
        <f t="shared" si="7"/>
        <v>P07-1-End</v>
      </c>
      <c r="F164" s="10"/>
      <c r="G164" s="10"/>
      <c r="H164" s="10"/>
      <c r="I164" s="10"/>
      <c r="J164" s="10"/>
      <c r="K164" s="9">
        <v>0.125</v>
      </c>
      <c r="L164" s="10">
        <f t="shared" si="0"/>
        <v>0</v>
      </c>
      <c r="M164" s="10">
        <f t="shared" si="1"/>
        <v>0</v>
      </c>
    </row>
    <row r="165" spans="1:13" ht="13.2">
      <c r="A165" s="2" t="s">
        <v>91</v>
      </c>
      <c r="B165" s="14" t="s">
        <v>106</v>
      </c>
      <c r="C165" s="2">
        <v>2</v>
      </c>
      <c r="D165" s="6" t="str">
        <f t="shared" si="6"/>
        <v>P07-2</v>
      </c>
      <c r="E165" s="9" t="str">
        <f t="shared" si="7"/>
        <v>P07-2-Start</v>
      </c>
      <c r="F165" s="3">
        <v>0.15208333333333332</v>
      </c>
      <c r="L165">
        <f t="shared" si="0"/>
        <v>0</v>
      </c>
      <c r="M165">
        <f t="shared" si="1"/>
        <v>0</v>
      </c>
    </row>
    <row r="166" spans="1:13" ht="13.2">
      <c r="A166" s="2" t="s">
        <v>91</v>
      </c>
      <c r="B166" s="14" t="s">
        <v>106</v>
      </c>
      <c r="C166" s="2">
        <v>2</v>
      </c>
      <c r="D166" s="6" t="str">
        <f t="shared" si="6"/>
        <v>P07-2</v>
      </c>
      <c r="E166" s="9" t="str">
        <f t="shared" si="7"/>
        <v>---</v>
      </c>
      <c r="I166" s="3">
        <v>0.15208333333333332</v>
      </c>
      <c r="J166" s="3">
        <v>0.15486111111111112</v>
      </c>
      <c r="L166">
        <f t="shared" si="0"/>
        <v>0</v>
      </c>
      <c r="M166" s="7">
        <f t="shared" si="1"/>
        <v>2.7777777777777957E-3</v>
      </c>
    </row>
    <row r="167" spans="1:13" ht="13.2">
      <c r="A167" s="2" t="s">
        <v>91</v>
      </c>
      <c r="B167" s="14" t="s">
        <v>106</v>
      </c>
      <c r="C167" s="2">
        <v>2</v>
      </c>
      <c r="D167" s="6" t="str">
        <f t="shared" si="6"/>
        <v>P07-2</v>
      </c>
      <c r="E167" s="9" t="str">
        <f t="shared" si="7"/>
        <v>---</v>
      </c>
      <c r="G167" s="3">
        <v>0.15486111111111112</v>
      </c>
      <c r="H167" s="3">
        <v>0.16666666666666666</v>
      </c>
      <c r="L167" s="7">
        <f t="shared" si="0"/>
        <v>1.1805555555555541E-2</v>
      </c>
      <c r="M167">
        <f t="shared" si="1"/>
        <v>0</v>
      </c>
    </row>
    <row r="168" spans="1:13" ht="13.2">
      <c r="A168" s="2" t="s">
        <v>91</v>
      </c>
      <c r="B168" s="14" t="s">
        <v>106</v>
      </c>
      <c r="C168" s="2">
        <v>2</v>
      </c>
      <c r="D168" s="6" t="str">
        <f t="shared" si="6"/>
        <v>P07-2</v>
      </c>
      <c r="E168" s="9" t="str">
        <f t="shared" si="7"/>
        <v>---</v>
      </c>
      <c r="I168" s="3">
        <v>0.16666666666666666</v>
      </c>
      <c r="J168" s="3">
        <v>0.17430555555555555</v>
      </c>
      <c r="L168">
        <f t="shared" si="0"/>
        <v>0</v>
      </c>
      <c r="M168" s="7">
        <f t="shared" si="1"/>
        <v>7.6388888888888895E-3</v>
      </c>
    </row>
    <row r="169" spans="1:13" ht="13.2">
      <c r="A169" s="2" t="s">
        <v>91</v>
      </c>
      <c r="B169" s="14" t="s">
        <v>106</v>
      </c>
      <c r="C169" s="2">
        <v>2</v>
      </c>
      <c r="D169" s="6" t="str">
        <f t="shared" si="6"/>
        <v>P07-2</v>
      </c>
      <c r="E169" s="9" t="str">
        <f t="shared" si="7"/>
        <v>---</v>
      </c>
      <c r="I169" s="3">
        <v>0.17708333333333334</v>
      </c>
      <c r="J169" s="3">
        <v>0.19583333333333333</v>
      </c>
      <c r="L169">
        <f t="shared" si="0"/>
        <v>0</v>
      </c>
      <c r="M169" s="7">
        <f t="shared" si="1"/>
        <v>1.8749999999999989E-2</v>
      </c>
    </row>
    <row r="170" spans="1:13" ht="13.2">
      <c r="A170" s="2" t="s">
        <v>91</v>
      </c>
      <c r="B170" s="14" t="s">
        <v>106</v>
      </c>
      <c r="C170" s="2">
        <v>2</v>
      </c>
      <c r="D170" s="6" t="str">
        <f t="shared" si="6"/>
        <v>P07-2</v>
      </c>
      <c r="E170" s="9" t="str">
        <f t="shared" si="7"/>
        <v>---</v>
      </c>
      <c r="G170" s="3">
        <v>0.19583333333333333</v>
      </c>
      <c r="H170" s="3">
        <v>0.28749999999999998</v>
      </c>
      <c r="L170" s="7">
        <f t="shared" si="0"/>
        <v>9.1666666666666646E-2</v>
      </c>
      <c r="M170">
        <f t="shared" si="1"/>
        <v>0</v>
      </c>
    </row>
    <row r="171" spans="1:13" ht="13.2">
      <c r="A171" s="2" t="s">
        <v>91</v>
      </c>
      <c r="B171" s="14" t="s">
        <v>106</v>
      </c>
      <c r="C171" s="2">
        <v>2</v>
      </c>
      <c r="D171" s="6" t="str">
        <f t="shared" si="6"/>
        <v>P07-2</v>
      </c>
      <c r="E171" s="9" t="str">
        <f t="shared" si="7"/>
        <v>P07-2-End</v>
      </c>
      <c r="K171" s="3">
        <v>0.28749999999999998</v>
      </c>
      <c r="L171">
        <f t="shared" si="0"/>
        <v>0</v>
      </c>
      <c r="M171">
        <f t="shared" si="1"/>
        <v>0</v>
      </c>
    </row>
    <row r="172" spans="1:13" ht="13.2">
      <c r="A172" s="6" t="s">
        <v>91</v>
      </c>
      <c r="B172" s="6" t="s">
        <v>106</v>
      </c>
      <c r="C172" s="6">
        <v>3</v>
      </c>
      <c r="D172" s="6" t="str">
        <f t="shared" si="6"/>
        <v>P07-3</v>
      </c>
      <c r="E172" s="9" t="str">
        <f t="shared" si="7"/>
        <v>P07-3-Start</v>
      </c>
      <c r="F172" s="9">
        <v>0.32708333333333334</v>
      </c>
      <c r="G172" s="10"/>
      <c r="H172" s="10"/>
      <c r="I172" s="10"/>
      <c r="J172" s="10"/>
      <c r="K172" s="10"/>
      <c r="L172" s="10">
        <f t="shared" si="0"/>
        <v>0</v>
      </c>
      <c r="M172" s="10">
        <f t="shared" si="1"/>
        <v>0</v>
      </c>
    </row>
    <row r="173" spans="1:13" ht="13.2">
      <c r="A173" s="6" t="s">
        <v>91</v>
      </c>
      <c r="B173" s="6" t="s">
        <v>106</v>
      </c>
      <c r="C173" s="6">
        <v>3</v>
      </c>
      <c r="D173" s="6" t="str">
        <f t="shared" si="6"/>
        <v>P07-3</v>
      </c>
      <c r="E173" s="9" t="str">
        <f t="shared" si="7"/>
        <v>---</v>
      </c>
      <c r="F173" s="10"/>
      <c r="G173" s="9">
        <v>0.32708333333333334</v>
      </c>
      <c r="H173" s="9">
        <v>0.33333333333333331</v>
      </c>
      <c r="I173" s="10"/>
      <c r="J173" s="10"/>
      <c r="K173" s="10"/>
      <c r="L173" s="11">
        <f t="shared" si="0"/>
        <v>6.2499999999999778E-3</v>
      </c>
      <c r="M173" s="10">
        <f t="shared" si="1"/>
        <v>0</v>
      </c>
    </row>
    <row r="174" spans="1:13" ht="13.2">
      <c r="A174" s="6" t="s">
        <v>91</v>
      </c>
      <c r="B174" s="6" t="s">
        <v>106</v>
      </c>
      <c r="C174" s="6">
        <v>3</v>
      </c>
      <c r="D174" s="6" t="str">
        <f t="shared" si="6"/>
        <v>P07-3</v>
      </c>
      <c r="E174" s="9" t="str">
        <f t="shared" si="7"/>
        <v>---</v>
      </c>
      <c r="F174" s="10"/>
      <c r="G174" s="10"/>
      <c r="H174" s="10"/>
      <c r="I174" s="9">
        <v>0.33333333333333331</v>
      </c>
      <c r="J174" s="9">
        <v>0.34375</v>
      </c>
      <c r="K174" s="10"/>
      <c r="L174" s="10">
        <f t="shared" si="0"/>
        <v>0</v>
      </c>
      <c r="M174" s="11">
        <f t="shared" si="1"/>
        <v>1.0416666666666685E-2</v>
      </c>
    </row>
    <row r="175" spans="1:13" ht="13.2">
      <c r="A175" s="6" t="s">
        <v>91</v>
      </c>
      <c r="B175" s="6" t="s">
        <v>106</v>
      </c>
      <c r="C175" s="6">
        <v>3</v>
      </c>
      <c r="D175" s="6" t="str">
        <f t="shared" si="6"/>
        <v>P07-3</v>
      </c>
      <c r="E175" s="9" t="str">
        <f t="shared" si="7"/>
        <v>---</v>
      </c>
      <c r="F175" s="10"/>
      <c r="G175" s="10"/>
      <c r="H175" s="10"/>
      <c r="I175" s="9">
        <v>0.34583333333333333</v>
      </c>
      <c r="J175" s="9">
        <v>0.35208333333333336</v>
      </c>
      <c r="K175" s="10"/>
      <c r="L175" s="10">
        <f t="shared" si="0"/>
        <v>0</v>
      </c>
      <c r="M175" s="11">
        <f t="shared" si="1"/>
        <v>6.2500000000000333E-3</v>
      </c>
    </row>
    <row r="176" spans="1:13" ht="13.2">
      <c r="A176" s="6" t="s">
        <v>91</v>
      </c>
      <c r="B176" s="6" t="s">
        <v>106</v>
      </c>
      <c r="C176" s="6">
        <v>3</v>
      </c>
      <c r="D176" s="6" t="str">
        <f t="shared" si="6"/>
        <v>P07-3</v>
      </c>
      <c r="E176" s="9" t="str">
        <f t="shared" si="7"/>
        <v>---</v>
      </c>
      <c r="F176" s="10"/>
      <c r="G176" s="9">
        <v>0.35208333333333336</v>
      </c>
      <c r="H176" s="9">
        <v>0.47152777777777777</v>
      </c>
      <c r="I176" s="10"/>
      <c r="J176" s="10"/>
      <c r="K176" s="10"/>
      <c r="L176" s="11">
        <f t="shared" si="0"/>
        <v>0.11944444444444441</v>
      </c>
      <c r="M176" s="10">
        <f t="shared" si="1"/>
        <v>0</v>
      </c>
    </row>
    <row r="177" spans="1:13" ht="13.2">
      <c r="A177" s="6" t="s">
        <v>91</v>
      </c>
      <c r="B177" s="6" t="s">
        <v>106</v>
      </c>
      <c r="C177" s="6">
        <v>3</v>
      </c>
      <c r="D177" s="6" t="str">
        <f t="shared" si="6"/>
        <v>P07-3</v>
      </c>
      <c r="E177" s="9" t="str">
        <f t="shared" si="7"/>
        <v>P07-3-End</v>
      </c>
      <c r="F177" s="10"/>
      <c r="G177" s="10"/>
      <c r="H177" s="10"/>
      <c r="I177" s="10"/>
      <c r="J177" s="10"/>
      <c r="K177" s="9">
        <v>0.47152777777777777</v>
      </c>
      <c r="L177" s="10">
        <f t="shared" si="0"/>
        <v>0</v>
      </c>
      <c r="M177" s="10">
        <f t="shared" si="1"/>
        <v>0</v>
      </c>
    </row>
  </sheetData>
  <autoFilter ref="A1:AC177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B3" sqref="B3:B13"/>
    </sheetView>
  </sheetViews>
  <sheetFormatPr baseColWidth="10" defaultColWidth="14.44140625" defaultRowHeight="15.75" customHeight="1"/>
  <cols>
    <col min="2" max="4" width="11.6640625" customWidth="1"/>
    <col min="5" max="5" width="19.33203125" customWidth="1"/>
    <col min="6" max="7" width="12.6640625" customWidth="1"/>
    <col min="8" max="8" width="11.6640625" customWidth="1"/>
    <col min="9" max="9" width="19.33203125" customWidth="1"/>
    <col min="10" max="10" width="11.5546875" customWidth="1"/>
    <col min="11" max="11" width="10.33203125" customWidth="1"/>
    <col min="12" max="12" width="19.33203125" customWidth="1"/>
    <col min="13" max="14" width="11.5546875" customWidth="1"/>
    <col min="15" max="15" width="11.109375" customWidth="1"/>
    <col min="16" max="16" width="19.33203125" customWidth="1"/>
    <col min="17" max="17" width="11.5546875" customWidth="1"/>
    <col min="18" max="18" width="10.5546875" customWidth="1"/>
    <col min="19" max="19" width="19.33203125" customWidth="1"/>
    <col min="20" max="20" width="11.5546875" customWidth="1"/>
    <col min="21" max="21" width="10.6640625" customWidth="1"/>
    <col min="22" max="22" width="19.33203125" customWidth="1"/>
    <col min="23" max="24" width="13.6640625" customWidth="1"/>
    <col min="25" max="25" width="19.33203125" customWidth="1"/>
  </cols>
  <sheetData>
    <row r="1" spans="1:26" ht="15.75" customHeight="1">
      <c r="A1" s="42" t="s">
        <v>1</v>
      </c>
      <c r="B1" s="39" t="s">
        <v>23</v>
      </c>
      <c r="C1" s="19"/>
      <c r="D1" s="39" t="s">
        <v>109</v>
      </c>
      <c r="E1" s="40"/>
      <c r="F1" s="40"/>
      <c r="H1" s="39" t="s">
        <v>110</v>
      </c>
      <c r="I1" s="40"/>
      <c r="J1" s="40"/>
      <c r="K1" s="41" t="s">
        <v>111</v>
      </c>
      <c r="L1" s="40"/>
      <c r="M1" s="40"/>
      <c r="O1" s="39" t="s">
        <v>112</v>
      </c>
      <c r="P1" s="40"/>
      <c r="Q1" s="40"/>
      <c r="R1" s="41" t="s">
        <v>113</v>
      </c>
      <c r="S1" s="40"/>
      <c r="T1" s="40"/>
      <c r="U1" s="41" t="s">
        <v>114</v>
      </c>
      <c r="V1" s="40"/>
      <c r="W1" s="40"/>
      <c r="X1" s="41" t="s">
        <v>115</v>
      </c>
      <c r="Y1" s="40"/>
      <c r="Z1" s="40"/>
    </row>
    <row r="2" spans="1:26" ht="15.75" customHeight="1">
      <c r="A2" s="40"/>
      <c r="B2" s="40"/>
      <c r="C2" s="32" t="s">
        <v>125</v>
      </c>
      <c r="D2" s="2" t="s">
        <v>116</v>
      </c>
      <c r="E2" s="2" t="s">
        <v>117</v>
      </c>
      <c r="F2" s="2" t="s">
        <v>118</v>
      </c>
      <c r="G2" s="34" t="s">
        <v>126</v>
      </c>
      <c r="H2" s="2" t="s">
        <v>116</v>
      </c>
      <c r="I2" s="2" t="s">
        <v>117</v>
      </c>
      <c r="J2" s="2" t="s">
        <v>118</v>
      </c>
      <c r="K2" s="2" t="s">
        <v>116</v>
      </c>
      <c r="L2" s="2" t="s">
        <v>117</v>
      </c>
      <c r="M2" s="2" t="s">
        <v>118</v>
      </c>
      <c r="N2" s="34" t="s">
        <v>127</v>
      </c>
      <c r="O2" s="2" t="s">
        <v>116</v>
      </c>
      <c r="P2" s="2" t="s">
        <v>117</v>
      </c>
      <c r="Q2" s="2" t="s">
        <v>118</v>
      </c>
      <c r="R2" s="2" t="s">
        <v>116</v>
      </c>
      <c r="S2" s="2" t="s">
        <v>117</v>
      </c>
      <c r="T2" s="2" t="s">
        <v>118</v>
      </c>
      <c r="U2" s="2" t="s">
        <v>116</v>
      </c>
      <c r="V2" s="2" t="s">
        <v>117</v>
      </c>
      <c r="W2" s="2" t="s">
        <v>118</v>
      </c>
      <c r="X2" s="2" t="s">
        <v>116</v>
      </c>
      <c r="Y2" s="2" t="s">
        <v>117</v>
      </c>
      <c r="Z2" s="2" t="s">
        <v>118</v>
      </c>
    </row>
    <row r="3" spans="1:26" ht="15.75" customHeight="1">
      <c r="A3" s="2" t="s">
        <v>37</v>
      </c>
      <c r="B3" s="2" t="s">
        <v>46</v>
      </c>
      <c r="C3" s="35">
        <f>VLOOKUP(_xlfn.TEXTJOIN("-",,B3,"1"),Trips!$D$2:$F$34,2,)</f>
        <v>2.7083333333333334E-2</v>
      </c>
      <c r="D3" s="21">
        <v>6.5972222222222224E-2</v>
      </c>
      <c r="E3" s="7">
        <f>D3-C3</f>
        <v>3.888888888888889E-2</v>
      </c>
      <c r="F3" s="2" t="s">
        <v>119</v>
      </c>
      <c r="G3" s="35">
        <f>VLOOKUP(_xlfn.TEXTJOIN("-",,B3,"2"),Trips!$D$2:$F$34,2,)</f>
        <v>9.0277777777777776E-2</v>
      </c>
      <c r="H3" s="3">
        <v>9.7222222222222224E-2</v>
      </c>
      <c r="I3" s="7">
        <f>H3-G3</f>
        <v>6.9444444444444475E-3</v>
      </c>
      <c r="J3" s="2" t="s">
        <v>119</v>
      </c>
      <c r="K3" s="3">
        <v>0.12013888888888889</v>
      </c>
      <c r="L3" s="7">
        <f>K3-G3</f>
        <v>2.9861111111111116E-2</v>
      </c>
      <c r="M3" s="2" t="s">
        <v>120</v>
      </c>
      <c r="N3" s="35">
        <f>VLOOKUP(_xlfn.TEXTJOIN("-",,B3,"3"),Trips!$D$2:$F$34,2,)</f>
        <v>0.14097222222222222</v>
      </c>
      <c r="O3" s="3">
        <v>0.15069444444444444</v>
      </c>
      <c r="P3" s="33">
        <f>O3-N3</f>
        <v>9.7222222222222154E-3</v>
      </c>
      <c r="Q3" s="2" t="s">
        <v>119</v>
      </c>
      <c r="R3" s="3">
        <v>0.19513888888888889</v>
      </c>
      <c r="S3" s="33">
        <f>R3-N3</f>
        <v>5.4166666666666669E-2</v>
      </c>
      <c r="T3" s="2" t="s">
        <v>120</v>
      </c>
      <c r="U3" s="3">
        <v>0.20694444444444443</v>
      </c>
      <c r="V3" s="33">
        <f>U3-N3</f>
        <v>6.597222222222221E-2</v>
      </c>
      <c r="W3" s="2" t="s">
        <v>120</v>
      </c>
      <c r="X3" s="3">
        <v>0.24791666666666667</v>
      </c>
      <c r="Y3" s="33">
        <f>X3-N3</f>
        <v>0.10694444444444445</v>
      </c>
      <c r="Z3" s="2" t="s">
        <v>120</v>
      </c>
    </row>
    <row r="4" spans="1:26" ht="15.75" customHeight="1">
      <c r="A4" s="2" t="s">
        <v>54</v>
      </c>
      <c r="B4" s="2" t="s">
        <v>55</v>
      </c>
      <c r="C4" s="35">
        <f>VLOOKUP(_xlfn.TEXTJOIN("-",,B4,"1"),Trips!$D$2:$F$34,2,)</f>
        <v>2.361111111111111E-2</v>
      </c>
      <c r="D4" s="22">
        <v>0.16111111111111112</v>
      </c>
      <c r="E4" s="7">
        <f t="shared" ref="E4:E13" si="0">D4-C4</f>
        <v>0.13750000000000001</v>
      </c>
      <c r="F4" s="2" t="s">
        <v>119</v>
      </c>
      <c r="G4" s="35">
        <f>VLOOKUP(_xlfn.TEXTJOIN("-",,B4,"2"),Trips!$D$2:$F$34,2,)</f>
        <v>0.21597222222222223</v>
      </c>
      <c r="H4" s="3">
        <v>0.23194444444444445</v>
      </c>
      <c r="I4" s="7">
        <f t="shared" ref="I4:I13" si="1">H4-G4</f>
        <v>1.5972222222222221E-2</v>
      </c>
      <c r="J4" s="2" t="s">
        <v>119</v>
      </c>
      <c r="K4" s="3">
        <v>0.31041666666666667</v>
      </c>
      <c r="L4" s="7">
        <f t="shared" ref="L4:L13" si="2">K4-G4</f>
        <v>9.4444444444444442E-2</v>
      </c>
      <c r="M4" s="2" t="s">
        <v>119</v>
      </c>
      <c r="N4" s="35">
        <f>VLOOKUP(_xlfn.TEXTJOIN("-",,B4,"3"),Trips!$D$2:$F$34,2,)</f>
        <v>0.36041666666666666</v>
      </c>
      <c r="O4" s="3">
        <v>0.36527777777777776</v>
      </c>
      <c r="P4" s="33">
        <f t="shared" ref="P4:P13" si="3">O4-N4</f>
        <v>4.8611111111110938E-3</v>
      </c>
      <c r="Q4" s="2" t="s">
        <v>119</v>
      </c>
      <c r="R4" s="3">
        <v>0.43819444444444444</v>
      </c>
      <c r="S4" s="33">
        <f t="shared" ref="S4:S13" si="4">R4-N4</f>
        <v>7.7777777777777779E-2</v>
      </c>
      <c r="T4" s="2" t="s">
        <v>119</v>
      </c>
      <c r="U4" s="3">
        <v>0.45416666666666666</v>
      </c>
      <c r="V4" s="33">
        <f t="shared" ref="V4:V13" si="5">U4-N4</f>
        <v>9.375E-2</v>
      </c>
      <c r="W4" s="2" t="s">
        <v>119</v>
      </c>
      <c r="X4" s="3">
        <v>0.46388888888888891</v>
      </c>
      <c r="Y4" s="33">
        <f t="shared" ref="Y4:Y13" si="6">X4-N4</f>
        <v>0.10347222222222224</v>
      </c>
      <c r="Z4" s="2" t="s">
        <v>119</v>
      </c>
    </row>
    <row r="5" spans="1:26" ht="15.75" customHeight="1">
      <c r="A5" s="2" t="s">
        <v>62</v>
      </c>
      <c r="B5" s="2" t="s">
        <v>61</v>
      </c>
      <c r="C5" s="35">
        <f>VLOOKUP(_xlfn.TEXTJOIN("-",,B5,"1"),Trips!$D$2:$F$34,2,)</f>
        <v>1.9444444444444445E-2</v>
      </c>
      <c r="D5" s="21">
        <v>9.7222222222222224E-2</v>
      </c>
      <c r="E5" s="7">
        <f t="shared" si="0"/>
        <v>7.7777777777777779E-2</v>
      </c>
      <c r="F5" s="2" t="s">
        <v>119</v>
      </c>
      <c r="G5" s="35">
        <f>VLOOKUP(_xlfn.TEXTJOIN("-",,B5,"2"),Trips!$D$2:$F$34,2,)</f>
        <v>0.18124999999999999</v>
      </c>
      <c r="H5" s="3">
        <v>0.19583333333333333</v>
      </c>
      <c r="I5" s="7">
        <f t="shared" si="1"/>
        <v>1.4583333333333337E-2</v>
      </c>
      <c r="J5" s="2" t="s">
        <v>119</v>
      </c>
      <c r="K5" s="3">
        <v>0.26041666666666669</v>
      </c>
      <c r="L5" s="7">
        <f t="shared" si="2"/>
        <v>7.9166666666666691E-2</v>
      </c>
      <c r="M5" s="2" t="s">
        <v>120</v>
      </c>
      <c r="N5" s="35">
        <f>VLOOKUP(_xlfn.TEXTJOIN("-",,B5,"3"),Trips!$D$2:$F$34,2,)</f>
        <v>0.30069444444444443</v>
      </c>
      <c r="O5" s="3">
        <v>0.31319444444444444</v>
      </c>
      <c r="P5" s="33">
        <f t="shared" si="3"/>
        <v>1.2500000000000011E-2</v>
      </c>
      <c r="Q5" s="2" t="s">
        <v>119</v>
      </c>
      <c r="R5" s="3">
        <v>0.40763888888888888</v>
      </c>
      <c r="S5" s="33">
        <f t="shared" si="4"/>
        <v>0.10694444444444445</v>
      </c>
      <c r="T5" s="2" t="s">
        <v>120</v>
      </c>
      <c r="U5" s="3">
        <v>0.42430555555555555</v>
      </c>
      <c r="V5" s="33">
        <f t="shared" si="5"/>
        <v>0.12361111111111112</v>
      </c>
      <c r="W5" s="2" t="s">
        <v>120</v>
      </c>
      <c r="X5" s="3">
        <v>0.45277777777777778</v>
      </c>
      <c r="Y5" s="33">
        <f t="shared" si="6"/>
        <v>0.15208333333333335</v>
      </c>
      <c r="Z5" s="2" t="s">
        <v>120</v>
      </c>
    </row>
    <row r="6" spans="1:26" ht="15.75" customHeight="1">
      <c r="A6" s="2" t="s">
        <v>66</v>
      </c>
      <c r="B6" s="2" t="s">
        <v>65</v>
      </c>
      <c r="C6" s="35">
        <f>VLOOKUP(_xlfn.TEXTJOIN("-",,B6,"1"),Trips!$D$2:$F$34,2,)</f>
        <v>2.361111111111111E-2</v>
      </c>
      <c r="D6" s="23">
        <v>4.6527777777777779E-2</v>
      </c>
      <c r="E6" s="7">
        <f t="shared" si="0"/>
        <v>2.2916666666666669E-2</v>
      </c>
      <c r="F6" s="2" t="s">
        <v>119</v>
      </c>
      <c r="G6" s="35">
        <f>VLOOKUP(_xlfn.TEXTJOIN("-",,B6,"2"),Trips!$D$2:$F$34,2,)</f>
        <v>7.6388888888888895E-2</v>
      </c>
      <c r="H6" s="3">
        <v>8.2638888888888887E-2</v>
      </c>
      <c r="I6" s="7">
        <f t="shared" si="1"/>
        <v>6.2499999999999917E-3</v>
      </c>
      <c r="J6" s="2" t="s">
        <v>119</v>
      </c>
      <c r="K6" s="3">
        <v>0.14097222222222222</v>
      </c>
      <c r="L6" s="7">
        <f t="shared" si="2"/>
        <v>6.4583333333333326E-2</v>
      </c>
      <c r="M6" s="2" t="s">
        <v>120</v>
      </c>
      <c r="N6" s="35">
        <f>VLOOKUP(_xlfn.TEXTJOIN("-",,B6,"3"),Trips!$D$2:$F$34,2,)</f>
        <v>0.18333333333333332</v>
      </c>
      <c r="O6" s="3">
        <v>0.19652777777777777</v>
      </c>
      <c r="P6" s="33">
        <f t="shared" si="3"/>
        <v>1.3194444444444453E-2</v>
      </c>
      <c r="Q6" s="2" t="s">
        <v>119</v>
      </c>
      <c r="R6" s="3">
        <v>0.2638888888888889</v>
      </c>
      <c r="S6" s="33">
        <f t="shared" si="4"/>
        <v>8.0555555555555575E-2</v>
      </c>
      <c r="T6" s="2" t="s">
        <v>120</v>
      </c>
      <c r="U6" s="3">
        <v>0.32083333333333336</v>
      </c>
      <c r="V6" s="33">
        <f t="shared" si="5"/>
        <v>0.13750000000000004</v>
      </c>
      <c r="W6" s="2" t="s">
        <v>120</v>
      </c>
      <c r="X6" s="3">
        <v>0.32361111111111113</v>
      </c>
      <c r="Y6" s="33">
        <f t="shared" si="6"/>
        <v>0.14027777777777781</v>
      </c>
      <c r="Z6" s="2" t="s">
        <v>120</v>
      </c>
    </row>
    <row r="7" spans="1:26" ht="15.75" customHeight="1">
      <c r="A7" s="2" t="s">
        <v>72</v>
      </c>
      <c r="B7" s="2" t="s">
        <v>71</v>
      </c>
      <c r="C7" s="35">
        <f>VLOOKUP(_xlfn.TEXTJOIN("-",,B7,"1"),Trips!$D$2:$F$34,2,)</f>
        <v>3.6111111111111108E-2</v>
      </c>
      <c r="D7" s="23">
        <v>9.583333333333334E-2</v>
      </c>
      <c r="E7" s="7">
        <f t="shared" si="0"/>
        <v>5.9722222222222232E-2</v>
      </c>
      <c r="F7" s="2" t="s">
        <v>119</v>
      </c>
      <c r="G7" s="35">
        <f>VLOOKUP(_xlfn.TEXTJOIN("-",,B7,"2"),Trips!$D$2:$F$34,2,)</f>
        <v>0.13263888888888889</v>
      </c>
      <c r="H7" s="3">
        <v>0.16458333333333333</v>
      </c>
      <c r="I7" s="7">
        <f t="shared" si="1"/>
        <v>3.1944444444444442E-2</v>
      </c>
      <c r="J7" s="2" t="s">
        <v>119</v>
      </c>
      <c r="K7" s="3">
        <v>0.19375000000000001</v>
      </c>
      <c r="L7" s="7">
        <f t="shared" si="2"/>
        <v>6.1111111111111116E-2</v>
      </c>
      <c r="M7" s="2" t="s">
        <v>120</v>
      </c>
      <c r="N7" s="35">
        <f>VLOOKUP(_xlfn.TEXTJOIN("-",,B7,"3"),Trips!$D$2:$F$34,2,)</f>
        <v>0.24236111111111111</v>
      </c>
      <c r="O7" s="3">
        <v>0.24652777777777779</v>
      </c>
      <c r="P7" s="33">
        <f t="shared" si="3"/>
        <v>4.1666666666666796E-3</v>
      </c>
      <c r="Q7" s="2" t="s">
        <v>119</v>
      </c>
      <c r="R7" s="3">
        <v>0.35347222222222224</v>
      </c>
      <c r="S7" s="33">
        <f t="shared" si="4"/>
        <v>0.11111111111111113</v>
      </c>
      <c r="T7" s="2" t="s">
        <v>120</v>
      </c>
      <c r="U7" s="3">
        <v>0.37152777777777779</v>
      </c>
      <c r="V7" s="33">
        <f t="shared" si="5"/>
        <v>0.12916666666666668</v>
      </c>
      <c r="W7" s="2" t="s">
        <v>120</v>
      </c>
      <c r="X7" s="3">
        <v>0.39097222222222222</v>
      </c>
      <c r="Y7" s="33">
        <f t="shared" si="6"/>
        <v>0.14861111111111111</v>
      </c>
      <c r="Z7" s="2" t="s">
        <v>120</v>
      </c>
    </row>
    <row r="8" spans="1:26" ht="15.75" customHeight="1">
      <c r="A8" s="2" t="s">
        <v>81</v>
      </c>
      <c r="B8" s="2" t="s">
        <v>80</v>
      </c>
      <c r="C8" s="35">
        <f>VLOOKUP(_xlfn.TEXTJOIN("-",,B8,"1"),Trips!$D$2:$F$34,2,)</f>
        <v>2.7083333333333334E-2</v>
      </c>
      <c r="D8" s="23">
        <v>9.0277777777777776E-2</v>
      </c>
      <c r="E8" s="7">
        <f t="shared" si="0"/>
        <v>6.3194444444444442E-2</v>
      </c>
      <c r="F8" s="2" t="s">
        <v>119</v>
      </c>
      <c r="G8" s="35">
        <f>VLOOKUP(_xlfn.TEXTJOIN("-",,B8,"2"),Trips!$D$2:$F$34,2,)</f>
        <v>0.15208333333333332</v>
      </c>
      <c r="H8" s="3">
        <v>0.20277777777777778</v>
      </c>
      <c r="I8" s="7">
        <f t="shared" si="1"/>
        <v>5.0694444444444459E-2</v>
      </c>
      <c r="J8" s="2" t="s">
        <v>119</v>
      </c>
      <c r="K8" s="3">
        <v>0.35833333333333334</v>
      </c>
      <c r="L8" s="7">
        <f t="shared" si="2"/>
        <v>0.20625000000000002</v>
      </c>
      <c r="M8" s="2" t="s">
        <v>119</v>
      </c>
      <c r="N8" s="35">
        <f>VLOOKUP(_xlfn.TEXTJOIN("-",,B8,"3"),Trips!$D$2:$F$34,2,)</f>
        <v>0.40763888888888888</v>
      </c>
      <c r="O8" s="3">
        <v>0.41875000000000001</v>
      </c>
      <c r="P8" s="33">
        <f t="shared" si="3"/>
        <v>1.1111111111111127E-2</v>
      </c>
      <c r="Q8" s="2" t="s">
        <v>119</v>
      </c>
      <c r="R8" s="3">
        <v>0.50138888888888888</v>
      </c>
      <c r="S8" s="33">
        <f t="shared" si="4"/>
        <v>9.375E-2</v>
      </c>
      <c r="T8" s="2" t="s">
        <v>120</v>
      </c>
      <c r="U8" s="3">
        <v>0.65138888888888891</v>
      </c>
      <c r="V8" s="33">
        <f t="shared" si="5"/>
        <v>0.24375000000000002</v>
      </c>
      <c r="W8" s="2" t="s">
        <v>120</v>
      </c>
      <c r="X8" s="3">
        <v>0.65694444444444444</v>
      </c>
      <c r="Y8" s="33">
        <f t="shared" si="6"/>
        <v>0.24930555555555556</v>
      </c>
      <c r="Z8" s="2" t="s">
        <v>120</v>
      </c>
    </row>
    <row r="9" spans="1:26" ht="15.75" customHeight="1">
      <c r="A9" s="2" t="s">
        <v>82</v>
      </c>
      <c r="B9" s="2" t="s">
        <v>89</v>
      </c>
      <c r="C9" s="35">
        <f>VLOOKUP(_xlfn.TEXTJOIN("-",,B9,"1"),Trips!$D$2:$F$34,2,)</f>
        <v>2.7083333333333334E-2</v>
      </c>
      <c r="D9" s="21">
        <v>0.20347222222222222</v>
      </c>
      <c r="E9" s="7">
        <f t="shared" si="0"/>
        <v>0.17638888888888887</v>
      </c>
      <c r="F9" s="2" t="s">
        <v>119</v>
      </c>
      <c r="G9" s="35">
        <f>VLOOKUP(_xlfn.TEXTJOIN("-",,B9,"2"),Trips!$D$2:$F$34,2,)</f>
        <v>0.25208333333333333</v>
      </c>
      <c r="H9" s="3">
        <v>0.26180555555555557</v>
      </c>
      <c r="I9" s="7">
        <f t="shared" si="1"/>
        <v>9.7222222222222432E-3</v>
      </c>
      <c r="J9" s="2" t="s">
        <v>119</v>
      </c>
      <c r="K9" s="3">
        <v>0.36944444444444446</v>
      </c>
      <c r="L9" s="7">
        <f t="shared" si="2"/>
        <v>0.11736111111111114</v>
      </c>
      <c r="M9" s="2" t="s">
        <v>120</v>
      </c>
      <c r="N9" s="35">
        <f>VLOOKUP(_xlfn.TEXTJOIN("-",,B9,"3"),Trips!$D$2:$F$34,2,)</f>
        <v>0.41249999999999998</v>
      </c>
      <c r="O9" s="3">
        <v>0.4284722222222222</v>
      </c>
      <c r="P9" s="33">
        <f t="shared" si="3"/>
        <v>1.5972222222222221E-2</v>
      </c>
      <c r="Q9" s="2" t="s">
        <v>120</v>
      </c>
      <c r="R9" s="3">
        <v>0.4548611111111111</v>
      </c>
      <c r="S9" s="33">
        <f t="shared" si="4"/>
        <v>4.2361111111111127E-2</v>
      </c>
      <c r="T9" s="2" t="s">
        <v>120</v>
      </c>
      <c r="U9" s="3">
        <v>0.49236111111111114</v>
      </c>
      <c r="V9" s="33">
        <f t="shared" si="5"/>
        <v>7.986111111111116E-2</v>
      </c>
      <c r="W9" s="2" t="s">
        <v>120</v>
      </c>
      <c r="X9" s="3">
        <v>0.51736111111111116</v>
      </c>
      <c r="Y9" s="33">
        <f t="shared" si="6"/>
        <v>0.10486111111111118</v>
      </c>
      <c r="Z9" s="2" t="s">
        <v>120</v>
      </c>
    </row>
    <row r="10" spans="1:26" ht="15.75" customHeight="1">
      <c r="A10" s="2" t="s">
        <v>85</v>
      </c>
      <c r="B10" s="2" t="s">
        <v>96</v>
      </c>
      <c r="C10" s="35">
        <f>VLOOKUP(_xlfn.TEXTJOIN("-",,B10,"1"),Trips!$D$2:$F$34,2,)</f>
        <v>3.125E-2</v>
      </c>
      <c r="D10" s="21">
        <v>9.375E-2</v>
      </c>
      <c r="E10" s="7">
        <f t="shared" si="0"/>
        <v>6.25E-2</v>
      </c>
      <c r="F10" s="2" t="s">
        <v>119</v>
      </c>
      <c r="G10" s="35">
        <f>VLOOKUP(_xlfn.TEXTJOIN("-",,B10,"2"),Trips!$D$2:$F$34,2,)</f>
        <v>0.1423611111111111</v>
      </c>
      <c r="H10" s="3">
        <v>0.16250000000000001</v>
      </c>
      <c r="I10" s="7">
        <f t="shared" si="1"/>
        <v>2.0138888888888901E-2</v>
      </c>
      <c r="J10" s="2" t="s">
        <v>119</v>
      </c>
      <c r="K10" s="3">
        <v>0.2326388888888889</v>
      </c>
      <c r="L10" s="7">
        <f t="shared" si="2"/>
        <v>9.027777777777779E-2</v>
      </c>
      <c r="M10" s="2" t="s">
        <v>120</v>
      </c>
      <c r="N10" s="35">
        <f>VLOOKUP(_xlfn.TEXTJOIN("-",,B10,"3"),Trips!$D$2:$F$34,2,)</f>
        <v>0.27361111111111114</v>
      </c>
      <c r="O10" s="3">
        <v>0.28958333333333336</v>
      </c>
      <c r="P10" s="33">
        <f t="shared" si="3"/>
        <v>1.5972222222222221E-2</v>
      </c>
      <c r="Q10" s="2" t="s">
        <v>119</v>
      </c>
      <c r="R10" s="3">
        <v>0.38124999999999998</v>
      </c>
      <c r="S10" s="33">
        <f t="shared" si="4"/>
        <v>0.10763888888888884</v>
      </c>
      <c r="T10" s="2" t="s">
        <v>120</v>
      </c>
      <c r="U10" s="3">
        <v>0.4</v>
      </c>
      <c r="V10" s="33">
        <f t="shared" si="5"/>
        <v>0.12638888888888888</v>
      </c>
      <c r="W10" s="2" t="s">
        <v>120</v>
      </c>
      <c r="X10" s="3">
        <v>0.40972222222222221</v>
      </c>
      <c r="Y10" s="33">
        <f t="shared" si="6"/>
        <v>0.13611111111111107</v>
      </c>
      <c r="Z10" s="2" t="s">
        <v>120</v>
      </c>
    </row>
    <row r="11" spans="1:26" ht="15.75" customHeight="1">
      <c r="A11" s="2" t="s">
        <v>88</v>
      </c>
      <c r="B11" s="2" t="s">
        <v>100</v>
      </c>
      <c r="C11" s="35">
        <f>VLOOKUP(_xlfn.TEXTJOIN("-",,B11,"1"),Trips!$D$2:$F$34,2,)</f>
        <v>3.7499999999999999E-2</v>
      </c>
      <c r="D11" s="21">
        <v>0.1076388888888889</v>
      </c>
      <c r="E11" s="7">
        <f t="shared" si="0"/>
        <v>7.013888888888889E-2</v>
      </c>
      <c r="F11" s="2" t="s">
        <v>119</v>
      </c>
      <c r="G11" s="35">
        <f>VLOOKUP(_xlfn.TEXTJOIN("-",,B11,"2"),Trips!$D$2:$F$34,2,)</f>
        <v>0.18541666666666667</v>
      </c>
      <c r="H11" s="3">
        <v>0.19513888888888889</v>
      </c>
      <c r="I11" s="7">
        <f t="shared" si="1"/>
        <v>9.7222222222222154E-3</v>
      </c>
      <c r="J11" s="2" t="s">
        <v>119</v>
      </c>
      <c r="K11" s="3">
        <v>0.34027777777777779</v>
      </c>
      <c r="L11" s="7">
        <f t="shared" si="2"/>
        <v>0.15486111111111112</v>
      </c>
      <c r="M11" s="2" t="s">
        <v>120</v>
      </c>
      <c r="N11" s="35">
        <f>VLOOKUP(_xlfn.TEXTJOIN("-",,B11,"3"),Trips!$D$2:$F$34,2,)</f>
        <v>0.43194444444444446</v>
      </c>
      <c r="O11" s="3">
        <v>0.47708333333333336</v>
      </c>
      <c r="P11" s="33">
        <f t="shared" si="3"/>
        <v>4.5138888888888895E-2</v>
      </c>
      <c r="Q11" s="2" t="s">
        <v>120</v>
      </c>
      <c r="R11" s="3">
        <v>0.52430555555555558</v>
      </c>
      <c r="S11" s="33">
        <f t="shared" si="4"/>
        <v>9.2361111111111116E-2</v>
      </c>
      <c r="T11" s="2" t="s">
        <v>120</v>
      </c>
      <c r="U11" s="3">
        <v>0.59444444444444444</v>
      </c>
      <c r="V11" s="33">
        <f t="shared" si="5"/>
        <v>0.16249999999999998</v>
      </c>
      <c r="W11" s="2" t="s">
        <v>120</v>
      </c>
      <c r="X11" s="3">
        <v>0.68472222222222223</v>
      </c>
      <c r="Y11" s="33">
        <f t="shared" si="6"/>
        <v>0.25277777777777777</v>
      </c>
      <c r="Z11" s="2" t="s">
        <v>120</v>
      </c>
    </row>
    <row r="12" spans="1:26" ht="15.75" customHeight="1">
      <c r="A12" s="2" t="s">
        <v>90</v>
      </c>
      <c r="B12" s="2" t="s">
        <v>103</v>
      </c>
      <c r="C12" s="35">
        <f>VLOOKUP(_xlfn.TEXTJOIN("-",,B12,"1"),Trips!$D$2:$F$34,2,)</f>
        <v>2.1527777777777778E-2</v>
      </c>
      <c r="D12" s="21">
        <v>5.9027777777777776E-2</v>
      </c>
      <c r="E12" s="7">
        <f t="shared" si="0"/>
        <v>3.7499999999999999E-2</v>
      </c>
      <c r="F12" s="2" t="s">
        <v>119</v>
      </c>
      <c r="G12" s="35">
        <f>VLOOKUP(_xlfn.TEXTJOIN("-",,B12,"2"),Trips!$D$2:$F$34,2,)</f>
        <v>9.4444444444444442E-2</v>
      </c>
      <c r="H12" s="3">
        <v>0.10416666666666667</v>
      </c>
      <c r="I12" s="7">
        <f t="shared" si="1"/>
        <v>9.7222222222222293E-3</v>
      </c>
      <c r="J12" s="2" t="s">
        <v>119</v>
      </c>
      <c r="K12" s="3">
        <v>0.21111111111111111</v>
      </c>
      <c r="L12" s="7">
        <f t="shared" si="2"/>
        <v>0.11666666666666667</v>
      </c>
      <c r="M12" s="2" t="s">
        <v>120</v>
      </c>
      <c r="N12" s="35">
        <f>VLOOKUP(_xlfn.TEXTJOIN("-",,B12,"3"),Trips!$D$2:$F$34,2,)</f>
        <v>0.24791666666666667</v>
      </c>
      <c r="O12" s="3">
        <v>0.28194444444444444</v>
      </c>
      <c r="P12" s="33">
        <f t="shared" si="3"/>
        <v>3.4027777777777768E-2</v>
      </c>
      <c r="Q12" s="2" t="s">
        <v>119</v>
      </c>
      <c r="R12" s="3">
        <v>0.36180555555555555</v>
      </c>
      <c r="S12" s="33">
        <f t="shared" si="4"/>
        <v>0.11388888888888887</v>
      </c>
      <c r="T12" s="2" t="s">
        <v>120</v>
      </c>
      <c r="U12" s="3">
        <v>0.39652777777777776</v>
      </c>
      <c r="V12" s="33">
        <f t="shared" si="5"/>
        <v>0.14861111111111108</v>
      </c>
      <c r="W12" s="2" t="s">
        <v>120</v>
      </c>
      <c r="X12" s="3">
        <v>0.4465277777777778</v>
      </c>
      <c r="Y12" s="33">
        <f t="shared" si="6"/>
        <v>0.19861111111111113</v>
      </c>
      <c r="Z12" s="2" t="s">
        <v>120</v>
      </c>
    </row>
    <row r="13" spans="1:26" ht="15.75" customHeight="1">
      <c r="A13" s="2" t="s">
        <v>91</v>
      </c>
      <c r="B13" s="2" t="s">
        <v>106</v>
      </c>
      <c r="C13" s="35">
        <f>VLOOKUP(_xlfn.TEXTJOIN("-",,B13,"1"),Trips!$D$2:$F$34,2,)</f>
        <v>1.9444444444444445E-2</v>
      </c>
      <c r="D13" s="21">
        <v>0.11874999999999999</v>
      </c>
      <c r="E13" s="7">
        <f t="shared" si="0"/>
        <v>9.930555555555555E-2</v>
      </c>
      <c r="F13" s="2" t="s">
        <v>119</v>
      </c>
      <c r="G13" s="35">
        <f>VLOOKUP(_xlfn.TEXTJOIN("-",,B13,"2"),Trips!$D$2:$F$34,2,)</f>
        <v>0.15208333333333332</v>
      </c>
      <c r="H13" s="3">
        <v>0.1875</v>
      </c>
      <c r="I13" s="7">
        <f t="shared" si="1"/>
        <v>3.541666666666668E-2</v>
      </c>
      <c r="J13" s="2" t="s">
        <v>119</v>
      </c>
      <c r="K13" s="3">
        <v>0.27569444444444446</v>
      </c>
      <c r="L13" s="7">
        <f t="shared" si="2"/>
        <v>0.12361111111111114</v>
      </c>
      <c r="M13" s="2" t="s">
        <v>120</v>
      </c>
      <c r="N13" s="35">
        <f>VLOOKUP(_xlfn.TEXTJOIN("-",,B13,"3"),Trips!$D$2:$F$34,2,)</f>
        <v>0.32708333333333334</v>
      </c>
      <c r="O13" s="3">
        <v>0.34791666666666665</v>
      </c>
      <c r="P13" s="33">
        <f t="shared" si="3"/>
        <v>2.0833333333333315E-2</v>
      </c>
      <c r="Q13" s="2" t="s">
        <v>119</v>
      </c>
      <c r="R13" s="3">
        <v>0.42152777777777778</v>
      </c>
      <c r="S13" s="33">
        <f t="shared" si="4"/>
        <v>9.4444444444444442E-2</v>
      </c>
      <c r="T13" s="2" t="s">
        <v>120</v>
      </c>
      <c r="U13" s="3">
        <v>0.45208333333333334</v>
      </c>
      <c r="V13" s="33">
        <f t="shared" si="5"/>
        <v>0.125</v>
      </c>
      <c r="W13" s="2" t="s">
        <v>120</v>
      </c>
      <c r="X13" s="3">
        <v>0.46180555555555558</v>
      </c>
      <c r="Y13" s="33">
        <f t="shared" si="6"/>
        <v>0.13472222222222224</v>
      </c>
      <c r="Z13" s="2" t="s">
        <v>120</v>
      </c>
    </row>
    <row r="14" spans="1:26" ht="15.75" customHeight="1">
      <c r="B14" s="2"/>
      <c r="C14" s="2"/>
      <c r="D14" s="24"/>
    </row>
    <row r="15" spans="1:26" ht="15.75" customHeight="1">
      <c r="B15" s="31" t="s">
        <v>128</v>
      </c>
      <c r="C15" s="36"/>
      <c r="D15" s="36"/>
      <c r="E15" s="36">
        <f>AVERAGE(E3:E13)</f>
        <v>7.6893939393939389E-2</v>
      </c>
      <c r="F15" s="36"/>
      <c r="G15" s="36"/>
      <c r="H15" s="36"/>
      <c r="I15" s="36">
        <f t="shared" ref="I15:Y15" si="7">AVERAGE(I3:I13)</f>
        <v>1.9191919191919198E-2</v>
      </c>
      <c r="J15" s="36"/>
      <c r="K15" s="36"/>
      <c r="L15" s="36">
        <f t="shared" si="7"/>
        <v>0.10347222222222223</v>
      </c>
      <c r="M15" s="36"/>
      <c r="N15" s="36"/>
      <c r="O15" s="36"/>
      <c r="P15" s="36">
        <f t="shared" si="7"/>
        <v>1.7045454545454544E-2</v>
      </c>
      <c r="Q15" s="36"/>
      <c r="R15" s="36"/>
      <c r="S15" s="36">
        <f t="shared" si="7"/>
        <v>8.8636363636363638E-2</v>
      </c>
      <c r="T15" s="36"/>
      <c r="U15" s="36"/>
      <c r="V15" s="36">
        <f t="shared" si="7"/>
        <v>0.13055555555555556</v>
      </c>
      <c r="W15" s="36"/>
      <c r="X15" s="36"/>
      <c r="Y15" s="36">
        <f t="shared" si="7"/>
        <v>0.15707070707070708</v>
      </c>
    </row>
    <row r="16" spans="1:26" ht="15.75" customHeight="1">
      <c r="B16" s="24"/>
      <c r="C16" s="24"/>
      <c r="D16" s="24"/>
      <c r="E16" s="2"/>
      <c r="F16" s="2"/>
      <c r="G16" s="2"/>
    </row>
    <row r="17" spans="1:9" ht="15.75" customHeight="1">
      <c r="A17" s="2"/>
      <c r="B17" s="2"/>
      <c r="C17" s="2"/>
      <c r="D17" s="20"/>
      <c r="E17" s="2"/>
      <c r="F17" s="2"/>
      <c r="G17" s="2"/>
      <c r="I17" s="7"/>
    </row>
    <row r="18" spans="1:9" ht="15.75" customHeight="1">
      <c r="A18" s="2"/>
      <c r="B18" s="2"/>
      <c r="C18" s="2"/>
      <c r="D18" s="20"/>
      <c r="E18" s="7"/>
      <c r="F18" s="7"/>
      <c r="G18" s="7"/>
      <c r="I18" s="7"/>
    </row>
    <row r="19" spans="1:9" ht="15.75" customHeight="1">
      <c r="A19" s="2"/>
      <c r="B19" s="2"/>
      <c r="C19" s="2"/>
      <c r="D19" s="20"/>
      <c r="E19" s="7"/>
      <c r="F19" s="7"/>
      <c r="G19" s="7"/>
      <c r="I19" s="7"/>
    </row>
    <row r="20" spans="1:9" ht="15.75" customHeight="1">
      <c r="A20" s="2"/>
      <c r="B20" s="2"/>
      <c r="C20" s="2"/>
      <c r="D20" s="20"/>
      <c r="E20" s="7"/>
      <c r="F20" s="7"/>
      <c r="G20" s="7"/>
      <c r="I20" s="7"/>
    </row>
    <row r="21" spans="1:9" ht="15.75" customHeight="1">
      <c r="A21" s="2"/>
      <c r="B21" s="2"/>
      <c r="C21" s="2"/>
      <c r="D21" s="20"/>
      <c r="E21" s="7"/>
      <c r="F21" s="7"/>
      <c r="G21" s="7"/>
      <c r="I21" s="7"/>
    </row>
    <row r="22" spans="1:9" ht="15.75" customHeight="1">
      <c r="A22" s="2"/>
      <c r="B22" s="2"/>
      <c r="C22" s="2"/>
      <c r="D22" s="20"/>
      <c r="E22" s="7"/>
      <c r="F22" s="7"/>
      <c r="G22" s="7"/>
    </row>
    <row r="23" spans="1:9" ht="15.75" customHeight="1">
      <c r="A23" s="2"/>
      <c r="B23" s="2"/>
      <c r="C23" s="2"/>
      <c r="D23" s="20"/>
      <c r="E23" s="7"/>
      <c r="F23" s="7"/>
      <c r="G23" s="7"/>
    </row>
    <row r="24" spans="1:9" ht="15.75" customHeight="1">
      <c r="A24" s="2"/>
      <c r="B24" s="2"/>
      <c r="C24" s="2"/>
      <c r="D24" s="20"/>
      <c r="E24" s="7"/>
      <c r="F24" s="7"/>
      <c r="G24" s="7"/>
    </row>
    <row r="25" spans="1:9" ht="15.75" customHeight="1">
      <c r="A25" s="2"/>
      <c r="B25" s="2"/>
      <c r="C25" s="2"/>
      <c r="D25" s="20"/>
      <c r="E25" s="7"/>
      <c r="F25" s="7"/>
      <c r="G25" s="7"/>
    </row>
    <row r="26" spans="1:9" ht="15.75" customHeight="1">
      <c r="A26" s="2"/>
      <c r="B26" s="2"/>
      <c r="C26" s="2"/>
      <c r="D26" s="20"/>
      <c r="E26" s="7"/>
      <c r="F26" s="7"/>
      <c r="G26" s="7"/>
    </row>
    <row r="27" spans="1:9" ht="15.75" customHeight="1">
      <c r="A27" s="2"/>
      <c r="B27" s="2"/>
      <c r="C27" s="2"/>
      <c r="D27" s="20"/>
      <c r="E27" s="7"/>
      <c r="F27" s="7"/>
      <c r="G27" s="7"/>
    </row>
    <row r="28" spans="1:9" ht="15.75" customHeight="1">
      <c r="A28" s="2"/>
      <c r="B28" s="2"/>
      <c r="C28" s="2"/>
      <c r="D28" s="20"/>
      <c r="E28" s="7"/>
      <c r="F28" s="7"/>
      <c r="G28" s="7"/>
    </row>
    <row r="29" spans="1:9" ht="15.75" customHeight="1">
      <c r="A29" s="2"/>
      <c r="B29" s="2"/>
      <c r="C29" s="2"/>
      <c r="D29" s="20"/>
      <c r="E29" s="7"/>
      <c r="F29" s="7"/>
      <c r="G29" s="7"/>
    </row>
    <row r="30" spans="1:9" ht="15.75" customHeight="1">
      <c r="A30" s="2"/>
      <c r="B30" s="2"/>
      <c r="C30" s="2"/>
      <c r="D30" s="20"/>
      <c r="E30" s="7"/>
      <c r="F30" s="7"/>
      <c r="G30" s="7"/>
    </row>
    <row r="31" spans="1:9" ht="15.75" customHeight="1">
      <c r="A31" s="2"/>
      <c r="B31" s="2"/>
      <c r="C31" s="2"/>
      <c r="D31" s="20"/>
      <c r="E31" s="7"/>
      <c r="F31" s="7"/>
      <c r="G31" s="7"/>
    </row>
    <row r="32" spans="1:9" ht="15.75" customHeight="1">
      <c r="A32" s="2"/>
      <c r="B32" s="2"/>
      <c r="C32" s="2"/>
      <c r="D32" s="20"/>
      <c r="E32" s="7"/>
      <c r="F32" s="7"/>
      <c r="G32" s="7"/>
    </row>
    <row r="33" spans="1:7" ht="15.75" customHeight="1">
      <c r="A33" s="2"/>
      <c r="B33" s="2"/>
      <c r="C33" s="2"/>
      <c r="D33" s="20"/>
      <c r="E33" s="7"/>
      <c r="F33" s="7"/>
      <c r="G33" s="7"/>
    </row>
    <row r="34" spans="1:7" ht="15.75" customHeight="1">
      <c r="A34" s="2"/>
      <c r="B34" s="2"/>
      <c r="C34" s="2"/>
      <c r="D34" s="20"/>
      <c r="E34" s="7"/>
      <c r="F34" s="7"/>
      <c r="G34" s="7"/>
    </row>
    <row r="35" spans="1:7" ht="15.75" customHeight="1">
      <c r="A35" s="2"/>
      <c r="B35" s="2"/>
      <c r="C35" s="2"/>
      <c r="D35" s="20"/>
      <c r="E35" s="7"/>
      <c r="F35" s="7"/>
      <c r="G35" s="7"/>
    </row>
    <row r="36" spans="1:7" ht="15.75" customHeight="1">
      <c r="A36" s="2"/>
      <c r="B36" s="2"/>
      <c r="C36" s="2"/>
      <c r="D36" s="20"/>
      <c r="E36" s="7"/>
      <c r="F36" s="7"/>
      <c r="G36" s="7"/>
    </row>
    <row r="37" spans="1:7" ht="13.2">
      <c r="A37" s="2"/>
      <c r="B37" s="2"/>
      <c r="C37" s="2"/>
      <c r="D37" s="20"/>
      <c r="E37" s="7"/>
      <c r="F37" s="7"/>
      <c r="G37" s="7"/>
    </row>
    <row r="38" spans="1:7" ht="13.2">
      <c r="A38" s="2"/>
      <c r="B38" s="2"/>
      <c r="C38" s="2"/>
      <c r="D38" s="20"/>
      <c r="E38" s="7"/>
      <c r="F38" s="7"/>
      <c r="G38" s="7"/>
    </row>
    <row r="39" spans="1:7" ht="13.2">
      <c r="A39" s="2"/>
      <c r="B39" s="2"/>
      <c r="C39" s="2"/>
      <c r="D39" s="20"/>
      <c r="E39" s="7"/>
      <c r="F39" s="7"/>
      <c r="G39" s="7"/>
    </row>
    <row r="40" spans="1:7" ht="13.2">
      <c r="A40" s="2"/>
      <c r="B40" s="2"/>
      <c r="C40" s="2"/>
      <c r="D40" s="20"/>
      <c r="E40" s="7"/>
      <c r="F40" s="7"/>
      <c r="G40" s="7"/>
    </row>
    <row r="41" spans="1:7" ht="13.2">
      <c r="A41" s="2"/>
      <c r="B41" s="2"/>
      <c r="C41" s="2"/>
      <c r="D41" s="20"/>
      <c r="E41" s="7"/>
      <c r="F41" s="7"/>
      <c r="G41" s="7"/>
    </row>
    <row r="42" spans="1:7" ht="13.2">
      <c r="A42" s="2"/>
      <c r="B42" s="2"/>
      <c r="C42" s="2"/>
      <c r="D42" s="20"/>
      <c r="E42" s="7"/>
      <c r="F42" s="7"/>
      <c r="G42" s="7"/>
    </row>
    <row r="43" spans="1:7" ht="13.2">
      <c r="A43" s="2"/>
      <c r="B43" s="2"/>
      <c r="C43" s="2"/>
      <c r="D43" s="20"/>
      <c r="E43" s="7"/>
      <c r="F43" s="7"/>
      <c r="G43" s="7"/>
    </row>
    <row r="44" spans="1:7" ht="13.2">
      <c r="A44" s="2"/>
      <c r="B44" s="2"/>
      <c r="C44" s="2"/>
      <c r="D44" s="20"/>
      <c r="E44" s="7"/>
      <c r="F44" s="7"/>
      <c r="G44" s="7"/>
    </row>
    <row r="45" spans="1:7" ht="13.2">
      <c r="A45" s="2"/>
      <c r="B45" s="2"/>
      <c r="C45" s="2"/>
      <c r="D45" s="20"/>
      <c r="E45" s="7"/>
      <c r="F45" s="7"/>
      <c r="G45" s="7"/>
    </row>
    <row r="46" spans="1:7" ht="13.2">
      <c r="A46" s="2"/>
      <c r="B46" s="2"/>
      <c r="C46" s="2"/>
      <c r="D46" s="20"/>
      <c r="E46" s="7"/>
      <c r="F46" s="7"/>
      <c r="G46" s="7"/>
    </row>
    <row r="47" spans="1:7" ht="13.2">
      <c r="A47" s="2"/>
      <c r="B47" s="2"/>
      <c r="C47" s="2"/>
      <c r="D47" s="20"/>
      <c r="E47" s="7"/>
      <c r="F47" s="7"/>
      <c r="G47" s="7"/>
    </row>
    <row r="48" spans="1:7" ht="13.2">
      <c r="A48" s="2"/>
      <c r="B48" s="14"/>
      <c r="C48" s="14"/>
      <c r="D48" s="20"/>
      <c r="E48" s="7"/>
      <c r="F48" s="7"/>
      <c r="G48" s="7"/>
    </row>
    <row r="49" spans="1:7" ht="13.2">
      <c r="A49" s="2"/>
      <c r="B49" s="14"/>
      <c r="C49" s="14"/>
      <c r="D49" s="20"/>
      <c r="E49" s="7"/>
      <c r="F49" s="7"/>
      <c r="G49" s="7"/>
    </row>
    <row r="50" spans="1:7" ht="13.2">
      <c r="A50" s="2"/>
      <c r="B50" s="14"/>
      <c r="C50" s="14"/>
      <c r="D50" s="20"/>
      <c r="E50" s="7"/>
      <c r="F50" s="7"/>
      <c r="G50" s="7"/>
    </row>
  </sheetData>
  <mergeCells count="9">
    <mergeCell ref="O1:Q1"/>
    <mergeCell ref="R1:T1"/>
    <mergeCell ref="U1:W1"/>
    <mergeCell ref="X1:Z1"/>
    <mergeCell ref="A1:A2"/>
    <mergeCell ref="B1:B2"/>
    <mergeCell ref="D1:F1"/>
    <mergeCell ref="H1:J1"/>
    <mergeCell ref="K1:M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8" sqref="H8"/>
    </sheetView>
  </sheetViews>
  <sheetFormatPr baseColWidth="10" defaultColWidth="14.44140625" defaultRowHeight="15.75" customHeight="1"/>
  <sheetData>
    <row r="1" spans="1:7" ht="15.75" customHeight="1">
      <c r="A1" s="2" t="s">
        <v>1</v>
      </c>
      <c r="B1" s="24" t="s">
        <v>23</v>
      </c>
      <c r="C1" s="24" t="s">
        <v>24</v>
      </c>
      <c r="D1" s="31" t="s">
        <v>26</v>
      </c>
      <c r="E1" s="2" t="s">
        <v>121</v>
      </c>
      <c r="F1" s="2" t="s">
        <v>122</v>
      </c>
      <c r="G1" s="31" t="s">
        <v>124</v>
      </c>
    </row>
    <row r="2" spans="1:7" ht="15.75" customHeight="1">
      <c r="A2" s="2" t="s">
        <v>37</v>
      </c>
      <c r="B2" s="2" t="s">
        <v>46</v>
      </c>
      <c r="C2" s="24">
        <v>1</v>
      </c>
      <c r="D2" s="24" t="str">
        <f>_xlfn.TEXTJOIN("-",,B2,C2)</f>
        <v>P04-1</v>
      </c>
      <c r="E2" s="7">
        <f>VLOOKUP(_xlfn.TEXTJOIN("-",,B2,C2,"Start"),Timeline!$E$2:$M$177,2,)</f>
        <v>2.7083333333333334E-2</v>
      </c>
      <c r="F2" s="7">
        <f>VLOOKUP(_xlfn.TEXTJOIN("-",,B2,C2,"End"),Timeline!$E$2:$M$177,7,)</f>
        <v>7.4999999999999997E-2</v>
      </c>
      <c r="G2" s="33">
        <f>F2-E2</f>
        <v>4.7916666666666663E-2</v>
      </c>
    </row>
    <row r="3" spans="1:7" ht="15.75" customHeight="1">
      <c r="A3" s="2" t="s">
        <v>37</v>
      </c>
      <c r="B3" s="2" t="s">
        <v>46</v>
      </c>
      <c r="C3" s="24">
        <v>2</v>
      </c>
      <c r="D3" s="24" t="str">
        <f t="shared" ref="D3:D34" si="0">_xlfn.TEXTJOIN("-",,B3,C3)</f>
        <v>P04-2</v>
      </c>
      <c r="E3" s="7">
        <f>VLOOKUP(_xlfn.TEXTJOIN("-",,B3,C3,"Start"),Timeline!$E$2:$M$177,2,)</f>
        <v>9.0277777777777776E-2</v>
      </c>
      <c r="F3" s="7">
        <f>VLOOKUP(_xlfn.TEXTJOIN("-",,B3,C3,"End"),Timeline!$E$2:$M$177,7,)</f>
        <v>0.12361111111111112</v>
      </c>
      <c r="G3" s="33">
        <f t="shared" ref="G3:G34" si="1">F3-E3</f>
        <v>3.333333333333334E-2</v>
      </c>
    </row>
    <row r="4" spans="1:7" ht="15.75" customHeight="1">
      <c r="A4" s="2" t="s">
        <v>37</v>
      </c>
      <c r="B4" s="2" t="s">
        <v>46</v>
      </c>
      <c r="C4" s="24">
        <v>3</v>
      </c>
      <c r="D4" s="24" t="str">
        <f t="shared" si="0"/>
        <v>P04-3</v>
      </c>
      <c r="E4" s="7">
        <f>VLOOKUP(_xlfn.TEXTJOIN("-",,B4,C4,"Start"),Timeline!$E$2:$M$177,2,)</f>
        <v>0.14097222222222222</v>
      </c>
      <c r="F4" s="7">
        <f>VLOOKUP(_xlfn.TEXTJOIN("-",,B4,C4,"End"),Timeline!$E$2:$M$177,7,)</f>
        <v>0.24930555555555556</v>
      </c>
      <c r="G4" s="33">
        <f t="shared" si="1"/>
        <v>0.10833333333333334</v>
      </c>
    </row>
    <row r="5" spans="1:7" ht="15.75" customHeight="1">
      <c r="A5" s="2" t="s">
        <v>54</v>
      </c>
      <c r="B5" s="2" t="s">
        <v>55</v>
      </c>
      <c r="C5" s="24">
        <v>1</v>
      </c>
      <c r="D5" s="24" t="str">
        <f t="shared" si="0"/>
        <v>P08-1</v>
      </c>
      <c r="E5" s="7">
        <f>VLOOKUP(_xlfn.TEXTJOIN("-",,B5,C5,"Start"),Timeline!$E$2:$M$177,2,)</f>
        <v>2.361111111111111E-2</v>
      </c>
      <c r="F5" s="7">
        <f>VLOOKUP(_xlfn.TEXTJOIN("-",,B5,C5,"End"),Timeline!$E$2:$M$177,7,)</f>
        <v>0.17569444444444443</v>
      </c>
      <c r="G5" s="33">
        <f t="shared" si="1"/>
        <v>0.15208333333333332</v>
      </c>
    </row>
    <row r="6" spans="1:7" ht="15.75" customHeight="1">
      <c r="A6" s="2" t="s">
        <v>54</v>
      </c>
      <c r="B6" s="2" t="s">
        <v>55</v>
      </c>
      <c r="C6" s="24">
        <v>2</v>
      </c>
      <c r="D6" s="24" t="str">
        <f t="shared" si="0"/>
        <v>P08-2</v>
      </c>
      <c r="E6" s="7">
        <f>VLOOKUP(_xlfn.TEXTJOIN("-",,B6,C6,"Start"),Timeline!$E$2:$M$177,2,)</f>
        <v>0.21597222222222223</v>
      </c>
      <c r="F6" s="7">
        <f>VLOOKUP(_xlfn.TEXTJOIN("-",,B6,C6,"End"),Timeline!$E$2:$M$177,7,)</f>
        <v>0.31944444444444442</v>
      </c>
      <c r="G6" s="33">
        <f t="shared" si="1"/>
        <v>0.10347222222222219</v>
      </c>
    </row>
    <row r="7" spans="1:7" ht="15.75" customHeight="1">
      <c r="A7" s="2" t="s">
        <v>54</v>
      </c>
      <c r="B7" s="2" t="s">
        <v>55</v>
      </c>
      <c r="C7" s="24">
        <v>3</v>
      </c>
      <c r="D7" s="24" t="str">
        <f t="shared" si="0"/>
        <v>P08-3</v>
      </c>
      <c r="E7" s="7">
        <f>VLOOKUP(_xlfn.TEXTJOIN("-",,B7,C7,"Start"),Timeline!$E$2:$M$177,2,)</f>
        <v>0.36041666666666666</v>
      </c>
      <c r="F7" s="7">
        <f>VLOOKUP(_xlfn.TEXTJOIN("-",,B7,C7,"End"),Timeline!$E$2:$M$177,7,)</f>
        <v>0.54791666666666672</v>
      </c>
      <c r="G7" s="33">
        <f t="shared" si="1"/>
        <v>0.18750000000000006</v>
      </c>
    </row>
    <row r="8" spans="1:7" ht="15.75" customHeight="1">
      <c r="A8" s="2" t="s">
        <v>62</v>
      </c>
      <c r="B8" s="2" t="s">
        <v>61</v>
      </c>
      <c r="C8" s="24">
        <v>1</v>
      </c>
      <c r="D8" s="24" t="str">
        <f t="shared" si="0"/>
        <v>P09-1</v>
      </c>
      <c r="E8" s="7">
        <f>VLOOKUP(_xlfn.TEXTJOIN("-",,B8,C8,"Start"),Timeline!$E$2:$M$177,2,)</f>
        <v>1.9444444444444445E-2</v>
      </c>
      <c r="F8" s="7">
        <f>VLOOKUP(_xlfn.TEXTJOIN("-",,B8,C8,"End"),Timeline!$E$2:$M$177,7,)</f>
        <v>0.14791666666666667</v>
      </c>
      <c r="G8" s="33">
        <f t="shared" si="1"/>
        <v>0.12847222222222221</v>
      </c>
    </row>
    <row r="9" spans="1:7" ht="15.75" customHeight="1">
      <c r="A9" s="2" t="s">
        <v>62</v>
      </c>
      <c r="B9" s="2" t="s">
        <v>61</v>
      </c>
      <c r="C9" s="24">
        <v>2</v>
      </c>
      <c r="D9" s="24" t="str">
        <f t="shared" si="0"/>
        <v>P09-2</v>
      </c>
      <c r="E9" s="7">
        <f>VLOOKUP(_xlfn.TEXTJOIN("-",,B9,C9,"Start"),Timeline!$E$2:$M$177,2,)</f>
        <v>0.18124999999999999</v>
      </c>
      <c r="F9" s="7">
        <f>VLOOKUP(_xlfn.TEXTJOIN("-",,B9,C9,"End"),Timeline!$E$2:$M$177,7,)</f>
        <v>0.27291666666666664</v>
      </c>
      <c r="G9" s="33">
        <f t="shared" si="1"/>
        <v>9.1666666666666646E-2</v>
      </c>
    </row>
    <row r="10" spans="1:7" ht="15.75" customHeight="1">
      <c r="A10" s="2" t="s">
        <v>62</v>
      </c>
      <c r="B10" s="2" t="s">
        <v>61</v>
      </c>
      <c r="C10" s="24">
        <v>3</v>
      </c>
      <c r="D10" s="24" t="str">
        <f t="shared" si="0"/>
        <v>P09-3</v>
      </c>
      <c r="E10" s="7">
        <f>VLOOKUP(_xlfn.TEXTJOIN("-",,B10,C10,"Start"),Timeline!$E$2:$M$177,2,)</f>
        <v>0.30069444444444443</v>
      </c>
      <c r="F10" s="7">
        <f>VLOOKUP(_xlfn.TEXTJOIN("-",,B10,C10,"End"),Timeline!$E$2:$M$177,7,)</f>
        <v>0.46388888888888891</v>
      </c>
      <c r="G10" s="33">
        <f t="shared" si="1"/>
        <v>0.16319444444444448</v>
      </c>
    </row>
    <row r="11" spans="1:7" ht="15.75" customHeight="1">
      <c r="A11" s="2" t="s">
        <v>66</v>
      </c>
      <c r="B11" s="2" t="s">
        <v>65</v>
      </c>
      <c r="C11" s="24">
        <v>1</v>
      </c>
      <c r="D11" s="24" t="str">
        <f t="shared" si="0"/>
        <v>P05-1</v>
      </c>
      <c r="E11" s="7">
        <f>VLOOKUP(_xlfn.TEXTJOIN("-",,B11,C11,"Start"),Timeline!$E$2:$M$177,2,)</f>
        <v>2.361111111111111E-2</v>
      </c>
      <c r="F11" s="7">
        <f>VLOOKUP(_xlfn.TEXTJOIN("-",,B11,C11,"End"),Timeline!$E$2:$M$177,7,)</f>
        <v>5.1388888888888887E-2</v>
      </c>
      <c r="G11" s="33">
        <f t="shared" si="1"/>
        <v>2.7777777777777776E-2</v>
      </c>
    </row>
    <row r="12" spans="1:7" ht="15.75" customHeight="1">
      <c r="A12" s="2" t="s">
        <v>66</v>
      </c>
      <c r="B12" s="2" t="s">
        <v>65</v>
      </c>
      <c r="C12" s="24">
        <v>2</v>
      </c>
      <c r="D12" s="24" t="str">
        <f t="shared" si="0"/>
        <v>P05-2</v>
      </c>
      <c r="E12" s="7">
        <f>VLOOKUP(_xlfn.TEXTJOIN("-",,B12,C12,"Start"),Timeline!$E$2:$M$177,2,)</f>
        <v>7.6388888888888895E-2</v>
      </c>
      <c r="F12" s="7">
        <f>VLOOKUP(_xlfn.TEXTJOIN("-",,B12,C12,"End"),Timeline!$E$2:$M$177,7,)</f>
        <v>0.15416666666666667</v>
      </c>
      <c r="G12" s="33">
        <f t="shared" si="1"/>
        <v>7.7777777777777779E-2</v>
      </c>
    </row>
    <row r="13" spans="1:7" ht="15.75" customHeight="1">
      <c r="A13" s="2" t="s">
        <v>66</v>
      </c>
      <c r="B13" s="2" t="s">
        <v>65</v>
      </c>
      <c r="C13" s="24">
        <v>3</v>
      </c>
      <c r="D13" s="24" t="str">
        <f t="shared" si="0"/>
        <v>P05-3</v>
      </c>
      <c r="E13" s="7">
        <f>VLOOKUP(_xlfn.TEXTJOIN("-",,B13,C13,"Start"),Timeline!$E$2:$M$177,2,)</f>
        <v>0.18333333333333332</v>
      </c>
      <c r="F13" s="7">
        <f>VLOOKUP(_xlfn.TEXTJOIN("-",,B13,C13,"End"),Timeline!$E$2:$M$177,7,)</f>
        <v>0.33402777777777776</v>
      </c>
      <c r="G13" s="33">
        <f t="shared" si="1"/>
        <v>0.15069444444444444</v>
      </c>
    </row>
    <row r="14" spans="1:7" ht="15.75" customHeight="1">
      <c r="A14" s="2" t="s">
        <v>72</v>
      </c>
      <c r="B14" s="2" t="s">
        <v>71</v>
      </c>
      <c r="C14" s="24">
        <v>1</v>
      </c>
      <c r="D14" s="24" t="str">
        <f t="shared" si="0"/>
        <v>P10-1</v>
      </c>
      <c r="E14" s="7">
        <f>VLOOKUP(_xlfn.TEXTJOIN("-",,B14,C14,"Start"),Timeline!$E$2:$M$177,2,)</f>
        <v>3.6111111111111108E-2</v>
      </c>
      <c r="F14" s="7">
        <f>VLOOKUP(_xlfn.TEXTJOIN("-",,B14,C14,"End"),Timeline!$E$2:$M$177,7,)</f>
        <v>0.10277777777777777</v>
      </c>
      <c r="G14" s="33">
        <f t="shared" si="1"/>
        <v>6.6666666666666666E-2</v>
      </c>
    </row>
    <row r="15" spans="1:7" ht="15.75" customHeight="1">
      <c r="A15" s="2" t="s">
        <v>72</v>
      </c>
      <c r="B15" s="2" t="s">
        <v>71</v>
      </c>
      <c r="C15" s="24">
        <v>2</v>
      </c>
      <c r="D15" s="24" t="str">
        <f t="shared" si="0"/>
        <v>P10-2</v>
      </c>
      <c r="E15" s="7">
        <f>VLOOKUP(_xlfn.TEXTJOIN("-",,B15,C15,"Start"),Timeline!$E$2:$M$177,2,)</f>
        <v>0.13263888888888889</v>
      </c>
      <c r="F15" s="7">
        <f>VLOOKUP(_xlfn.TEXTJOIN("-",,B15,C15,"End"),Timeline!$E$2:$M$177,7,)</f>
        <v>0.2048611111111111</v>
      </c>
      <c r="G15" s="33">
        <f t="shared" si="1"/>
        <v>7.2222222222222215E-2</v>
      </c>
    </row>
    <row r="16" spans="1:7" ht="15.75" customHeight="1">
      <c r="A16" s="2" t="s">
        <v>72</v>
      </c>
      <c r="B16" s="2" t="s">
        <v>71</v>
      </c>
      <c r="C16" s="24">
        <v>3</v>
      </c>
      <c r="D16" s="24" t="str">
        <f t="shared" si="0"/>
        <v>P10-3</v>
      </c>
      <c r="E16" s="7">
        <f>VLOOKUP(_xlfn.TEXTJOIN("-",,B16,C16,"Start"),Timeline!$E$2:$M$177,2,)</f>
        <v>0.24236111111111111</v>
      </c>
      <c r="F16" s="7">
        <f>VLOOKUP(_xlfn.TEXTJOIN("-",,B16,C16,"End"),Timeline!$E$2:$M$177,7,)</f>
        <v>0.46250000000000002</v>
      </c>
      <c r="G16" s="33">
        <f t="shared" si="1"/>
        <v>0.22013888888888891</v>
      </c>
    </row>
    <row r="17" spans="1:7" ht="15.75" customHeight="1">
      <c r="A17" s="2" t="s">
        <v>81</v>
      </c>
      <c r="B17" s="2" t="s">
        <v>80</v>
      </c>
      <c r="C17" s="24">
        <v>1</v>
      </c>
      <c r="D17" s="24" t="str">
        <f t="shared" si="0"/>
        <v>P12-1</v>
      </c>
      <c r="E17" s="7">
        <f>VLOOKUP(_xlfn.TEXTJOIN("-",,B17,C17,"Start"),Timeline!$E$2:$M$177,2,)</f>
        <v>2.7083333333333334E-2</v>
      </c>
      <c r="F17" s="7">
        <f>VLOOKUP(_xlfn.TEXTJOIN("-",,B17,C17,"End"),Timeline!$E$2:$M$177,7,)</f>
        <v>0.10972222222222222</v>
      </c>
      <c r="G17" s="33">
        <f t="shared" si="1"/>
        <v>8.2638888888888887E-2</v>
      </c>
    </row>
    <row r="18" spans="1:7" ht="15.75" customHeight="1">
      <c r="A18" s="2" t="s">
        <v>81</v>
      </c>
      <c r="B18" s="2" t="s">
        <v>80</v>
      </c>
      <c r="C18" s="24">
        <v>2</v>
      </c>
      <c r="D18" s="24" t="str">
        <f t="shared" si="0"/>
        <v>P12-2</v>
      </c>
      <c r="E18" s="7">
        <f>VLOOKUP(_xlfn.TEXTJOIN("-",,B18,C18,"Start"),Timeline!$E$2:$M$177,2,)</f>
        <v>0.15208333333333332</v>
      </c>
      <c r="F18" s="7">
        <f>VLOOKUP(_xlfn.TEXTJOIN("-",,B18,C18,"End"),Timeline!$E$2:$M$177,7,)</f>
        <v>0.36527777777777776</v>
      </c>
      <c r="G18" s="33">
        <f t="shared" si="1"/>
        <v>0.21319444444444444</v>
      </c>
    </row>
    <row r="19" spans="1:7" ht="15.75" customHeight="1">
      <c r="A19" s="2" t="s">
        <v>81</v>
      </c>
      <c r="B19" s="2" t="s">
        <v>80</v>
      </c>
      <c r="C19" s="24">
        <v>3</v>
      </c>
      <c r="D19" s="24" t="str">
        <f t="shared" si="0"/>
        <v>P12-3</v>
      </c>
      <c r="E19" s="7">
        <f>VLOOKUP(_xlfn.TEXTJOIN("-",,B19,C19,"Start"),Timeline!$E$2:$M$177,2,)</f>
        <v>0.40763888888888888</v>
      </c>
      <c r="F19" s="7">
        <f>VLOOKUP(_xlfn.TEXTJOIN("-",,B19,C19,"End"),Timeline!$E$2:$M$177,7,)</f>
        <v>0.67013888888888884</v>
      </c>
      <c r="G19" s="33">
        <f t="shared" si="1"/>
        <v>0.26249999999999996</v>
      </c>
    </row>
    <row r="20" spans="1:7" ht="15.75" customHeight="1">
      <c r="A20" s="2" t="s">
        <v>82</v>
      </c>
      <c r="B20" s="2" t="s">
        <v>89</v>
      </c>
      <c r="C20" s="24">
        <v>1</v>
      </c>
      <c r="D20" s="24" t="str">
        <f t="shared" si="0"/>
        <v>P13-1</v>
      </c>
      <c r="E20" s="7">
        <f>VLOOKUP(_xlfn.TEXTJOIN("-",,B20,C20,"Start"),Timeline!$E$2:$M$177,2,)</f>
        <v>2.7083333333333334E-2</v>
      </c>
      <c r="F20" s="7">
        <f>VLOOKUP(_xlfn.TEXTJOIN("-",,B20,C20,"End"),Timeline!$E$2:$M$177,7,)</f>
        <v>0.21249999999999999</v>
      </c>
      <c r="G20" s="33">
        <f t="shared" si="1"/>
        <v>0.18541666666666667</v>
      </c>
    </row>
    <row r="21" spans="1:7" ht="15.75" customHeight="1">
      <c r="A21" s="2" t="s">
        <v>82</v>
      </c>
      <c r="B21" s="2" t="s">
        <v>89</v>
      </c>
      <c r="C21" s="24">
        <v>2</v>
      </c>
      <c r="D21" s="24" t="str">
        <f t="shared" si="0"/>
        <v>P13-2</v>
      </c>
      <c r="E21" s="7">
        <f>VLOOKUP(_xlfn.TEXTJOIN("-",,B21,C21,"Start"),Timeline!$E$2:$M$177,2,)</f>
        <v>0.25208333333333333</v>
      </c>
      <c r="F21" s="7">
        <f>VLOOKUP(_xlfn.TEXTJOIN("-",,B21,C21,"End"),Timeline!$E$2:$M$177,7,)</f>
        <v>0.37916666666666665</v>
      </c>
      <c r="G21" s="33">
        <f t="shared" si="1"/>
        <v>0.12708333333333333</v>
      </c>
    </row>
    <row r="22" spans="1:7" ht="15.75" customHeight="1">
      <c r="A22" s="2" t="s">
        <v>82</v>
      </c>
      <c r="B22" s="2" t="s">
        <v>89</v>
      </c>
      <c r="C22" s="24">
        <v>3</v>
      </c>
      <c r="D22" s="24" t="str">
        <f t="shared" si="0"/>
        <v>P13-3</v>
      </c>
      <c r="E22" s="7">
        <f>VLOOKUP(_xlfn.TEXTJOIN("-",,B22,C22,"Start"),Timeline!$E$2:$M$177,2,)</f>
        <v>0.41249999999999998</v>
      </c>
      <c r="F22" s="7">
        <f>VLOOKUP(_xlfn.TEXTJOIN("-",,B22,C22,"End"),Timeline!$E$2:$M$177,7,)</f>
        <v>0.52152777777777781</v>
      </c>
      <c r="G22" s="33">
        <f t="shared" si="1"/>
        <v>0.10902777777777783</v>
      </c>
    </row>
    <row r="23" spans="1:7" ht="15.75" customHeight="1">
      <c r="A23" s="2" t="s">
        <v>85</v>
      </c>
      <c r="B23" s="2" t="s">
        <v>96</v>
      </c>
      <c r="C23" s="24">
        <v>1</v>
      </c>
      <c r="D23" s="24" t="str">
        <f t="shared" si="0"/>
        <v>P14-1</v>
      </c>
      <c r="E23" s="7">
        <f>VLOOKUP(_xlfn.TEXTJOIN("-",,B23,C23,"Start"),Timeline!$E$2:$M$177,2,)</f>
        <v>3.125E-2</v>
      </c>
      <c r="F23" s="7">
        <f>VLOOKUP(_xlfn.TEXTJOIN("-",,B23,C23,"End"),Timeline!$E$2:$M$177,7,)</f>
        <v>0.11458333333333333</v>
      </c>
      <c r="G23" s="33">
        <f t="shared" si="1"/>
        <v>8.3333333333333329E-2</v>
      </c>
    </row>
    <row r="24" spans="1:7" ht="15.75" customHeight="1">
      <c r="A24" s="2" t="s">
        <v>85</v>
      </c>
      <c r="B24" s="2" t="s">
        <v>96</v>
      </c>
      <c r="C24" s="24">
        <v>2</v>
      </c>
      <c r="D24" s="24" t="str">
        <f t="shared" si="0"/>
        <v>P14-2</v>
      </c>
      <c r="E24" s="7">
        <f>VLOOKUP(_xlfn.TEXTJOIN("-",,B24,C24,"Start"),Timeline!$E$2:$M$177,2,)</f>
        <v>0.1423611111111111</v>
      </c>
      <c r="F24" s="7">
        <f>VLOOKUP(_xlfn.TEXTJOIN("-",,B24,C24,"End"),Timeline!$E$2:$M$177,7,)</f>
        <v>0.23958333333333334</v>
      </c>
      <c r="G24" s="33">
        <f t="shared" si="1"/>
        <v>9.7222222222222238E-2</v>
      </c>
    </row>
    <row r="25" spans="1:7" ht="15.75" customHeight="1">
      <c r="A25" s="2" t="s">
        <v>85</v>
      </c>
      <c r="B25" s="2" t="s">
        <v>96</v>
      </c>
      <c r="C25" s="24">
        <v>3</v>
      </c>
      <c r="D25" s="24" t="str">
        <f t="shared" si="0"/>
        <v>P14-3</v>
      </c>
      <c r="E25" s="7">
        <f>VLOOKUP(_xlfn.TEXTJOIN("-",,B25,C25,"Start"),Timeline!$E$2:$M$177,2,)</f>
        <v>0.27361111111111114</v>
      </c>
      <c r="F25" s="7">
        <f>VLOOKUP(_xlfn.TEXTJOIN("-",,B25,C25,"End"),Timeline!$E$2:$M$177,7,)</f>
        <v>0.42569444444444443</v>
      </c>
      <c r="G25" s="33">
        <f t="shared" si="1"/>
        <v>0.15208333333333329</v>
      </c>
    </row>
    <row r="26" spans="1:7" ht="15.75" customHeight="1">
      <c r="A26" s="2" t="s">
        <v>88</v>
      </c>
      <c r="B26" s="2" t="s">
        <v>100</v>
      </c>
      <c r="C26" s="24">
        <v>1</v>
      </c>
      <c r="D26" s="24" t="str">
        <f t="shared" si="0"/>
        <v>P11-1</v>
      </c>
      <c r="E26" s="7">
        <f>VLOOKUP(_xlfn.TEXTJOIN("-",,B26,C26,"Start"),Timeline!$E$2:$M$177,2,)</f>
        <v>3.7499999999999999E-2</v>
      </c>
      <c r="F26" s="7">
        <f>VLOOKUP(_xlfn.TEXTJOIN("-",,B26,C26,"End"),Timeline!$E$2:$M$177,7,)</f>
        <v>0.13750000000000001</v>
      </c>
      <c r="G26" s="33">
        <f t="shared" si="1"/>
        <v>0.1</v>
      </c>
    </row>
    <row r="27" spans="1:7" ht="15.75" customHeight="1">
      <c r="A27" s="2" t="s">
        <v>88</v>
      </c>
      <c r="B27" s="2" t="s">
        <v>100</v>
      </c>
      <c r="C27" s="24">
        <v>2</v>
      </c>
      <c r="D27" s="24" t="str">
        <f t="shared" si="0"/>
        <v>P11-2</v>
      </c>
      <c r="E27" s="7">
        <f>VLOOKUP(_xlfn.TEXTJOIN("-",,B27,C27,"Start"),Timeline!$E$2:$M$177,2,)</f>
        <v>0.18541666666666667</v>
      </c>
      <c r="F27" s="7">
        <f>VLOOKUP(_xlfn.TEXTJOIN("-",,B27,C27,"End"),Timeline!$E$2:$M$177,7,)</f>
        <v>0.37291666666666667</v>
      </c>
      <c r="G27" s="33">
        <f t="shared" si="1"/>
        <v>0.1875</v>
      </c>
    </row>
    <row r="28" spans="1:7" ht="15.75" customHeight="1">
      <c r="A28" s="2" t="s">
        <v>88</v>
      </c>
      <c r="B28" s="2" t="s">
        <v>100</v>
      </c>
      <c r="C28" s="24">
        <v>3</v>
      </c>
      <c r="D28" s="24" t="str">
        <f t="shared" si="0"/>
        <v>P11-3</v>
      </c>
      <c r="E28" s="7">
        <f>VLOOKUP(_xlfn.TEXTJOIN("-",,B28,C28,"Start"),Timeline!$E$2:$M$177,2,)</f>
        <v>0.43194444444444446</v>
      </c>
      <c r="F28" s="7">
        <f>VLOOKUP(_xlfn.TEXTJOIN("-",,B28,C28,"End"),Timeline!$E$2:$M$177,7,)</f>
        <v>0.69097222222222221</v>
      </c>
      <c r="G28" s="33">
        <f t="shared" si="1"/>
        <v>0.25902777777777775</v>
      </c>
    </row>
    <row r="29" spans="1:7" ht="15.75" customHeight="1">
      <c r="A29" s="2" t="s">
        <v>90</v>
      </c>
      <c r="B29" s="2" t="s">
        <v>103</v>
      </c>
      <c r="C29" s="24">
        <v>1</v>
      </c>
      <c r="D29" s="24" t="str">
        <f t="shared" si="0"/>
        <v>P06-1</v>
      </c>
      <c r="E29" s="7">
        <f>VLOOKUP(_xlfn.TEXTJOIN("-",,B29,C29,"Start"),Timeline!$E$2:$M$177,2,)</f>
        <v>2.1527777777777778E-2</v>
      </c>
      <c r="F29" s="7">
        <f>VLOOKUP(_xlfn.TEXTJOIN("-",,B29,C29,"End"),Timeline!$E$2:$M$177,7,)</f>
        <v>6.8750000000000006E-2</v>
      </c>
      <c r="G29" s="33">
        <f t="shared" si="1"/>
        <v>4.7222222222222228E-2</v>
      </c>
    </row>
    <row r="30" spans="1:7" ht="15.75" customHeight="1">
      <c r="A30" s="2" t="s">
        <v>90</v>
      </c>
      <c r="B30" s="2" t="s">
        <v>103</v>
      </c>
      <c r="C30" s="24">
        <v>2</v>
      </c>
      <c r="D30" s="24" t="str">
        <f t="shared" si="0"/>
        <v>P06-2</v>
      </c>
      <c r="E30" s="7">
        <f>VLOOKUP(_xlfn.TEXTJOIN("-",,B30,C30,"Start"),Timeline!$E$2:$M$177,2,)</f>
        <v>9.4444444444444442E-2</v>
      </c>
      <c r="F30" s="7">
        <f>VLOOKUP(_xlfn.TEXTJOIN("-",,B30,C30,"End"),Timeline!$E$2:$M$177,7,)</f>
        <v>0.21458333333333332</v>
      </c>
      <c r="G30" s="33">
        <f t="shared" si="1"/>
        <v>0.12013888888888888</v>
      </c>
    </row>
    <row r="31" spans="1:7" ht="15.75" customHeight="1">
      <c r="A31" s="2" t="s">
        <v>90</v>
      </c>
      <c r="B31" s="2" t="s">
        <v>103</v>
      </c>
      <c r="C31" s="24">
        <v>3</v>
      </c>
      <c r="D31" s="24" t="str">
        <f t="shared" si="0"/>
        <v>P06-3</v>
      </c>
      <c r="E31" s="7">
        <f>VLOOKUP(_xlfn.TEXTJOIN("-",,B31,C31,"Start"),Timeline!$E$2:$M$177,2,)</f>
        <v>0.24791666666666667</v>
      </c>
      <c r="F31" s="7">
        <f>VLOOKUP(_xlfn.TEXTJOIN("-",,B31,C31,"End"),Timeline!$E$2:$M$177,7,)</f>
        <v>0.44930555555555557</v>
      </c>
      <c r="G31" s="33">
        <f t="shared" si="1"/>
        <v>0.2013888888888889</v>
      </c>
    </row>
    <row r="32" spans="1:7" ht="15.75" customHeight="1">
      <c r="A32" s="2" t="s">
        <v>91</v>
      </c>
      <c r="B32" s="14" t="s">
        <v>106</v>
      </c>
      <c r="C32" s="24">
        <v>1</v>
      </c>
      <c r="D32" s="24" t="str">
        <f t="shared" si="0"/>
        <v>P07-1</v>
      </c>
      <c r="E32" s="7">
        <f>VLOOKUP(_xlfn.TEXTJOIN("-",,B32,C32,"Start"),Timeline!$E$2:$M$177,2,)</f>
        <v>1.9444444444444445E-2</v>
      </c>
      <c r="F32" s="7">
        <f>VLOOKUP(_xlfn.TEXTJOIN("-",,B32,C32,"End"),Timeline!$E$2:$M$177,7,)</f>
        <v>0.125</v>
      </c>
      <c r="G32" s="33">
        <f t="shared" si="1"/>
        <v>0.10555555555555556</v>
      </c>
    </row>
    <row r="33" spans="1:7" ht="15.75" customHeight="1">
      <c r="A33" s="2" t="s">
        <v>91</v>
      </c>
      <c r="B33" s="14" t="s">
        <v>106</v>
      </c>
      <c r="C33" s="24">
        <v>2</v>
      </c>
      <c r="D33" s="24" t="str">
        <f t="shared" si="0"/>
        <v>P07-2</v>
      </c>
      <c r="E33" s="7">
        <f>VLOOKUP(_xlfn.TEXTJOIN("-",,B33,C33,"Start"),Timeline!$E$2:$M$177,2,)</f>
        <v>0.15208333333333332</v>
      </c>
      <c r="F33" s="7">
        <f>VLOOKUP(_xlfn.TEXTJOIN("-",,B33,C33,"End"),Timeline!$E$2:$M$177,7,)</f>
        <v>0.28749999999999998</v>
      </c>
      <c r="G33" s="33">
        <f t="shared" si="1"/>
        <v>0.13541666666666666</v>
      </c>
    </row>
    <row r="34" spans="1:7" ht="15.75" customHeight="1">
      <c r="A34" s="2" t="s">
        <v>91</v>
      </c>
      <c r="B34" s="14" t="s">
        <v>106</v>
      </c>
      <c r="C34" s="24">
        <v>3</v>
      </c>
      <c r="D34" s="24" t="str">
        <f t="shared" si="0"/>
        <v>P07-3</v>
      </c>
      <c r="E34" s="7">
        <f>VLOOKUP(_xlfn.TEXTJOIN("-",,B34,C34,"Start"),Timeline!$E$2:$M$177,2,)</f>
        <v>0.32708333333333334</v>
      </c>
      <c r="F34" s="7">
        <f>VLOOKUP(_xlfn.TEXTJOIN("-",,B34,C34,"End"),Timeline!$E$2:$M$177,7,)</f>
        <v>0.47152777777777777</v>
      </c>
      <c r="G34" s="33">
        <f t="shared" si="1"/>
        <v>0.14444444444444443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32" sqref="F32:F33"/>
    </sheetView>
  </sheetViews>
  <sheetFormatPr baseColWidth="10" defaultRowHeight="13.2"/>
  <sheetData>
    <row r="1" spans="1:4">
      <c r="A1" s="32" t="s">
        <v>129</v>
      </c>
      <c r="B1" s="32" t="s">
        <v>23</v>
      </c>
      <c r="C1" s="32" t="s">
        <v>130</v>
      </c>
      <c r="D1" s="32" t="s">
        <v>131</v>
      </c>
    </row>
    <row r="2" spans="1:4">
      <c r="A2" s="2" t="s">
        <v>37</v>
      </c>
      <c r="B2" s="2" t="s">
        <v>46</v>
      </c>
      <c r="C2">
        <f>VLOOKUP(B2,'Formularantworten 1'!$B$2:$I$12,8,)</f>
        <v>40</v>
      </c>
      <c r="D2" s="32" t="str">
        <f>IF(C2=0,"group1",IF(AND(C2&gt;0,C2&lt;38),"group2",IF(C2&gt;38,"group3","")))</f>
        <v>group3</v>
      </c>
    </row>
    <row r="3" spans="1:4">
      <c r="A3" s="2" t="s">
        <v>54</v>
      </c>
      <c r="B3" s="2" t="s">
        <v>55</v>
      </c>
      <c r="C3">
        <f>VLOOKUP(B3,'Formularantworten 1'!$B$2:$I$12,8,)</f>
        <v>35</v>
      </c>
      <c r="D3" s="32" t="str">
        <f t="shared" ref="D3:D12" si="0">IF(C3=0,"group1",IF(AND(C3&gt;0,C3&lt;38),"group2",IF(C3&gt;38,"group3","")))</f>
        <v>group2</v>
      </c>
    </row>
    <row r="4" spans="1:4">
      <c r="A4" s="2" t="s">
        <v>62</v>
      </c>
      <c r="B4" s="2" t="s">
        <v>61</v>
      </c>
      <c r="C4">
        <f>VLOOKUP(B4,'Formularantworten 1'!$B$2:$I$12,8,)</f>
        <v>0</v>
      </c>
      <c r="D4" s="32" t="str">
        <f t="shared" si="0"/>
        <v>group1</v>
      </c>
    </row>
    <row r="5" spans="1:4">
      <c r="A5" s="2" t="s">
        <v>66</v>
      </c>
      <c r="B5" s="2" t="s">
        <v>65</v>
      </c>
      <c r="C5">
        <f>VLOOKUP(B5,'Formularantworten 1'!$B$2:$I$12,8,)</f>
        <v>40</v>
      </c>
      <c r="D5" s="32" t="str">
        <f t="shared" si="0"/>
        <v>group3</v>
      </c>
    </row>
    <row r="6" spans="1:4">
      <c r="A6" s="2" t="s">
        <v>72</v>
      </c>
      <c r="B6" s="2" t="s">
        <v>71</v>
      </c>
      <c r="C6">
        <f>VLOOKUP(B6,'Formularantworten 1'!$B$2:$I$12,8,)</f>
        <v>0</v>
      </c>
      <c r="D6" s="32" t="str">
        <f t="shared" si="0"/>
        <v>group1</v>
      </c>
    </row>
    <row r="7" spans="1:4">
      <c r="A7" s="2" t="s">
        <v>81</v>
      </c>
      <c r="B7" s="2" t="s">
        <v>80</v>
      </c>
      <c r="C7">
        <f>VLOOKUP(B7,'Formularantworten 1'!$B$2:$I$12,8,)</f>
        <v>0</v>
      </c>
      <c r="D7" s="32" t="str">
        <f t="shared" si="0"/>
        <v>group1</v>
      </c>
    </row>
    <row r="8" spans="1:4">
      <c r="A8" s="2" t="s">
        <v>82</v>
      </c>
      <c r="B8" s="2" t="s">
        <v>89</v>
      </c>
      <c r="C8">
        <f>VLOOKUP(B8,'Formularantworten 1'!$B$2:$I$12,8,)</f>
        <v>0</v>
      </c>
      <c r="D8" s="32" t="str">
        <f t="shared" si="0"/>
        <v>group1</v>
      </c>
    </row>
    <row r="9" spans="1:4">
      <c r="A9" s="2" t="s">
        <v>85</v>
      </c>
      <c r="B9" s="2" t="s">
        <v>96</v>
      </c>
      <c r="C9">
        <f>VLOOKUP(B9,'Formularantworten 1'!$B$2:$I$12,8,)</f>
        <v>0</v>
      </c>
      <c r="D9" s="32" t="str">
        <f t="shared" si="0"/>
        <v>group1</v>
      </c>
    </row>
    <row r="10" spans="1:4">
      <c r="A10" s="2" t="s">
        <v>88</v>
      </c>
      <c r="B10" s="2" t="s">
        <v>100</v>
      </c>
      <c r="C10">
        <f>VLOOKUP(B10,'Formularantworten 1'!$B$2:$I$12,8,)</f>
        <v>0</v>
      </c>
      <c r="D10" s="32" t="str">
        <f t="shared" si="0"/>
        <v>group1</v>
      </c>
    </row>
    <row r="11" spans="1:4">
      <c r="A11" s="2" t="s">
        <v>90</v>
      </c>
      <c r="B11" s="2" t="s">
        <v>103</v>
      </c>
      <c r="C11">
        <f>VLOOKUP(B11,'Formularantworten 1'!$B$2:$I$12,8,)</f>
        <v>5</v>
      </c>
      <c r="D11" s="32" t="str">
        <f t="shared" si="0"/>
        <v>group2</v>
      </c>
    </row>
    <row r="12" spans="1:4">
      <c r="A12" s="14" t="s">
        <v>91</v>
      </c>
      <c r="B12" s="14" t="s">
        <v>106</v>
      </c>
      <c r="C12">
        <f>VLOOKUP(B12,'Formularantworten 1'!$B$2:$I$12,8,)</f>
        <v>10</v>
      </c>
      <c r="D12" s="32" t="str">
        <f t="shared" si="0"/>
        <v>group2</v>
      </c>
    </row>
    <row r="16" spans="1:4">
      <c r="A16" s="32" t="s">
        <v>132</v>
      </c>
      <c r="B16">
        <f>0</f>
        <v>0</v>
      </c>
    </row>
    <row r="17" spans="1:5">
      <c r="A17" s="32" t="s">
        <v>133</v>
      </c>
      <c r="B17" s="32" t="s">
        <v>135</v>
      </c>
      <c r="E17" t="str">
        <f>IF(AND(C2&gt;0,C2&lt;38),"group2","")</f>
        <v/>
      </c>
    </row>
    <row r="18" spans="1:5">
      <c r="A18" s="32" t="s">
        <v>134</v>
      </c>
      <c r="B18" s="32" t="s">
        <v>136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C7" sqref="C7"/>
    </sheetView>
  </sheetViews>
  <sheetFormatPr baseColWidth="10" defaultRowHeight="13.2"/>
  <cols>
    <col min="1" max="1" width="14.21875" bestFit="1" customWidth="1"/>
  </cols>
  <sheetData>
    <row r="1" spans="1:2" s="25" customFormat="1">
      <c r="A1" s="25" t="s">
        <v>141</v>
      </c>
      <c r="B1" s="25">
        <f>COUNTA('Formularantworten 1'!$B$2:$B$12)</f>
        <v>11</v>
      </c>
    </row>
    <row r="2" spans="1:2" s="25" customFormat="1"/>
    <row r="3" spans="1:2" s="25" customFormat="1">
      <c r="A3" s="25" t="s">
        <v>8</v>
      </c>
    </row>
    <row r="4" spans="1:2">
      <c r="A4" t="s">
        <v>137</v>
      </c>
      <c r="B4">
        <f>COUNTIF('Formularantworten 1'!$G$2:$G$12,"männlich")</f>
        <v>3</v>
      </c>
    </row>
    <row r="5" spans="1:2">
      <c r="A5" t="s">
        <v>138</v>
      </c>
      <c r="B5" s="25">
        <f>COUNTIF('Formularantworten 1'!$G$2:$G$12,"weiblich")</f>
        <v>6</v>
      </c>
    </row>
    <row r="6" spans="1:2">
      <c r="A6" t="s">
        <v>73</v>
      </c>
      <c r="B6" s="25">
        <f>COUNTIF('Formularantworten 1'!$G$2:$G$12,"keine Angaben")</f>
        <v>2</v>
      </c>
    </row>
    <row r="7" spans="1:2" s="25" customFormat="1"/>
    <row r="8" spans="1:2">
      <c r="A8" t="s">
        <v>7</v>
      </c>
    </row>
    <row r="9" spans="1:2">
      <c r="A9" t="s">
        <v>139</v>
      </c>
      <c r="B9">
        <f>MIN('Formularantworten 1'!$F$2:$F$11)</f>
        <v>22</v>
      </c>
    </row>
    <row r="10" spans="1:2">
      <c r="A10" t="s">
        <v>140</v>
      </c>
      <c r="B10">
        <f>MAX('Formularantworten 1'!$F$2:$F$11)</f>
        <v>29</v>
      </c>
    </row>
    <row r="11" spans="1:2">
      <c r="A11" s="32" t="s">
        <v>177</v>
      </c>
      <c r="B11">
        <f>AVERAGE('Formularantworten 1'!$F$2:$F$11)</f>
        <v>25.6</v>
      </c>
    </row>
    <row r="13" spans="1:2">
      <c r="A13" s="32" t="s">
        <v>170</v>
      </c>
    </row>
    <row r="14" spans="1:2">
      <c r="A14" s="32" t="s">
        <v>171</v>
      </c>
      <c r="B14">
        <f>COUNTIF(Usergroups!$D$2:$D$12,"group1")</f>
        <v>6</v>
      </c>
    </row>
    <row r="15" spans="1:2">
      <c r="A15" s="32" t="s">
        <v>172</v>
      </c>
      <c r="B15" s="25">
        <f>COUNTIF(Usergroups!$D$2:$D$12,"group2")</f>
        <v>3</v>
      </c>
    </row>
    <row r="16" spans="1:2">
      <c r="A16" s="32" t="s">
        <v>173</v>
      </c>
      <c r="B16" s="25">
        <f>COUNTIF(Usergroups!$D$2:$D$12,"group3")</f>
        <v>2</v>
      </c>
    </row>
    <row r="18" spans="1:2">
      <c r="A18" s="32" t="s">
        <v>175</v>
      </c>
      <c r="B18" s="33">
        <f>MIN(Eyetracking!$C$2:$C$12)</f>
        <v>0.25486111111111109</v>
      </c>
    </row>
    <row r="19" spans="1:2">
      <c r="A19" s="32" t="s">
        <v>176</v>
      </c>
      <c r="B19" s="33">
        <f>MAX(Eyetracking!$C$2:$C$12)</f>
        <v>0.69513888888888886</v>
      </c>
    </row>
    <row r="20" spans="1:2">
      <c r="A20" s="32" t="s">
        <v>178</v>
      </c>
      <c r="B20" s="33">
        <f>AVERAGE(Eyetracking!$C$2:$C$12)</f>
        <v>0.48554292929292941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5E3520D-B269-417B-B8B9-64C0078CA4F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Formularantworten 1</vt:lpstr>
      <vt:lpstr>Eyetracking</vt:lpstr>
      <vt:lpstr>Timeline</vt:lpstr>
      <vt:lpstr>Milestones</vt:lpstr>
      <vt:lpstr>Trips</vt:lpstr>
      <vt:lpstr>Usergroups</vt:lpstr>
      <vt:lpstr>Stichprobenbeschreibung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Münch</dc:creator>
  <cp:lastModifiedBy>Martin Münch</cp:lastModifiedBy>
  <dcterms:created xsi:type="dcterms:W3CDTF">2016-10-23T17:21:46Z</dcterms:created>
  <dcterms:modified xsi:type="dcterms:W3CDTF">2016-10-24T12:56:20Z</dcterms:modified>
</cp:coreProperties>
</file>